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drawings/drawing11.xml" ContentType="application/vnd.openxmlformats-officedocument.drawingml.chartshapes+xml"/>
  <Override PartName="/xl/drawings/drawing27.xml" ContentType="application/vnd.openxmlformats-officedocument.drawingml.chartshapes+xml"/>
  <Override PartName="/xl/drawings/drawing63.xml" ContentType="application/vnd.openxmlformats-officedocument.drawingml.chartshapes+xml"/>
  <Override PartName="/xl/drawings/drawing87.xml" ContentType="application/vnd.openxmlformats-officedocument.drawingml.chartshapes+xml"/>
  <Override PartName="/xl/drawings/drawing48.xml" ContentType="application/vnd.openxmlformats-officedocument.drawingml.chartshapes+xml"/>
  <Override PartName="/xl/drawings/drawing12.xml" ContentType="application/vnd.openxmlformats-officedocument.drawingml.chartshapes+xml"/>
  <Override PartName="/xl/drawings/drawing94.xml" ContentType="application/vnd.openxmlformats-officedocument.drawingml.chartshapes+xml"/>
  <Override PartName="/xl/drawings/drawing28.xml" ContentType="application/vnd.openxmlformats-officedocument.drawingml.chartshapes+xml"/>
  <Override PartName="/xl/drawings/drawing115.xml" ContentType="application/vnd.openxmlformats-officedocument.drawingml.chartshapes+xml"/>
  <Override PartName="/xl/drawings/drawing79.xml" ContentType="application/vnd.openxmlformats-officedocument.drawingml.chartshapes+xml"/>
  <Override PartName="/xl/drawings/drawing13.xml" ContentType="application/vnd.openxmlformats-officedocument.drawingml.chartshapes+xml"/>
  <Override PartName="/xl/drawings/drawing113.xml" ContentType="application/vnd.openxmlformats-officedocument.drawingml.chartshapes+xml"/>
  <Override PartName="/xl/drawings/drawing58.xml" ContentType="application/vnd.openxmlformats-officedocument.drawingml.chartshapes+xml"/>
  <Override PartName="/xl/drawings/drawing85.xml" ContentType="application/vnd.openxmlformats-officedocument.drawingml.chartshapes+xml"/>
  <Override PartName="/xl/drawings/drawing50.xml" ContentType="application/vnd.openxmlformats-officedocument.drawingml.chartshapes+xml"/>
  <Override PartName="/xl/drawings/drawing14.xml" ContentType="application/vnd.openxmlformats-officedocument.drawingml.chartshapes+xml"/>
  <Override PartName="/xl/drawings/drawing82.xml" ContentType="application/vnd.openxmlformats-officedocument.drawingml.chartshapes+xml"/>
  <Override PartName="/xl/drawings/drawing30.xml" ContentType="application/vnd.openxmlformats-officedocument.drawingml.chartshapes+xml"/>
  <Override PartName="/xl/drawings/drawing93.xml" ContentType="application/vnd.openxmlformats-officedocument.drawingml.chartshapes+xml"/>
  <Override PartName="/xl/drawings/drawing64.xml" ContentType="application/vnd.openxmlformats-officedocument.drawingml.chartshapes+xml"/>
  <Override PartName="/xl/drawings/drawing15.xml" ContentType="application/vnd.openxmlformats-officedocument.drawingml.chartshapes+xml"/>
  <Override PartName="/xl/drawings/drawing92.xml" ContentType="application/vnd.openxmlformats-officedocument.drawingml.chartshapes+xml"/>
  <Override PartName="/xl/drawings/drawing59.xml" ContentType="application/vnd.openxmlformats-officedocument.drawingml.chartshapes+xml"/>
  <Override PartName="/xl/drawings/drawing31.xml" ContentType="application/vnd.openxmlformats-officedocument.drawingml.chartshapes+xml"/>
  <Override PartName="/xl/drawings/drawing69.xml" ContentType="application/vnd.openxmlformats-officedocument.drawingml.chartshapes+xml"/>
  <Override PartName="/xl/drawings/drawing16.xml" ContentType="application/vnd.openxmlformats-officedocument.drawingml.chartshapes+xml"/>
  <Override PartName="/xl/drawings/drawing81.xml" ContentType="application/vnd.openxmlformats-officedocument.drawingml.chartshapes+xml"/>
  <Override PartName="/xl/drawings/drawing53.xml" ContentType="application/vnd.openxmlformats-officedocument.drawingml.chartshapes+xml"/>
  <Override PartName="/xl/drawings/drawing78.xml" ContentType="application/vnd.openxmlformats-officedocument.drawingml.chartshapes+xml"/>
  <Override PartName="/xl/drawings/drawing32.xml" ContentType="application/vnd.openxmlformats-officedocument.drawingml.chartshapes+xml"/>
  <Override PartName="/xl/drawings/drawing17.xml" ContentType="application/vnd.openxmlformats-officedocument.drawingml.chartshapes+xml"/>
  <Override PartName="/xl/drawings/drawing112.xml" ContentType="application/vnd.openxmlformats-officedocument.drawingml.chartshapes+xml"/>
  <Override PartName="/xl/drawings/drawing76.xml" ContentType="application/vnd.openxmlformats-officedocument.drawingml.chartshapes+xml"/>
  <Override PartName="/xl/drawings/drawing110.xml" ContentType="application/vnd.openxmlformats-officedocument.drawingml.chartshapes+xml"/>
  <Override PartName="/xl/drawings/drawing60.xml" ContentType="application/vnd.openxmlformats-officedocument.drawingml.chartshapes+xml"/>
  <Override PartName="/xl/drawings/drawing18.xml" ContentType="application/vnd.openxmlformats-officedocument.drawingml.chartshapes+xml"/>
  <Override PartName="/xl/drawings/drawing83.xml" ContentType="application/vnd.openxmlformats-officedocument.drawingml.chartshapes+xml"/>
  <Override PartName="/xl/drawings/drawing54.xml" ContentType="application/vnd.openxmlformats-officedocument.drawingml.chartshapes+xml"/>
  <Override PartName="/xl/drawings/drawing35.xml" ContentType="application/vnd.openxmlformats-officedocument.drawingml.chartshapes+xml"/>
  <Override PartName="/xl/drawings/drawing109.xml" ContentType="application/vnd.openxmlformats-officedocument.drawingml.chartshapes+xml"/>
  <Override PartName="/xl/drawings/drawing19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91.xml" ContentType="application/vnd.openxmlformats-officedocument.drawingml.chartshapes+xml"/>
  <Override PartName="/xl/drawings/drawing37.xml" ContentType="application/vnd.openxmlformats-officedocument.drawingml.chartshapes+xml"/>
  <Override PartName="/xl/drawings/drawing20.xml" ContentType="application/vnd.openxmlformats-officedocument.drawingml.chartshapes+xml"/>
  <Override PartName="/xl/drawings/drawing108.xml" ContentType="application/vnd.openxmlformats-officedocument.drawingml.chartshapes+xml"/>
  <Override PartName="/xl/drawings/drawing126.xml" ContentType="application/vnd.openxmlformats-officedocument.drawingml.chartshapes+xml"/>
  <Override PartName="/xl/drawings/drawing61.xml" ContentType="application/vnd.openxmlformats-officedocument.drawingml.chartshapes+xml"/>
  <Override PartName="/xl/drawings/drawing55.xml" ContentType="application/vnd.openxmlformats-officedocument.drawingml.chartshapes+xml"/>
  <Override PartName="/xl/drawings/drawing80.xml" ContentType="application/vnd.openxmlformats-officedocument.drawingml.chartshapes+xml"/>
  <Override PartName="/xl/drawings/drawing21.xml" ContentType="application/vnd.openxmlformats-officedocument.drawingml.chartshapes+xml"/>
  <Override PartName="/xl/drawings/drawing118.xml" ContentType="application/vnd.openxmlformats-officedocument.drawingml.chartshapes+xml"/>
  <Override PartName="/xl/drawings/drawing125.xml" ContentType="application/vnd.openxmlformats-officedocument.drawingml.chartshapes+xml"/>
  <Override PartName="/xl/drawings/drawing39.xml" ContentType="application/vnd.openxmlformats-officedocument.drawingml.chartshapes+xml"/>
  <Override PartName="/xl/drawings/drawing116.xml" ContentType="application/vnd.openxmlformats-officedocument.drawingml.chartshapes+xml"/>
  <Override PartName="/xl/drawings/drawing101.xml" ContentType="application/vnd.openxmlformats-officedocument.drawingml.chartshapes+xml"/>
  <Override PartName="/xl/drawings/drawing123.xml" ContentType="application/vnd.openxmlformats-officedocument.drawingml.chartshapes+xml"/>
  <Override PartName="/xl/drawings/drawing90.xml" ContentType="application/vnd.openxmlformats-officedocument.drawingml.chartshapes+xml"/>
  <Override PartName="/xl/drawings/drawing67.xml" ContentType="application/vnd.openxmlformats-officedocument.drawingml.chartshapes+xml"/>
  <Override PartName="/xl/drawings/drawing86.xml" ContentType="application/vnd.openxmlformats-officedocument.drawingml.chartshapes+xml"/>
  <Override PartName="/xl/drawings/drawing122.xml" ContentType="application/vnd.openxmlformats-officedocument.drawingml.chartshapes+xml"/>
  <Override PartName="/xl/drawings/drawing41.xml" ContentType="application/vnd.openxmlformats-officedocument.drawingml.chartshapes+xml"/>
  <Override PartName="/xl/drawings/drawing121.xml" ContentType="application/vnd.openxmlformats-officedocument.drawingml.chartshapes+xml"/>
  <Override PartName="/xl/drawings/drawing24.xml" ContentType="application/vnd.openxmlformats-officedocument.drawingml.chartshapes+xml"/>
  <Override PartName="/xl/drawings/drawing100.xml" ContentType="application/vnd.openxmlformats-officedocument.drawingml.chartshapes+xml"/>
  <Override PartName="/xl/drawings/drawing119.xml" ContentType="application/vnd.openxmlformats-officedocument.drawingml.chartshapes+xml"/>
  <Override PartName="/xl/drawings/drawing56.xml" ContentType="application/vnd.openxmlformats-officedocument.drawingml.chartshapes+xml"/>
  <Override PartName="/xl/workbook.xml" ContentType="application/vnd.openxmlformats-officedocument.spreadsheetml.sheet.main+xml"/>
  <Override PartName="/xl/drawings/drawing88.xml" ContentType="application/vnd.openxmlformats-officedocument.drawingml.chartshapes+xml"/>
  <Override PartName="/xl/drawings/drawing25.xml" ContentType="application/vnd.openxmlformats-officedocument.drawingml.chartshapes+xml"/>
  <Override PartName="/xl/drawings/drawing43.xml" ContentType="application/vnd.openxmlformats-officedocument.drawingml.chartshapes+xml"/>
  <Override PartName="/xl/drawings/drawing9.xml" ContentType="application/vnd.openxmlformats-officedocument.drawingml.chartshapes+xml"/>
  <Override PartName="/xl/drawings/drawing99.xml" ContentType="application/vnd.openxmlformats-officedocument.drawingml.chartshapes+xml"/>
  <Override PartName="/xl/drawings/drawing84.xml" ContentType="application/vnd.openxmlformats-officedocument.drawingml.chartshapes+xml"/>
  <Override PartName="/xl/drawings/drawing98.xml" ContentType="application/vnd.openxmlformats-officedocument.drawingml.chartshapes+xml"/>
  <Override PartName="/xl/drawings/drawing26.xml" ContentType="application/vnd.openxmlformats-officedocument.drawingml.chartshapes+xml"/>
  <Override PartName="/xl/drawings/drawing10.xml" ContentType="application/vnd.openxmlformats-officedocument.drawingml.chartshapes+xml"/>
  <Override PartName="/xl/drawings/drawing77.xml" ContentType="application/vnd.openxmlformats-officedocument.drawingml.chartshapes+xml"/>
  <Override PartName="/xl/drawings/drawing62.xml" ContentType="application/vnd.openxmlformats-officedocument.drawingml.chartshapes+xml"/>
  <Override PartName="/xl/drawings/drawing97.xml" ContentType="application/vnd.openxmlformats-officedocument.drawingml.chartshapes+xml"/>
  <Override PartName="/xl/drawings/drawing127.xml" ContentType="application/vnd.openxmlformats-officedocument.drawingml.chartshapes+xml"/>
  <Override PartName="/xl/drawings/drawing129.xml" ContentType="application/vnd.openxmlformats-officedocument.drawingml.chartshapes+xml"/>
  <Override PartName="/xl/drawings/drawing130.xml" ContentType="application/vnd.openxmlformats-officedocument.drawingml.chartshapes+xml"/>
  <Override PartName="/xl/drawings/drawing131.xml" ContentType="application/vnd.openxmlformats-officedocument.drawingml.chartshapes+xml"/>
  <Override PartName="/xl/drawings/drawing133.xml" ContentType="application/vnd.openxmlformats-officedocument.drawingml.chartshapes+xml"/>
  <Override PartName="/xl/drawings/drawing135.xml" ContentType="application/vnd.openxmlformats-officedocument.drawingml.chartshapes+xml"/>
  <Override PartName="/xl/drawings/drawing137.xml" ContentType="application/vnd.openxmlformats-officedocument.drawingml.chartshapes+xml"/>
  <Override PartName="/xl/drawings/drawing68.xml" ContentType="application/vnd.openxmlformats-officedocument.drawingml.chartshapes+xml"/>
  <Override PartName="/xl/drawings/drawing57.xml" ContentType="application/vnd.openxmlformats-officedocument.drawingml.chartshap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42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7.xml" ContentType="application/vnd.openxmlformats-officedocument.drawingml.chart+xml"/>
  <Override PartName="/xl/theme/themeOverride27.xml" ContentType="application/vnd.openxmlformats-officedocument.themeOverride+xml"/>
  <Override PartName="/xl/drawings/drawing49.xml" ContentType="application/vnd.openxmlformats-officedocument.drawing+xml"/>
  <Override PartName="/xl/charts/chart28.xml" ContentType="application/vnd.openxmlformats-officedocument.drawingml.chart+xml"/>
  <Override PartName="/xl/theme/themeOverride28.xml" ContentType="application/vnd.openxmlformats-officedocument.themeOverride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2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9.xml" ContentType="application/vnd.openxmlformats-officedocument.themeOverride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30.xml" ContentType="application/vnd.openxmlformats-officedocument.themeOverrid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31.xml" ContentType="application/vnd.openxmlformats-officedocument.themeOverrid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32.xml" ContentType="application/vnd.openxmlformats-officedocument.themeOverrid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3.xml" ContentType="application/vnd.openxmlformats-officedocument.themeOverrid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4.xml" ContentType="application/vnd.openxmlformats-officedocument.themeOverrid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35.xml" ContentType="application/vnd.openxmlformats-officedocument.themeOverride+xml"/>
  <Override PartName="/xl/charts/chart3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6.xml" ContentType="application/vnd.openxmlformats-officedocument.themeOverride+xml"/>
  <Override PartName="/xl/charts/chart37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7.xml" ContentType="application/vnd.openxmlformats-officedocument.themeOverride+xml"/>
  <Override PartName="/xl/charts/chart3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8.xml" ContentType="application/vnd.openxmlformats-officedocument.themeOverride+xml"/>
  <Override PartName="/xl/charts/chart3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9.xml" ContentType="application/vnd.openxmlformats-officedocument.themeOverride+xml"/>
  <Override PartName="/xl/charts/chart4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40.xml" ContentType="application/vnd.openxmlformats-officedocument.themeOverride+xml"/>
  <Override PartName="/xl/drawings/drawing65.xml" ContentType="application/vnd.openxmlformats-officedocument.drawing+xml"/>
  <Override PartName="/xl/charts/chart4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1.xml" ContentType="application/vnd.openxmlformats-officedocument.themeOverride+xml"/>
  <Override PartName="/xl/charts/chart4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2.xml" ContentType="application/vnd.openxmlformats-officedocument.themeOverride+xml"/>
  <Override PartName="/xl/charts/chart43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43.xml" ContentType="application/vnd.openxmlformats-officedocument.themeOverride+xml"/>
  <Override PartName="/xl/charts/chart44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44.xml" ContentType="application/vnd.openxmlformats-officedocument.themeOverride+xml"/>
  <Override PartName="/xl/charts/chart45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46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46.xml" ContentType="application/vnd.openxmlformats-officedocument.themeOverride+xml"/>
  <Override PartName="/xl/charts/chart47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7.xml" ContentType="application/vnd.openxmlformats-officedocument.themeOverride+xml"/>
  <Override PartName="/xl/charts/chart48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8.xml" ContentType="application/vnd.openxmlformats-officedocument.themeOverride+xml"/>
  <Override PartName="/xl/charts/chart49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9.xml" ContentType="application/vnd.openxmlformats-officedocument.themeOverride+xml"/>
  <Override PartName="/xl/charts/chart50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50.xml" ContentType="application/vnd.openxmlformats-officedocument.themeOverride+xml"/>
  <Override PartName="/xl/charts/chart51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1.xml" ContentType="application/vnd.openxmlformats-officedocument.themeOverride+xml"/>
  <Override PartName="/xl/charts/chart52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52.xml" ContentType="application/vnd.openxmlformats-officedocument.themeOverride+xml"/>
  <Override PartName="/xl/charts/chart53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53.xml" ContentType="application/vnd.openxmlformats-officedocument.themeOverride+xml"/>
  <Override PartName="/xl/charts/chart54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54.xml" ContentType="application/vnd.openxmlformats-officedocument.themeOverride+xml"/>
  <Override PartName="/xl/charts/chart55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55.xml" ContentType="application/vnd.openxmlformats-officedocument.themeOverride+xml"/>
  <Override PartName="/xl/charts/chart56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56.xml" ContentType="application/vnd.openxmlformats-officedocument.themeOverride+xml"/>
  <Override PartName="/xl/charts/chart57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.xml" ContentType="application/vnd.openxmlformats-officedocument.drawingml.chart+xml"/>
  <Override PartName="/xl/charts/chart58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+xml"/>
  <Override PartName="/xl/charts/chart59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59.xml" ContentType="application/vnd.openxmlformats-officedocument.themeOverride+xml"/>
  <Override PartName="/xl/charts/chart60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60.xml" ContentType="application/vnd.openxmlformats-officedocument.themeOverride+xml"/>
  <Override PartName="/xl/charts/chart61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61.xml" ContentType="application/vnd.openxmlformats-officedocument.themeOverride+xml"/>
  <Override PartName="/xl/charts/chart62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theme/themeOverride62.xml" ContentType="application/vnd.openxmlformats-officedocument.themeOverride+xml"/>
  <Override PartName="/xl/charts/chart63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63.xml" ContentType="application/vnd.openxmlformats-officedocument.themeOverride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charts/chart64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64.xml" ContentType="application/vnd.openxmlformats-officedocument.themeOverride+xml"/>
  <Override PartName="/xl/charts/chart6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theme/themeOverride65.xml" ContentType="application/vnd.openxmlformats-officedocument.themeOverride+xml"/>
  <Override PartName="/xl/charts/chart6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66.xml" ContentType="application/vnd.openxmlformats-officedocument.themeOverride+xml"/>
  <Override PartName="/xl/charts/chart6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67.xml" ContentType="application/vnd.openxmlformats-officedocument.themeOverride+xml"/>
  <Override PartName="/xl/charts/chart6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68.xml" ContentType="application/vnd.openxmlformats-officedocument.themeOverride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71.xml" ContentType="application/vnd.openxmlformats-officedocument.drawingml.chart+xml"/>
  <Override PartName="/xl/theme/themeOverride69.xml" ContentType="application/vnd.openxmlformats-officedocument.themeOverride+xml"/>
  <Override PartName="/xl/drawings/drawing111.xml" ContentType="application/vnd.openxmlformats-officedocument.drawing+xml"/>
  <Override PartName="/xl/charts/chart72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73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57.xml" ContentType="application/vnd.openxmlformats-officedocument.themeOverride+xml"/>
  <Override PartName="/xl/drawings/drawing114.xml" ContentType="application/vnd.openxmlformats-officedocument.drawing+xml"/>
  <Override PartName="/xl/charts/chart7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7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drawings/drawing117.xml" ContentType="application/vnd.openxmlformats-officedocument.drawing+xml"/>
  <Override PartName="/xl/charts/chart7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7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120.xml" ContentType="application/vnd.openxmlformats-officedocument.drawing+xml"/>
  <Override PartName="/xl/charts/chart7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charts/chart8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124.xml" ContentType="application/vnd.openxmlformats-officedocument.drawing+xml"/>
  <Override PartName="/xl/charts/chart8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82.xml" ContentType="application/vnd.openxmlformats-officedocument.drawingml.chart+xml"/>
  <Override PartName="/xl/theme/themeOverride71.xml" ContentType="application/vnd.openxmlformats-officedocument.themeOverride+xml"/>
  <Override PartName="/xl/charts/chart8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worksheets/sheet1.xml" ContentType="application/vnd.openxmlformats-officedocument.spreadsheetml.worksheet+xml"/>
  <Override PartName="/xl/drawings/drawing128.xml" ContentType="application/vnd.openxmlformats-officedocument.drawing+xml"/>
  <Override PartName="/xl/charts/chart8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worksheets/sheet2.xml" ContentType="application/vnd.openxmlformats-officedocument.spreadsheetml.worksheet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worksheets/sheet3.xml" ContentType="application/vnd.openxmlformats-officedocument.spreadsheetml.worksheet+xml"/>
  <Override PartName="/xl/charts/chart86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worksheets/sheet4.xml" ContentType="application/vnd.openxmlformats-officedocument.spreadsheetml.worksheet+xml"/>
  <Override PartName="/xl/drawings/drawing132.xml" ContentType="application/vnd.openxmlformats-officedocument.drawing+xml"/>
  <Override PartName="/xl/charts/chart87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73.xml" ContentType="application/vnd.openxmlformats-officedocument.themeOverride+xml"/>
  <Override PartName="/xl/worksheets/sheet5.xml" ContentType="application/vnd.openxmlformats-officedocument.spreadsheetml.worksheet+xml"/>
  <Override PartName="/xl/drawings/drawing134.xml" ContentType="application/vnd.openxmlformats-officedocument.drawing+xml"/>
  <Override PartName="/xl/charts/chart88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74.xml" ContentType="application/vnd.openxmlformats-officedocument.themeOverride+xml"/>
  <Override PartName="/xl/worksheets/sheet6.xml" ContentType="application/vnd.openxmlformats-officedocument.spreadsheetml.worksheet+xml"/>
  <Override PartName="/xl/drawings/drawing136.xml" ContentType="application/vnd.openxmlformats-officedocument.drawing+xml"/>
  <Override PartName="/xl/charts/chart89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75.xml" ContentType="application/vnd.openxmlformats-officedocument.themeOverrid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Encuesta Alojam Turísticos (ISTAC)/2026/municipios/junio/"/>
    </mc:Choice>
  </mc:AlternateContent>
  <xr:revisionPtr revIDLastSave="6" documentId="8_{84B236B5-6A5B-455C-ACCE-73152E6EB5BF}" xr6:coauthVersionLast="47" xr6:coauthVersionMax="47" xr10:uidLastSave="{C9393BC0-6007-4A6C-954F-6D3D0370AF7C}"/>
  <bookViews>
    <workbookView xWindow="-120" yWindow="-120" windowWidth="29040" windowHeight="15720" xr2:uid="{1241CEAB-F485-42B0-97BC-11B21A633887}"/>
  </bookViews>
  <sheets>
    <sheet name="Menú principal" sheetId="1" r:id="rId1"/>
    <sheet name="Resumen indicadores (aloj)" sheetId="2" r:id="rId2"/>
    <sheet name="Resumen indicadores municipios " sheetId="3" r:id="rId3"/>
    <sheet name="Oferta alojativa" sheetId="4" r:id="rId4"/>
    <sheet name="Plazas aloj islas cat y tipolog" sheetId="5" r:id="rId5"/>
    <sheet name="Establecim aloj islas cat y tip" sheetId="6" r:id="rId6"/>
    <sheet name="viajeros entrados" sheetId="7" r:id="rId7"/>
    <sheet name="Viajeros entr evol mensu TF" sheetId="8" r:id="rId8"/>
    <sheet name="Viajeros entr evol mensu TF15-2" sheetId="9" r:id="rId9"/>
    <sheet name="Viajeros entr evol mensu TF cat" sheetId="10" r:id="rId10"/>
    <sheet name="Viajeros entr evol anual TF cat" sheetId="11" r:id="rId11"/>
    <sheet name="Viajeros entr ti-cat ultimo mes" sheetId="12" r:id="rId12"/>
    <sheet name="viaj entrados lugar resid años " sheetId="13" r:id="rId13"/>
    <sheet name="viaj entrados lugar residencia" sheetId="14" r:id="rId14"/>
    <sheet name="viaj entrados lugar residen acu" sheetId="15" r:id="rId15"/>
    <sheet name="viaj entrados lugar residen hot" sheetId="16" r:id="rId16"/>
    <sheet name="viaj entrados lugar residen apt" sheetId="17" r:id="rId17"/>
    <sheet name="viaj entrados lugar residen cat" sheetId="18" r:id="rId18"/>
    <sheet name="viaj entr lugar res año categor" sheetId="19" r:id="rId19"/>
    <sheet name="viajeros alojados" sheetId="20" r:id="rId20"/>
    <sheet name="viaj aloj lugar residen mes" sheetId="21" r:id="rId21"/>
    <sheet name="viaj alojados lugar residen acu" sheetId="22" r:id="rId22"/>
    <sheet name="Pernoctaciones" sheetId="23" r:id="rId23"/>
    <sheet name="Pernoctaciones evol mensu TF" sheetId="24" r:id="rId24"/>
    <sheet name="Pernocta evol mensu TF cat" sheetId="49" r:id="rId25"/>
    <sheet name="Pernoctaciones lugar reside" sheetId="26" r:id="rId26"/>
    <sheet name="Pernoctaciones lugar residen ac" sheetId="27" r:id="rId27"/>
    <sheet name="Pernoctaciones lugar reside año" sheetId="28" r:id="rId28"/>
    <sheet name="Estancia media" sheetId="29" r:id="rId29"/>
    <sheet name="EM evol menusual lugar resd" sheetId="30" r:id="rId30"/>
    <sheet name="EM evol mensu TF cat " sheetId="31" r:id="rId31"/>
    <sheet name="Tasa de ocupación" sheetId="32" r:id="rId32"/>
    <sheet name="tasa de ocupación evol mens" sheetId="33" r:id="rId33"/>
    <sheet name="indicadores rentabilidad" sheetId="34" r:id="rId34"/>
    <sheet name="ADR RevPAR ingresos totales ult" sheetId="35" r:id="rId35"/>
    <sheet name="ADR municipios" sheetId="36" r:id="rId36"/>
    <sheet name="RevPAR  municipios" sheetId="37" r:id="rId37"/>
    <sheet name="viajeros españoles" sheetId="38" r:id="rId38"/>
    <sheet name="distribución españoles x Resid" sheetId="39" r:id="rId39"/>
    <sheet name="distribución españoles x cate" sheetId="40" r:id="rId40"/>
    <sheet name="distribución peninsulare x cate" sheetId="41" r:id="rId41"/>
    <sheet name="distribución canarios x cate" sheetId="42" r:id="rId42"/>
    <sheet name="distribución españoles x mun al" sheetId="43" r:id="rId43"/>
    <sheet name="distribución peninsula x munici" sheetId="44" r:id="rId44"/>
    <sheet name="distribución canarias x munici" sheetId="45" r:id="rId45"/>
    <sheet name="evolución anual viaj ent españo" sheetId="46" r:id="rId46"/>
    <sheet name="evolución anual viaj ent penins" sheetId="47" r:id="rId47"/>
    <sheet name="evolución anual viaj ent canari" sheetId="48" r:id="rId48"/>
  </sheets>
  <externalReferences>
    <externalReference r:id="rId49"/>
  </externalReferences>
  <definedNames>
    <definedName name="_xlnm.Print_Area" localSheetId="44">'distribución canarias x munici'!$B$3:$AB$37</definedName>
    <definedName name="_xlnm.Print_Area" localSheetId="41">'distribución canarios x cate'!$B$3:$AB$33</definedName>
    <definedName name="_xlnm.Print_Area" localSheetId="39">'distribución españoles x cate'!$B$3:$AB$33</definedName>
    <definedName name="_xlnm.Print_Area" localSheetId="42">'distribución españoles x mun al'!$B$3:$AB$37</definedName>
    <definedName name="_xlnm.Print_Area" localSheetId="38">'distribución españoles x Resid'!$B$3:$AB$32</definedName>
    <definedName name="_xlnm.Print_Area" localSheetId="43">'distribución peninsula x munici'!$B$3:$AB$37</definedName>
    <definedName name="_xlnm.Print_Area" localSheetId="40">'distribución peninsulare x cate'!$B$3:$AB$33</definedName>
    <definedName name="_xlnm.Print_Area" localSheetId="25">'Pernoctaciones lugar reside'!$B$4:$K$162</definedName>
    <definedName name="_xlnm.Print_Area" localSheetId="27">'Pernoctaciones lugar reside año'!$B$4:$M$162</definedName>
    <definedName name="_xlnm.Print_Area" localSheetId="26">'Pernoctaciones lugar residen ac'!$B$3:$K$162</definedName>
    <definedName name="_xlnm.Print_Area" localSheetId="21">'viaj alojados lugar residen acu'!$B$4:$L$163</definedName>
    <definedName name="_xlnm.Print_Area" localSheetId="18">'viaj entr lugar res año categor'!$B$4:$B$164</definedName>
    <definedName name="_xlnm.Print_Area" localSheetId="12">'viaj entrados lugar resid años '!$B$3:$K$162</definedName>
    <definedName name="_xlnm.Print_Area" localSheetId="14">'viaj entrados lugar residen acu'!$B$4:$M$22</definedName>
    <definedName name="_xlnm.Print_Area" localSheetId="16">'viaj entrados lugar residen apt'!$B$4:$K$22</definedName>
    <definedName name="_xlnm.Print_Area" localSheetId="17">'viaj entrados lugar residen cat'!$B$3:$B$163</definedName>
    <definedName name="_xlnm.Print_Area" localSheetId="15">'viaj entrados lugar residen hot'!$B$4:$K$22</definedName>
    <definedName name="españafuerteventura">#REF!</definedName>
    <definedName name="españafuerteventura0">#REF!</definedName>
    <definedName name="españagrancanaria">#REF!</definedName>
    <definedName name="españagrancanaria0">#REF!</definedName>
    <definedName name="españalanzarote">#REF!</definedName>
    <definedName name="españalanzarote0">#REF!</definedName>
    <definedName name="españalapalma">#REF!</definedName>
    <definedName name="españalapalma0">#REF!</definedName>
    <definedName name="españaTFN">#REF!</definedName>
    <definedName name="españaTFN0">#REF!</definedName>
    <definedName name="españaTFS">#REF!</definedName>
    <definedName name="españaTFS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02" i="49" l="1"/>
  <c r="L101" i="49"/>
  <c r="L100" i="49"/>
  <c r="L99" i="49"/>
  <c r="L98" i="49"/>
  <c r="L97" i="49"/>
  <c r="K95" i="49"/>
  <c r="L80" i="49"/>
  <c r="L79" i="49"/>
  <c r="L78" i="49"/>
  <c r="L77" i="49"/>
  <c r="L76" i="49"/>
  <c r="L75" i="49"/>
  <c r="K73" i="49"/>
  <c r="L58" i="49"/>
  <c r="L57" i="49"/>
  <c r="L56" i="49"/>
  <c r="L55" i="49"/>
  <c r="L54" i="49"/>
  <c r="L53" i="49"/>
  <c r="K51" i="49"/>
  <c r="L36" i="49"/>
  <c r="L35" i="49"/>
  <c r="L34" i="49"/>
  <c r="L33" i="49"/>
  <c r="L32" i="49"/>
  <c r="L31" i="49"/>
  <c r="K29" i="49"/>
  <c r="L14" i="49"/>
  <c r="L13" i="49"/>
  <c r="L12" i="49"/>
  <c r="L11" i="49"/>
  <c r="L10" i="49"/>
  <c r="L9" i="49"/>
  <c r="L8" i="49"/>
  <c r="J109" i="49"/>
  <c r="H109" i="49"/>
  <c r="F109" i="49"/>
  <c r="J108" i="49"/>
  <c r="H108" i="49"/>
  <c r="F108" i="49"/>
  <c r="J107" i="49"/>
  <c r="H107" i="49"/>
  <c r="F107" i="49"/>
  <c r="J106" i="49"/>
  <c r="H106" i="49"/>
  <c r="F106" i="49"/>
  <c r="J105" i="49"/>
  <c r="H105" i="49"/>
  <c r="F105" i="49"/>
  <c r="J104" i="49"/>
  <c r="H104" i="49"/>
  <c r="F104" i="49"/>
  <c r="J103" i="49"/>
  <c r="H103" i="49"/>
  <c r="F103" i="49"/>
  <c r="J102" i="49"/>
  <c r="H102" i="49"/>
  <c r="F102" i="49"/>
  <c r="J101" i="49"/>
  <c r="H101" i="49"/>
  <c r="F101" i="49"/>
  <c r="J100" i="49"/>
  <c r="H100" i="49"/>
  <c r="F100" i="49"/>
  <c r="J99" i="49"/>
  <c r="H99" i="49"/>
  <c r="F99" i="49"/>
  <c r="J98" i="49"/>
  <c r="H98" i="49"/>
  <c r="F98" i="49"/>
  <c r="J97" i="49"/>
  <c r="H97" i="49"/>
  <c r="F97" i="49"/>
  <c r="I95" i="49"/>
  <c r="J96" i="49" s="1"/>
  <c r="G95" i="49"/>
  <c r="J87" i="49"/>
  <c r="H87" i="49"/>
  <c r="F87" i="49"/>
  <c r="J86" i="49"/>
  <c r="H86" i="49"/>
  <c r="F86" i="49"/>
  <c r="J85" i="49"/>
  <c r="H85" i="49"/>
  <c r="F85" i="49"/>
  <c r="J84" i="49"/>
  <c r="H84" i="49"/>
  <c r="F84" i="49"/>
  <c r="J83" i="49"/>
  <c r="H83" i="49"/>
  <c r="F83" i="49"/>
  <c r="J82" i="49"/>
  <c r="H82" i="49"/>
  <c r="F82" i="49"/>
  <c r="J81" i="49"/>
  <c r="H81" i="49"/>
  <c r="F81" i="49"/>
  <c r="J80" i="49"/>
  <c r="H80" i="49"/>
  <c r="F80" i="49"/>
  <c r="J79" i="49"/>
  <c r="H79" i="49"/>
  <c r="F79" i="49"/>
  <c r="J78" i="49"/>
  <c r="H78" i="49"/>
  <c r="F78" i="49"/>
  <c r="J77" i="49"/>
  <c r="H77" i="49"/>
  <c r="F77" i="49"/>
  <c r="J76" i="49"/>
  <c r="H76" i="49"/>
  <c r="F76" i="49"/>
  <c r="J75" i="49"/>
  <c r="H75" i="49"/>
  <c r="F75" i="49"/>
  <c r="J65" i="49"/>
  <c r="H65" i="49"/>
  <c r="F65" i="49"/>
  <c r="J64" i="49"/>
  <c r="H64" i="49"/>
  <c r="F64" i="49"/>
  <c r="J63" i="49"/>
  <c r="H63" i="49"/>
  <c r="F63" i="49"/>
  <c r="J62" i="49"/>
  <c r="H62" i="49"/>
  <c r="F62" i="49"/>
  <c r="J61" i="49"/>
  <c r="H61" i="49"/>
  <c r="F61" i="49"/>
  <c r="J60" i="49"/>
  <c r="H60" i="49"/>
  <c r="F60" i="49"/>
  <c r="J59" i="49"/>
  <c r="H59" i="49"/>
  <c r="F59" i="49"/>
  <c r="J58" i="49"/>
  <c r="H58" i="49"/>
  <c r="F58" i="49"/>
  <c r="J57" i="49"/>
  <c r="H57" i="49"/>
  <c r="F57" i="49"/>
  <c r="J56" i="49"/>
  <c r="H56" i="49"/>
  <c r="F56" i="49"/>
  <c r="J55" i="49"/>
  <c r="H55" i="49"/>
  <c r="F55" i="49"/>
  <c r="J54" i="49"/>
  <c r="H54" i="49"/>
  <c r="F54" i="49"/>
  <c r="J53" i="49"/>
  <c r="H53" i="49"/>
  <c r="F53" i="49"/>
  <c r="J43" i="49"/>
  <c r="H43" i="49"/>
  <c r="F43" i="49"/>
  <c r="J42" i="49"/>
  <c r="H42" i="49"/>
  <c r="F42" i="49"/>
  <c r="J41" i="49"/>
  <c r="H41" i="49"/>
  <c r="F41" i="49"/>
  <c r="J40" i="49"/>
  <c r="H40" i="49"/>
  <c r="F40" i="49"/>
  <c r="J39" i="49"/>
  <c r="H39" i="49"/>
  <c r="F39" i="49"/>
  <c r="J38" i="49"/>
  <c r="H38" i="49"/>
  <c r="F38" i="49"/>
  <c r="J37" i="49"/>
  <c r="H37" i="49"/>
  <c r="F37" i="49"/>
  <c r="J36" i="49"/>
  <c r="H36" i="49"/>
  <c r="F36" i="49"/>
  <c r="J35" i="49"/>
  <c r="H35" i="49"/>
  <c r="F35" i="49"/>
  <c r="J34" i="49"/>
  <c r="H34" i="49"/>
  <c r="F34" i="49"/>
  <c r="J33" i="49"/>
  <c r="H33" i="49"/>
  <c r="F33" i="49"/>
  <c r="J32" i="49"/>
  <c r="H32" i="49"/>
  <c r="F32" i="49"/>
  <c r="J31" i="49"/>
  <c r="H31" i="49"/>
  <c r="F31" i="49"/>
  <c r="J21" i="49"/>
  <c r="H21" i="49"/>
  <c r="F21" i="49"/>
  <c r="J20" i="49"/>
  <c r="H20" i="49"/>
  <c r="F20" i="49"/>
  <c r="J19" i="49"/>
  <c r="H19" i="49"/>
  <c r="F19" i="49"/>
  <c r="J18" i="49"/>
  <c r="H18" i="49"/>
  <c r="F18" i="49"/>
  <c r="J17" i="49"/>
  <c r="H17" i="49"/>
  <c r="F17" i="49"/>
  <c r="J16" i="49"/>
  <c r="H16" i="49"/>
  <c r="F16" i="49"/>
  <c r="J15" i="49"/>
  <c r="H15" i="49"/>
  <c r="F15" i="49"/>
  <c r="J14" i="49"/>
  <c r="H14" i="49"/>
  <c r="F14" i="49"/>
  <c r="J13" i="49"/>
  <c r="H13" i="49"/>
  <c r="F13" i="49"/>
  <c r="J12" i="49"/>
  <c r="H12" i="49"/>
  <c r="F12" i="49"/>
  <c r="J11" i="49"/>
  <c r="H11" i="49"/>
  <c r="F11" i="49"/>
  <c r="J10" i="49"/>
  <c r="H10" i="49"/>
  <c r="F10" i="49"/>
  <c r="J9" i="49"/>
  <c r="H9" i="49"/>
  <c r="F9" i="49"/>
  <c r="I7" i="49"/>
  <c r="I51" i="49" s="1"/>
  <c r="G7" i="49"/>
  <c r="H8" i="49" s="1"/>
  <c r="E7" i="49"/>
  <c r="E51" i="49" s="1"/>
  <c r="L52" i="49" l="1"/>
  <c r="C7" i="49"/>
  <c r="L96" i="49"/>
  <c r="E29" i="49"/>
  <c r="G29" i="49"/>
  <c r="H30" i="49" s="1"/>
  <c r="I29" i="49"/>
  <c r="J30" i="49" s="1"/>
  <c r="G51" i="49"/>
  <c r="J52" i="49" s="1"/>
  <c r="E95" i="49"/>
  <c r="H52" i="49"/>
  <c r="C73" i="49"/>
  <c r="D74" i="49" s="1"/>
  <c r="G73" i="49"/>
  <c r="D8" i="49"/>
  <c r="F8" i="49"/>
  <c r="E73" i="49"/>
  <c r="F74" i="49" s="1"/>
  <c r="I73" i="49"/>
  <c r="L74" i="49" s="1"/>
  <c r="J8" i="49"/>
  <c r="H96" i="49" l="1"/>
  <c r="C51" i="49"/>
  <c r="C95" i="49"/>
  <c r="D96" i="49" s="1"/>
  <c r="C29" i="49"/>
  <c r="D30" i="49" s="1"/>
  <c r="L30" i="49"/>
  <c r="J74" i="49"/>
  <c r="H74" i="49"/>
  <c r="D52" i="49" l="1"/>
  <c r="F52" i="49"/>
  <c r="F30" i="49"/>
  <c r="F96" i="49"/>
  <c r="D21" i="48" l="1"/>
  <c r="D20" i="48"/>
  <c r="D19" i="48"/>
  <c r="D18" i="48"/>
  <c r="D17" i="48"/>
  <c r="D16" i="48"/>
  <c r="D15" i="48"/>
  <c r="D14" i="48"/>
  <c r="D13" i="48"/>
  <c r="D12" i="48"/>
  <c r="D11" i="48"/>
  <c r="D10" i="48"/>
  <c r="D9" i="48"/>
  <c r="B9" i="48"/>
  <c r="B10" i="48" s="1"/>
  <c r="B11" i="48" s="1"/>
  <c r="B12" i="48" s="1"/>
  <c r="B13" i="48" s="1"/>
  <c r="B14" i="48" s="1"/>
  <c r="B15" i="48" s="1"/>
  <c r="B16" i="48" s="1"/>
  <c r="B17" i="48" s="1"/>
  <c r="B18" i="48" s="1"/>
  <c r="B19" i="48" s="1"/>
  <c r="B20" i="48" s="1"/>
  <c r="B21" i="48" s="1"/>
  <c r="B22" i="48" s="1"/>
  <c r="D8" i="48"/>
  <c r="D21" i="47"/>
  <c r="D20" i="47"/>
  <c r="D19" i="47"/>
  <c r="D18" i="47"/>
  <c r="D17" i="47"/>
  <c r="D16" i="47"/>
  <c r="D15" i="47"/>
  <c r="D14" i="47"/>
  <c r="D13" i="47"/>
  <c r="D12" i="47"/>
  <c r="D11" i="47"/>
  <c r="D10" i="47"/>
  <c r="B10" i="47"/>
  <c r="B11" i="47" s="1"/>
  <c r="B12" i="47" s="1"/>
  <c r="B13" i="47" s="1"/>
  <c r="B14" i="47" s="1"/>
  <c r="B15" i="47" s="1"/>
  <c r="B16" i="47" s="1"/>
  <c r="B17" i="47" s="1"/>
  <c r="B18" i="47" s="1"/>
  <c r="B19" i="47" s="1"/>
  <c r="B20" i="47" s="1"/>
  <c r="B21" i="47" s="1"/>
  <c r="B22" i="47" s="1"/>
  <c r="D9" i="47"/>
  <c r="B9" i="47"/>
  <c r="D8" i="47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B9" i="46"/>
  <c r="B10" i="46" s="1"/>
  <c r="B11" i="46" s="1"/>
  <c r="B12" i="46" s="1"/>
  <c r="B13" i="46" s="1"/>
  <c r="B14" i="46" s="1"/>
  <c r="B15" i="46" s="1"/>
  <c r="B16" i="46" s="1"/>
  <c r="B17" i="46" s="1"/>
  <c r="B18" i="46" s="1"/>
  <c r="B19" i="46" s="1"/>
  <c r="B20" i="46" s="1"/>
  <c r="B21" i="46" s="1"/>
  <c r="B22" i="46" s="1"/>
  <c r="D8" i="46"/>
  <c r="J146" i="45"/>
  <c r="O146" i="45" s="1"/>
  <c r="F146" i="45"/>
  <c r="I146" i="45" s="1"/>
  <c r="E146" i="45"/>
  <c r="D146" i="45"/>
  <c r="C146" i="45"/>
  <c r="O145" i="45"/>
  <c r="N145" i="45"/>
  <c r="M145" i="45"/>
  <c r="L145" i="45"/>
  <c r="I145" i="45"/>
  <c r="H145" i="45"/>
  <c r="K145" i="45" s="1"/>
  <c r="G145" i="45"/>
  <c r="O144" i="45"/>
  <c r="N144" i="45"/>
  <c r="M144" i="45"/>
  <c r="L144" i="45"/>
  <c r="I144" i="45"/>
  <c r="H144" i="45"/>
  <c r="K144" i="45" s="1"/>
  <c r="G144" i="45"/>
  <c r="O143" i="45"/>
  <c r="N143" i="45"/>
  <c r="M143" i="45"/>
  <c r="L143" i="45"/>
  <c r="I143" i="45"/>
  <c r="H143" i="45"/>
  <c r="G143" i="45"/>
  <c r="O142" i="45"/>
  <c r="N142" i="45"/>
  <c r="M142" i="45"/>
  <c r="L142" i="45"/>
  <c r="I142" i="45"/>
  <c r="H142" i="45"/>
  <c r="K142" i="45" s="1"/>
  <c r="G142" i="45"/>
  <c r="O141" i="45"/>
  <c r="N141" i="45"/>
  <c r="M141" i="45"/>
  <c r="L141" i="45"/>
  <c r="K141" i="45"/>
  <c r="I141" i="45"/>
  <c r="H141" i="45"/>
  <c r="G141" i="45"/>
  <c r="O140" i="45"/>
  <c r="N140" i="45"/>
  <c r="M140" i="45"/>
  <c r="L140" i="45"/>
  <c r="I140" i="45"/>
  <c r="H140" i="45"/>
  <c r="G140" i="45"/>
  <c r="O139" i="45"/>
  <c r="N139" i="45"/>
  <c r="M139" i="45"/>
  <c r="L139" i="45"/>
  <c r="I139" i="45"/>
  <c r="H139" i="45"/>
  <c r="K139" i="45" s="1"/>
  <c r="G139" i="45"/>
  <c r="O138" i="45"/>
  <c r="N138" i="45"/>
  <c r="M138" i="45"/>
  <c r="L138" i="45"/>
  <c r="I138" i="45"/>
  <c r="H138" i="45"/>
  <c r="G138" i="45"/>
  <c r="O137" i="45"/>
  <c r="N137" i="45"/>
  <c r="M137" i="45"/>
  <c r="L137" i="45"/>
  <c r="I137" i="45"/>
  <c r="H137" i="45"/>
  <c r="K137" i="45" s="1"/>
  <c r="G137" i="45"/>
  <c r="O136" i="45"/>
  <c r="N136" i="45"/>
  <c r="M136" i="45"/>
  <c r="L136" i="45"/>
  <c r="K136" i="45"/>
  <c r="I136" i="45"/>
  <c r="H136" i="45"/>
  <c r="K140" i="45" s="1"/>
  <c r="G136" i="45"/>
  <c r="O135" i="45"/>
  <c r="N135" i="45"/>
  <c r="M135" i="45"/>
  <c r="L135" i="45"/>
  <c r="K135" i="45"/>
  <c r="I135" i="45"/>
  <c r="H135" i="45"/>
  <c r="G135" i="45"/>
  <c r="O16" i="45"/>
  <c r="T16" i="45" s="1"/>
  <c r="N16" i="45"/>
  <c r="L16" i="45"/>
  <c r="K16" i="45"/>
  <c r="M16" i="45" s="1"/>
  <c r="J16" i="45"/>
  <c r="I16" i="45"/>
  <c r="H16" i="45"/>
  <c r="G16" i="45"/>
  <c r="F16" i="45"/>
  <c r="E16" i="45"/>
  <c r="D16" i="45"/>
  <c r="C16" i="45"/>
  <c r="T15" i="45"/>
  <c r="S15" i="45"/>
  <c r="R15" i="45"/>
  <c r="Q15" i="45"/>
  <c r="P15" i="45"/>
  <c r="N15" i="45"/>
  <c r="M15" i="45"/>
  <c r="L15" i="45"/>
  <c r="J15" i="45"/>
  <c r="I15" i="45"/>
  <c r="H15" i="45"/>
  <c r="F15" i="45"/>
  <c r="T14" i="45"/>
  <c r="S14" i="45"/>
  <c r="R14" i="45"/>
  <c r="Q14" i="45"/>
  <c r="P14" i="45"/>
  <c r="N14" i="45"/>
  <c r="M14" i="45"/>
  <c r="L14" i="45"/>
  <c r="J14" i="45"/>
  <c r="I14" i="45"/>
  <c r="H14" i="45"/>
  <c r="F14" i="45"/>
  <c r="T13" i="45"/>
  <c r="S13" i="45"/>
  <c r="R13" i="45"/>
  <c r="Q13" i="45"/>
  <c r="P13" i="45"/>
  <c r="N13" i="45"/>
  <c r="M13" i="45"/>
  <c r="L13" i="45"/>
  <c r="J13" i="45"/>
  <c r="I13" i="45"/>
  <c r="H13" i="45"/>
  <c r="F13" i="45"/>
  <c r="T12" i="45"/>
  <c r="S12" i="45"/>
  <c r="R12" i="45"/>
  <c r="Q12" i="45"/>
  <c r="P12" i="45"/>
  <c r="N12" i="45"/>
  <c r="M12" i="45"/>
  <c r="L12" i="45"/>
  <c r="J12" i="45"/>
  <c r="I12" i="45"/>
  <c r="H12" i="45"/>
  <c r="F12" i="45"/>
  <c r="T11" i="45"/>
  <c r="S11" i="45"/>
  <c r="R11" i="45"/>
  <c r="Q11" i="45"/>
  <c r="P11" i="45"/>
  <c r="N11" i="45"/>
  <c r="M11" i="45"/>
  <c r="L11" i="45"/>
  <c r="J11" i="45"/>
  <c r="I11" i="45"/>
  <c r="H11" i="45"/>
  <c r="F11" i="45"/>
  <c r="T10" i="45"/>
  <c r="S10" i="45"/>
  <c r="R10" i="45"/>
  <c r="Q10" i="45"/>
  <c r="P10" i="45"/>
  <c r="N10" i="45"/>
  <c r="M10" i="45"/>
  <c r="L10" i="45"/>
  <c r="J10" i="45"/>
  <c r="I10" i="45"/>
  <c r="H10" i="45"/>
  <c r="F10" i="45"/>
  <c r="T9" i="45"/>
  <c r="S9" i="45"/>
  <c r="R9" i="45"/>
  <c r="Q9" i="45"/>
  <c r="P9" i="45"/>
  <c r="N9" i="45"/>
  <c r="M9" i="45"/>
  <c r="L9" i="45"/>
  <c r="J9" i="45"/>
  <c r="I9" i="45"/>
  <c r="H9" i="45"/>
  <c r="F9" i="45"/>
  <c r="T8" i="45"/>
  <c r="S8" i="45"/>
  <c r="R8" i="45"/>
  <c r="Q8" i="45"/>
  <c r="P8" i="45"/>
  <c r="N8" i="45"/>
  <c r="M8" i="45"/>
  <c r="L8" i="45"/>
  <c r="J8" i="45"/>
  <c r="I8" i="45"/>
  <c r="H8" i="45"/>
  <c r="F8" i="45"/>
  <c r="T7" i="45"/>
  <c r="S7" i="45"/>
  <c r="R7" i="45"/>
  <c r="Q7" i="45"/>
  <c r="P7" i="45"/>
  <c r="N7" i="45"/>
  <c r="M7" i="45"/>
  <c r="L7" i="45"/>
  <c r="J7" i="45"/>
  <c r="I7" i="45"/>
  <c r="H7" i="45"/>
  <c r="F7" i="45"/>
  <c r="T6" i="45"/>
  <c r="S6" i="45"/>
  <c r="R6" i="45"/>
  <c r="Q6" i="45"/>
  <c r="P6" i="45"/>
  <c r="N6" i="45"/>
  <c r="M6" i="45"/>
  <c r="L6" i="45"/>
  <c r="J6" i="45"/>
  <c r="I6" i="45"/>
  <c r="H6" i="45"/>
  <c r="F6" i="45"/>
  <c r="T5" i="45"/>
  <c r="S5" i="45"/>
  <c r="R5" i="45"/>
  <c r="Q5" i="45"/>
  <c r="P5" i="45"/>
  <c r="N5" i="45"/>
  <c r="M5" i="45"/>
  <c r="L5" i="45"/>
  <c r="J5" i="45"/>
  <c r="I5" i="45"/>
  <c r="H5" i="45"/>
  <c r="F5" i="45"/>
  <c r="O146" i="44"/>
  <c r="N146" i="44"/>
  <c r="M146" i="44"/>
  <c r="L146" i="44"/>
  <c r="K146" i="44"/>
  <c r="J146" i="44"/>
  <c r="I146" i="44"/>
  <c r="H146" i="44"/>
  <c r="F146" i="44"/>
  <c r="E146" i="44"/>
  <c r="G146" i="44" s="1"/>
  <c r="D146" i="44"/>
  <c r="C146" i="44"/>
  <c r="O145" i="44"/>
  <c r="N145" i="44"/>
  <c r="M145" i="44"/>
  <c r="L145" i="44"/>
  <c r="I145" i="44"/>
  <c r="H145" i="44"/>
  <c r="K145" i="44" s="1"/>
  <c r="G145" i="44"/>
  <c r="O144" i="44"/>
  <c r="N144" i="44"/>
  <c r="M144" i="44"/>
  <c r="L144" i="44"/>
  <c r="I144" i="44"/>
  <c r="H144" i="44"/>
  <c r="K144" i="44" s="1"/>
  <c r="G144" i="44"/>
  <c r="O143" i="44"/>
  <c r="N143" i="44"/>
  <c r="M143" i="44"/>
  <c r="L143" i="44"/>
  <c r="I143" i="44"/>
  <c r="H143" i="44"/>
  <c r="K143" i="44" s="1"/>
  <c r="G143" i="44"/>
  <c r="O142" i="44"/>
  <c r="N142" i="44"/>
  <c r="M142" i="44"/>
  <c r="L142" i="44"/>
  <c r="K142" i="44"/>
  <c r="I142" i="44"/>
  <c r="H142" i="44"/>
  <c r="G142" i="44"/>
  <c r="O141" i="44"/>
  <c r="N141" i="44"/>
  <c r="M141" i="44"/>
  <c r="L141" i="44"/>
  <c r="I141" i="44"/>
  <c r="H141" i="44"/>
  <c r="K141" i="44" s="1"/>
  <c r="G141" i="44"/>
  <c r="O140" i="44"/>
  <c r="N140" i="44"/>
  <c r="M140" i="44"/>
  <c r="L140" i="44"/>
  <c r="I140" i="44"/>
  <c r="H140" i="44"/>
  <c r="K140" i="44" s="1"/>
  <c r="G140" i="44"/>
  <c r="O139" i="44"/>
  <c r="N139" i="44"/>
  <c r="M139" i="44"/>
  <c r="L139" i="44"/>
  <c r="I139" i="44"/>
  <c r="H139" i="44"/>
  <c r="K139" i="44" s="1"/>
  <c r="G139" i="44"/>
  <c r="O138" i="44"/>
  <c r="N138" i="44"/>
  <c r="M138" i="44"/>
  <c r="L138" i="44"/>
  <c r="I138" i="44"/>
  <c r="H138" i="44"/>
  <c r="K138" i="44" s="1"/>
  <c r="G138" i="44"/>
  <c r="O137" i="44"/>
  <c r="N137" i="44"/>
  <c r="M137" i="44"/>
  <c r="L137" i="44"/>
  <c r="K137" i="44"/>
  <c r="I137" i="44"/>
  <c r="H137" i="44"/>
  <c r="G137" i="44"/>
  <c r="O136" i="44"/>
  <c r="N136" i="44"/>
  <c r="M136" i="44"/>
  <c r="L136" i="44"/>
  <c r="I136" i="44"/>
  <c r="H136" i="44"/>
  <c r="K136" i="44" s="1"/>
  <c r="G136" i="44"/>
  <c r="O135" i="44"/>
  <c r="N135" i="44"/>
  <c r="M135" i="44"/>
  <c r="L135" i="44"/>
  <c r="K135" i="44"/>
  <c r="I135" i="44"/>
  <c r="H135" i="44"/>
  <c r="G135" i="44"/>
  <c r="T16" i="44"/>
  <c r="Q16" i="44"/>
  <c r="O16" i="44"/>
  <c r="P16" i="44" s="1"/>
  <c r="N16" i="44"/>
  <c r="K16" i="44"/>
  <c r="M16" i="44" s="1"/>
  <c r="G16" i="44"/>
  <c r="J16" i="44" s="1"/>
  <c r="F16" i="44"/>
  <c r="E16" i="44"/>
  <c r="D16" i="44"/>
  <c r="C16" i="44"/>
  <c r="S16" i="44" s="1"/>
  <c r="T15" i="44"/>
  <c r="S15" i="44"/>
  <c r="R15" i="44"/>
  <c r="Q15" i="44"/>
  <c r="P15" i="44"/>
  <c r="N15" i="44"/>
  <c r="M15" i="44"/>
  <c r="L15" i="44"/>
  <c r="J15" i="44"/>
  <c r="I15" i="44"/>
  <c r="H15" i="44"/>
  <c r="F15" i="44"/>
  <c r="T14" i="44"/>
  <c r="S14" i="44"/>
  <c r="R14" i="44"/>
  <c r="Q14" i="44"/>
  <c r="P14" i="44"/>
  <c r="N14" i="44"/>
  <c r="M14" i="44"/>
  <c r="L14" i="44"/>
  <c r="J14" i="44"/>
  <c r="I14" i="44"/>
  <c r="H14" i="44"/>
  <c r="F14" i="44"/>
  <c r="T13" i="44"/>
  <c r="S13" i="44"/>
  <c r="R13" i="44"/>
  <c r="Q13" i="44"/>
  <c r="P13" i="44"/>
  <c r="N13" i="44"/>
  <c r="M13" i="44"/>
  <c r="L13" i="44"/>
  <c r="J13" i="44"/>
  <c r="I13" i="44"/>
  <c r="H13" i="44"/>
  <c r="F13" i="44"/>
  <c r="T12" i="44"/>
  <c r="S12" i="44"/>
  <c r="R12" i="44"/>
  <c r="Q12" i="44"/>
  <c r="P12" i="44"/>
  <c r="N12" i="44"/>
  <c r="M12" i="44"/>
  <c r="L12" i="44"/>
  <c r="J12" i="44"/>
  <c r="I12" i="44"/>
  <c r="H12" i="44"/>
  <c r="F12" i="44"/>
  <c r="T11" i="44"/>
  <c r="S11" i="44"/>
  <c r="R11" i="44"/>
  <c r="Q11" i="44"/>
  <c r="P11" i="44"/>
  <c r="N11" i="44"/>
  <c r="M11" i="44"/>
  <c r="L11" i="44"/>
  <c r="J11" i="44"/>
  <c r="I11" i="44"/>
  <c r="H11" i="44"/>
  <c r="F11" i="44"/>
  <c r="T10" i="44"/>
  <c r="S10" i="44"/>
  <c r="R10" i="44"/>
  <c r="Q10" i="44"/>
  <c r="P10" i="44"/>
  <c r="N10" i="44"/>
  <c r="M10" i="44"/>
  <c r="L10" i="44"/>
  <c r="J10" i="44"/>
  <c r="I10" i="44"/>
  <c r="H10" i="44"/>
  <c r="F10" i="44"/>
  <c r="T9" i="44"/>
  <c r="S9" i="44"/>
  <c r="R9" i="44"/>
  <c r="Q9" i="44"/>
  <c r="P9" i="44"/>
  <c r="N9" i="44"/>
  <c r="M9" i="44"/>
  <c r="L9" i="44"/>
  <c r="J9" i="44"/>
  <c r="I9" i="44"/>
  <c r="H9" i="44"/>
  <c r="F9" i="44"/>
  <c r="T8" i="44"/>
  <c r="S8" i="44"/>
  <c r="R8" i="44"/>
  <c r="Q8" i="44"/>
  <c r="P8" i="44"/>
  <c r="N8" i="44"/>
  <c r="M8" i="44"/>
  <c r="L8" i="44"/>
  <c r="J8" i="44"/>
  <c r="I8" i="44"/>
  <c r="H8" i="44"/>
  <c r="F8" i="44"/>
  <c r="T7" i="44"/>
  <c r="S7" i="44"/>
  <c r="R7" i="44"/>
  <c r="Q7" i="44"/>
  <c r="P7" i="44"/>
  <c r="N7" i="44"/>
  <c r="M7" i="44"/>
  <c r="L7" i="44"/>
  <c r="J7" i="44"/>
  <c r="I7" i="44"/>
  <c r="H7" i="44"/>
  <c r="F7" i="44"/>
  <c r="T6" i="44"/>
  <c r="S6" i="44"/>
  <c r="R6" i="44"/>
  <c r="Q6" i="44"/>
  <c r="P6" i="44"/>
  <c r="N6" i="44"/>
  <c r="M6" i="44"/>
  <c r="L6" i="44"/>
  <c r="J6" i="44"/>
  <c r="I6" i="44"/>
  <c r="H6" i="44"/>
  <c r="F6" i="44"/>
  <c r="T5" i="44"/>
  <c r="S5" i="44"/>
  <c r="R5" i="44"/>
  <c r="Q5" i="44"/>
  <c r="P5" i="44"/>
  <c r="N5" i="44"/>
  <c r="M5" i="44"/>
  <c r="L5" i="44"/>
  <c r="J5" i="44"/>
  <c r="I5" i="44"/>
  <c r="H5" i="44"/>
  <c r="F5" i="44"/>
  <c r="J146" i="43"/>
  <c r="O146" i="43" s="1"/>
  <c r="H146" i="43"/>
  <c r="K146" i="43" s="1"/>
  <c r="F146" i="43"/>
  <c r="I146" i="43" s="1"/>
  <c r="E146" i="43"/>
  <c r="D146" i="43"/>
  <c r="C146" i="43"/>
  <c r="O145" i="43"/>
  <c r="N145" i="43"/>
  <c r="M145" i="43"/>
  <c r="L145" i="43"/>
  <c r="I145" i="43"/>
  <c r="H145" i="43"/>
  <c r="K145" i="43" s="1"/>
  <c r="G145" i="43"/>
  <c r="O144" i="43"/>
  <c r="N144" i="43"/>
  <c r="M144" i="43"/>
  <c r="L144" i="43"/>
  <c r="I144" i="43"/>
  <c r="H144" i="43"/>
  <c r="K144" i="43" s="1"/>
  <c r="G144" i="43"/>
  <c r="O143" i="43"/>
  <c r="N143" i="43"/>
  <c r="M143" i="43"/>
  <c r="L143" i="43"/>
  <c r="I143" i="43"/>
  <c r="H143" i="43"/>
  <c r="G143" i="43"/>
  <c r="O142" i="43"/>
  <c r="N142" i="43"/>
  <c r="M142" i="43"/>
  <c r="L142" i="43"/>
  <c r="I142" i="43"/>
  <c r="H142" i="43"/>
  <c r="K142" i="43" s="1"/>
  <c r="G142" i="43"/>
  <c r="O141" i="43"/>
  <c r="N141" i="43"/>
  <c r="M141" i="43"/>
  <c r="L141" i="43"/>
  <c r="K141" i="43"/>
  <c r="I141" i="43"/>
  <c r="H141" i="43"/>
  <c r="G141" i="43"/>
  <c r="O140" i="43"/>
  <c r="N140" i="43"/>
  <c r="M140" i="43"/>
  <c r="L140" i="43"/>
  <c r="I140" i="43"/>
  <c r="H140" i="43"/>
  <c r="K140" i="43" s="1"/>
  <c r="G140" i="43"/>
  <c r="O139" i="43"/>
  <c r="N139" i="43"/>
  <c r="M139" i="43"/>
  <c r="L139" i="43"/>
  <c r="I139" i="43"/>
  <c r="H139" i="43"/>
  <c r="K139" i="43" s="1"/>
  <c r="G139" i="43"/>
  <c r="O138" i="43"/>
  <c r="N138" i="43"/>
  <c r="M138" i="43"/>
  <c r="L138" i="43"/>
  <c r="I138" i="43"/>
  <c r="H138" i="43"/>
  <c r="G138" i="43"/>
  <c r="O137" i="43"/>
  <c r="N137" i="43"/>
  <c r="M137" i="43"/>
  <c r="L137" i="43"/>
  <c r="I137" i="43"/>
  <c r="H137" i="43"/>
  <c r="K137" i="43" s="1"/>
  <c r="G137" i="43"/>
  <c r="O136" i="43"/>
  <c r="N136" i="43"/>
  <c r="M136" i="43"/>
  <c r="L136" i="43"/>
  <c r="K136" i="43"/>
  <c r="I136" i="43"/>
  <c r="H136" i="43"/>
  <c r="K143" i="43" s="1"/>
  <c r="G136" i="43"/>
  <c r="O135" i="43"/>
  <c r="N135" i="43"/>
  <c r="M135" i="43"/>
  <c r="L135" i="43"/>
  <c r="K135" i="43"/>
  <c r="I135" i="43"/>
  <c r="H135" i="43"/>
  <c r="G135" i="43"/>
  <c r="O16" i="43"/>
  <c r="T16" i="43" s="1"/>
  <c r="N16" i="43"/>
  <c r="L16" i="43"/>
  <c r="K16" i="43"/>
  <c r="M16" i="43" s="1"/>
  <c r="J16" i="43"/>
  <c r="H16" i="43"/>
  <c r="G16" i="43"/>
  <c r="E16" i="43"/>
  <c r="F16" i="43" s="1"/>
  <c r="D16" i="43"/>
  <c r="C16" i="43"/>
  <c r="T15" i="43"/>
  <c r="S15" i="43"/>
  <c r="R15" i="43"/>
  <c r="Q15" i="43"/>
  <c r="P15" i="43"/>
  <c r="N15" i="43"/>
  <c r="M15" i="43"/>
  <c r="L15" i="43"/>
  <c r="J15" i="43"/>
  <c r="I15" i="43"/>
  <c r="H15" i="43"/>
  <c r="F15" i="43"/>
  <c r="T14" i="43"/>
  <c r="S14" i="43"/>
  <c r="R14" i="43"/>
  <c r="Q14" i="43"/>
  <c r="P14" i="43"/>
  <c r="N14" i="43"/>
  <c r="M14" i="43"/>
  <c r="L14" i="43"/>
  <c r="J14" i="43"/>
  <c r="I14" i="43"/>
  <c r="H14" i="43"/>
  <c r="F14" i="43"/>
  <c r="T13" i="43"/>
  <c r="S13" i="43"/>
  <c r="R13" i="43"/>
  <c r="Q13" i="43"/>
  <c r="P13" i="43"/>
  <c r="N13" i="43"/>
  <c r="M13" i="43"/>
  <c r="L13" i="43"/>
  <c r="J13" i="43"/>
  <c r="I13" i="43"/>
  <c r="H13" i="43"/>
  <c r="F13" i="43"/>
  <c r="T12" i="43"/>
  <c r="S12" i="43"/>
  <c r="R12" i="43"/>
  <c r="Q12" i="43"/>
  <c r="P12" i="43"/>
  <c r="N12" i="43"/>
  <c r="M12" i="43"/>
  <c r="L12" i="43"/>
  <c r="J12" i="43"/>
  <c r="I12" i="43"/>
  <c r="H12" i="43"/>
  <c r="F12" i="43"/>
  <c r="T11" i="43"/>
  <c r="S11" i="43"/>
  <c r="R11" i="43"/>
  <c r="Q11" i="43"/>
  <c r="P11" i="43"/>
  <c r="N11" i="43"/>
  <c r="M11" i="43"/>
  <c r="L11" i="43"/>
  <c r="J11" i="43"/>
  <c r="I11" i="43"/>
  <c r="H11" i="43"/>
  <c r="F11" i="43"/>
  <c r="T10" i="43"/>
  <c r="S10" i="43"/>
  <c r="R10" i="43"/>
  <c r="Q10" i="43"/>
  <c r="P10" i="43"/>
  <c r="N10" i="43"/>
  <c r="M10" i="43"/>
  <c r="L10" i="43"/>
  <c r="J10" i="43"/>
  <c r="I10" i="43"/>
  <c r="H10" i="43"/>
  <c r="F10" i="43"/>
  <c r="T9" i="43"/>
  <c r="S9" i="43"/>
  <c r="R9" i="43"/>
  <c r="Q9" i="43"/>
  <c r="P9" i="43"/>
  <c r="N9" i="43"/>
  <c r="M9" i="43"/>
  <c r="L9" i="43"/>
  <c r="J9" i="43"/>
  <c r="I9" i="43"/>
  <c r="H9" i="43"/>
  <c r="F9" i="43"/>
  <c r="T8" i="43"/>
  <c r="S8" i="43"/>
  <c r="R8" i="43"/>
  <c r="Q8" i="43"/>
  <c r="P8" i="43"/>
  <c r="N8" i="43"/>
  <c r="M8" i="43"/>
  <c r="L8" i="43"/>
  <c r="J8" i="43"/>
  <c r="I8" i="43"/>
  <c r="H8" i="43"/>
  <c r="F8" i="43"/>
  <c r="T7" i="43"/>
  <c r="S7" i="43"/>
  <c r="R7" i="43"/>
  <c r="Q7" i="43"/>
  <c r="P7" i="43"/>
  <c r="N7" i="43"/>
  <c r="M7" i="43"/>
  <c r="L7" i="43"/>
  <c r="J7" i="43"/>
  <c r="I7" i="43"/>
  <c r="H7" i="43"/>
  <c r="F7" i="43"/>
  <c r="T6" i="43"/>
  <c r="S6" i="43"/>
  <c r="R6" i="43"/>
  <c r="Q6" i="43"/>
  <c r="P6" i="43"/>
  <c r="N6" i="43"/>
  <c r="M6" i="43"/>
  <c r="L6" i="43"/>
  <c r="J6" i="43"/>
  <c r="I6" i="43"/>
  <c r="H6" i="43"/>
  <c r="F6" i="43"/>
  <c r="T5" i="43"/>
  <c r="S5" i="43"/>
  <c r="R5" i="43"/>
  <c r="Q5" i="43"/>
  <c r="P5" i="43"/>
  <c r="N5" i="43"/>
  <c r="M5" i="43"/>
  <c r="L5" i="43"/>
  <c r="J5" i="43"/>
  <c r="I5" i="43"/>
  <c r="H5" i="43"/>
  <c r="F5" i="43"/>
  <c r="O138" i="42"/>
  <c r="N138" i="42"/>
  <c r="M138" i="42"/>
  <c r="L138" i="42"/>
  <c r="K138" i="42"/>
  <c r="I138" i="42"/>
  <c r="H138" i="42"/>
  <c r="G138" i="42"/>
  <c r="O137" i="42"/>
  <c r="N137" i="42"/>
  <c r="M137" i="42"/>
  <c r="L137" i="42"/>
  <c r="K137" i="42"/>
  <c r="I137" i="42"/>
  <c r="H137" i="42"/>
  <c r="G137" i="42"/>
  <c r="O136" i="42"/>
  <c r="N136" i="42"/>
  <c r="M136" i="42"/>
  <c r="L136" i="42"/>
  <c r="K136" i="42"/>
  <c r="I136" i="42"/>
  <c r="H136" i="42"/>
  <c r="G136" i="42"/>
  <c r="O135" i="42"/>
  <c r="N135" i="42"/>
  <c r="M135" i="42"/>
  <c r="L135" i="42"/>
  <c r="K135" i="42"/>
  <c r="I135" i="42"/>
  <c r="H135" i="42"/>
  <c r="G135" i="42"/>
  <c r="O134" i="42"/>
  <c r="N134" i="42"/>
  <c r="M134" i="42"/>
  <c r="L134" i="42"/>
  <c r="K134" i="42"/>
  <c r="I134" i="42"/>
  <c r="H134" i="42"/>
  <c r="G134" i="42"/>
  <c r="O133" i="42"/>
  <c r="N133" i="42"/>
  <c r="M133" i="42"/>
  <c r="L133" i="42"/>
  <c r="K133" i="42"/>
  <c r="I133" i="42"/>
  <c r="H133" i="42"/>
  <c r="G133" i="42"/>
  <c r="T12" i="42"/>
  <c r="S12" i="42"/>
  <c r="R12" i="42"/>
  <c r="Q12" i="42"/>
  <c r="P12" i="42"/>
  <c r="N12" i="42"/>
  <c r="M12" i="42"/>
  <c r="L12" i="42"/>
  <c r="J12" i="42"/>
  <c r="I12" i="42"/>
  <c r="H12" i="42"/>
  <c r="F12" i="42"/>
  <c r="T11" i="42"/>
  <c r="S11" i="42"/>
  <c r="R11" i="42"/>
  <c r="Q11" i="42"/>
  <c r="P11" i="42"/>
  <c r="N11" i="42"/>
  <c r="M11" i="42"/>
  <c r="L11" i="42"/>
  <c r="J11" i="42"/>
  <c r="I11" i="42"/>
  <c r="H11" i="42"/>
  <c r="F11" i="42"/>
  <c r="T10" i="42"/>
  <c r="AA20" i="42" s="1"/>
  <c r="S10" i="42"/>
  <c r="R10" i="42"/>
  <c r="Q10" i="42"/>
  <c r="P10" i="42"/>
  <c r="N10" i="42"/>
  <c r="M10" i="42"/>
  <c r="L10" i="42"/>
  <c r="J10" i="42"/>
  <c r="I10" i="42"/>
  <c r="H10" i="42"/>
  <c r="F10" i="42"/>
  <c r="T9" i="42"/>
  <c r="S9" i="42"/>
  <c r="R9" i="42"/>
  <c r="Q9" i="42"/>
  <c r="P9" i="42"/>
  <c r="N9" i="42"/>
  <c r="M9" i="42"/>
  <c r="L9" i="42"/>
  <c r="J9" i="42"/>
  <c r="I9" i="42"/>
  <c r="H9" i="42"/>
  <c r="F9" i="42"/>
  <c r="T8" i="42"/>
  <c r="S8" i="42"/>
  <c r="R8" i="42"/>
  <c r="Q8" i="42"/>
  <c r="P8" i="42"/>
  <c r="N8" i="42"/>
  <c r="M8" i="42"/>
  <c r="L8" i="42"/>
  <c r="J8" i="42"/>
  <c r="I8" i="42"/>
  <c r="H8" i="42"/>
  <c r="F8" i="42"/>
  <c r="T7" i="42"/>
  <c r="AA19" i="42" s="1"/>
  <c r="S7" i="42"/>
  <c r="R7" i="42"/>
  <c r="Q7" i="42"/>
  <c r="P7" i="42"/>
  <c r="N7" i="42"/>
  <c r="M7" i="42"/>
  <c r="L7" i="42"/>
  <c r="J7" i="42"/>
  <c r="I7" i="42"/>
  <c r="H7" i="42"/>
  <c r="F7" i="42"/>
  <c r="T6" i="42"/>
  <c r="S6" i="42"/>
  <c r="R6" i="42"/>
  <c r="Q6" i="42"/>
  <c r="P6" i="42"/>
  <c r="N6" i="42"/>
  <c r="M6" i="42"/>
  <c r="L6" i="42"/>
  <c r="J6" i="42"/>
  <c r="I6" i="42"/>
  <c r="H6" i="42"/>
  <c r="F6" i="42"/>
  <c r="T5" i="42"/>
  <c r="S5" i="42"/>
  <c r="R5" i="42"/>
  <c r="Q5" i="42"/>
  <c r="P5" i="42"/>
  <c r="N5" i="42"/>
  <c r="M5" i="42"/>
  <c r="L5" i="42"/>
  <c r="J5" i="42"/>
  <c r="I5" i="42"/>
  <c r="H5" i="42"/>
  <c r="F5" i="42"/>
  <c r="O138" i="41"/>
  <c r="N138" i="41"/>
  <c r="M138" i="41"/>
  <c r="L138" i="41"/>
  <c r="K138" i="41"/>
  <c r="I138" i="41"/>
  <c r="H138" i="41"/>
  <c r="G138" i="41"/>
  <c r="O137" i="41"/>
  <c r="N137" i="41"/>
  <c r="M137" i="41"/>
  <c r="L137" i="41"/>
  <c r="K137" i="41"/>
  <c r="I137" i="41"/>
  <c r="H137" i="41"/>
  <c r="G137" i="41"/>
  <c r="O136" i="41"/>
  <c r="N136" i="41"/>
  <c r="M136" i="41"/>
  <c r="L136" i="41"/>
  <c r="K136" i="41"/>
  <c r="I136" i="41"/>
  <c r="H136" i="41"/>
  <c r="G136" i="41"/>
  <c r="O135" i="41"/>
  <c r="N135" i="41"/>
  <c r="M135" i="41"/>
  <c r="L135" i="41"/>
  <c r="K135" i="41"/>
  <c r="I135" i="41"/>
  <c r="H135" i="41"/>
  <c r="G135" i="41"/>
  <c r="O134" i="41"/>
  <c r="N134" i="41"/>
  <c r="M134" i="41"/>
  <c r="L134" i="41"/>
  <c r="K134" i="41"/>
  <c r="I134" i="41"/>
  <c r="H134" i="41"/>
  <c r="G134" i="41"/>
  <c r="O133" i="41"/>
  <c r="N133" i="41"/>
  <c r="M133" i="41"/>
  <c r="L133" i="41"/>
  <c r="K133" i="41"/>
  <c r="I133" i="41"/>
  <c r="H133" i="41"/>
  <c r="G133" i="41"/>
  <c r="T12" i="41"/>
  <c r="S12" i="41"/>
  <c r="R12" i="41"/>
  <c r="Q12" i="41"/>
  <c r="P12" i="41"/>
  <c r="N12" i="41"/>
  <c r="M12" i="41"/>
  <c r="L12" i="41"/>
  <c r="J12" i="41"/>
  <c r="I12" i="41"/>
  <c r="H12" i="41"/>
  <c r="F12" i="41"/>
  <c r="T11" i="41"/>
  <c r="S11" i="41"/>
  <c r="R11" i="41"/>
  <c r="Q11" i="41"/>
  <c r="P11" i="41"/>
  <c r="N11" i="41"/>
  <c r="M11" i="41"/>
  <c r="L11" i="41"/>
  <c r="J11" i="41"/>
  <c r="I11" i="41"/>
  <c r="H11" i="41"/>
  <c r="F11" i="41"/>
  <c r="T10" i="41"/>
  <c r="AA20" i="41" s="1"/>
  <c r="S10" i="41"/>
  <c r="R10" i="41"/>
  <c r="Q10" i="41"/>
  <c r="P10" i="41"/>
  <c r="N10" i="41"/>
  <c r="M10" i="41"/>
  <c r="L10" i="41"/>
  <c r="J10" i="41"/>
  <c r="I10" i="41"/>
  <c r="H10" i="41"/>
  <c r="F10" i="41"/>
  <c r="T9" i="41"/>
  <c r="S9" i="41"/>
  <c r="R9" i="41"/>
  <c r="Q9" i="41"/>
  <c r="P9" i="41"/>
  <c r="N9" i="41"/>
  <c r="M9" i="41"/>
  <c r="L9" i="41"/>
  <c r="J9" i="41"/>
  <c r="I9" i="41"/>
  <c r="H9" i="41"/>
  <c r="F9" i="41"/>
  <c r="T8" i="41"/>
  <c r="S8" i="41"/>
  <c r="R8" i="41"/>
  <c r="Q8" i="41"/>
  <c r="P8" i="41"/>
  <c r="N8" i="41"/>
  <c r="M8" i="41"/>
  <c r="L8" i="41"/>
  <c r="J8" i="41"/>
  <c r="I8" i="41"/>
  <c r="H8" i="41"/>
  <c r="F8" i="41"/>
  <c r="T7" i="41"/>
  <c r="AA19" i="41" s="1"/>
  <c r="S7" i="41"/>
  <c r="R7" i="41"/>
  <c r="Q7" i="41"/>
  <c r="P7" i="41"/>
  <c r="N7" i="41"/>
  <c r="M7" i="41"/>
  <c r="L7" i="41"/>
  <c r="J7" i="41"/>
  <c r="I7" i="41"/>
  <c r="H7" i="41"/>
  <c r="F7" i="41"/>
  <c r="T6" i="41"/>
  <c r="S6" i="41"/>
  <c r="R6" i="41"/>
  <c r="Q6" i="41"/>
  <c r="P6" i="41"/>
  <c r="N6" i="41"/>
  <c r="M6" i="41"/>
  <c r="L6" i="41"/>
  <c r="J6" i="41"/>
  <c r="I6" i="41"/>
  <c r="H6" i="41"/>
  <c r="F6" i="41"/>
  <c r="T5" i="41"/>
  <c r="S5" i="41"/>
  <c r="R5" i="41"/>
  <c r="Q5" i="41"/>
  <c r="P5" i="41"/>
  <c r="N5" i="41"/>
  <c r="M5" i="41"/>
  <c r="L5" i="41"/>
  <c r="J5" i="41"/>
  <c r="I5" i="41"/>
  <c r="H5" i="41"/>
  <c r="F5" i="41"/>
  <c r="O138" i="40"/>
  <c r="N138" i="40"/>
  <c r="M138" i="40"/>
  <c r="L138" i="40"/>
  <c r="K138" i="40"/>
  <c r="I138" i="40"/>
  <c r="H138" i="40"/>
  <c r="G138" i="40"/>
  <c r="O137" i="40"/>
  <c r="N137" i="40"/>
  <c r="M137" i="40"/>
  <c r="L137" i="40"/>
  <c r="K137" i="40"/>
  <c r="I137" i="40"/>
  <c r="H137" i="40"/>
  <c r="G137" i="40"/>
  <c r="O136" i="40"/>
  <c r="N136" i="40"/>
  <c r="M136" i="40"/>
  <c r="L136" i="40"/>
  <c r="K136" i="40"/>
  <c r="I136" i="40"/>
  <c r="H136" i="40"/>
  <c r="G136" i="40"/>
  <c r="O135" i="40"/>
  <c r="N135" i="40"/>
  <c r="M135" i="40"/>
  <c r="L135" i="40"/>
  <c r="K135" i="40"/>
  <c r="I135" i="40"/>
  <c r="H135" i="40"/>
  <c r="G135" i="40"/>
  <c r="O134" i="40"/>
  <c r="N134" i="40"/>
  <c r="M134" i="40"/>
  <c r="L134" i="40"/>
  <c r="K134" i="40"/>
  <c r="I134" i="40"/>
  <c r="H134" i="40"/>
  <c r="G134" i="40"/>
  <c r="O133" i="40"/>
  <c r="N133" i="40"/>
  <c r="M133" i="40"/>
  <c r="L133" i="40"/>
  <c r="K133" i="40"/>
  <c r="I133" i="40"/>
  <c r="H133" i="40"/>
  <c r="G133" i="40"/>
  <c r="AA20" i="40"/>
  <c r="AA19" i="40"/>
  <c r="T12" i="40"/>
  <c r="S12" i="40"/>
  <c r="R12" i="40"/>
  <c r="Q12" i="40"/>
  <c r="P12" i="40"/>
  <c r="N12" i="40"/>
  <c r="M12" i="40"/>
  <c r="L12" i="40"/>
  <c r="J12" i="40"/>
  <c r="I12" i="40"/>
  <c r="H12" i="40"/>
  <c r="F12" i="40"/>
  <c r="T11" i="40"/>
  <c r="S11" i="40"/>
  <c r="R11" i="40"/>
  <c r="Q11" i="40"/>
  <c r="P11" i="40"/>
  <c r="N11" i="40"/>
  <c r="M11" i="40"/>
  <c r="L11" i="40"/>
  <c r="J11" i="40"/>
  <c r="I11" i="40"/>
  <c r="H11" i="40"/>
  <c r="F11" i="40"/>
  <c r="T10" i="40"/>
  <c r="S10" i="40"/>
  <c r="R10" i="40"/>
  <c r="Q10" i="40"/>
  <c r="P10" i="40"/>
  <c r="N10" i="40"/>
  <c r="M10" i="40"/>
  <c r="L10" i="40"/>
  <c r="J10" i="40"/>
  <c r="I10" i="40"/>
  <c r="H10" i="40"/>
  <c r="F10" i="40"/>
  <c r="T9" i="40"/>
  <c r="S9" i="40"/>
  <c r="R9" i="40"/>
  <c r="Q9" i="40"/>
  <c r="P9" i="40"/>
  <c r="N9" i="40"/>
  <c r="M9" i="40"/>
  <c r="L9" i="40"/>
  <c r="J9" i="40"/>
  <c r="I9" i="40"/>
  <c r="H9" i="40"/>
  <c r="F9" i="40"/>
  <c r="T8" i="40"/>
  <c r="S8" i="40"/>
  <c r="R8" i="40"/>
  <c r="Q8" i="40"/>
  <c r="P8" i="40"/>
  <c r="N8" i="40"/>
  <c r="M8" i="40"/>
  <c r="L8" i="40"/>
  <c r="J8" i="40"/>
  <c r="I8" i="40"/>
  <c r="H8" i="40"/>
  <c r="F8" i="40"/>
  <c r="T7" i="40"/>
  <c r="S7" i="40"/>
  <c r="R7" i="40"/>
  <c r="Q7" i="40"/>
  <c r="P7" i="40"/>
  <c r="N7" i="40"/>
  <c r="M7" i="40"/>
  <c r="L7" i="40"/>
  <c r="J7" i="40"/>
  <c r="I7" i="40"/>
  <c r="H7" i="40"/>
  <c r="F7" i="40"/>
  <c r="T6" i="40"/>
  <c r="S6" i="40"/>
  <c r="R6" i="40"/>
  <c r="Q6" i="40"/>
  <c r="P6" i="40"/>
  <c r="N6" i="40"/>
  <c r="M6" i="40"/>
  <c r="L6" i="40"/>
  <c r="J6" i="40"/>
  <c r="I6" i="40"/>
  <c r="H6" i="40"/>
  <c r="F6" i="40"/>
  <c r="T5" i="40"/>
  <c r="S5" i="40"/>
  <c r="R5" i="40"/>
  <c r="Q5" i="40"/>
  <c r="P5" i="40"/>
  <c r="N5" i="40"/>
  <c r="M5" i="40"/>
  <c r="L5" i="40"/>
  <c r="J5" i="40"/>
  <c r="I5" i="40"/>
  <c r="H5" i="40"/>
  <c r="F5" i="40"/>
  <c r="O129" i="39"/>
  <c r="N129" i="39"/>
  <c r="M129" i="39"/>
  <c r="L129" i="39"/>
  <c r="K129" i="39"/>
  <c r="J129" i="39"/>
  <c r="I129" i="39"/>
  <c r="H129" i="39"/>
  <c r="G129" i="39"/>
  <c r="F129" i="39"/>
  <c r="E129" i="39"/>
  <c r="D129" i="39"/>
  <c r="C129" i="39"/>
  <c r="O128" i="39"/>
  <c r="N128" i="39"/>
  <c r="M128" i="39"/>
  <c r="L128" i="39"/>
  <c r="K128" i="39"/>
  <c r="I128" i="39"/>
  <c r="H128" i="39"/>
  <c r="G128" i="39"/>
  <c r="O127" i="39"/>
  <c r="N127" i="39"/>
  <c r="M127" i="39"/>
  <c r="L127" i="39"/>
  <c r="K127" i="39"/>
  <c r="I127" i="39"/>
  <c r="H127" i="39"/>
  <c r="G127" i="39"/>
  <c r="O126" i="39"/>
  <c r="N126" i="39"/>
  <c r="M126" i="39"/>
  <c r="L126" i="39"/>
  <c r="K126" i="39"/>
  <c r="I126" i="39"/>
  <c r="H126" i="39"/>
  <c r="G126" i="39"/>
  <c r="O125" i="39"/>
  <c r="N125" i="39"/>
  <c r="M125" i="39"/>
  <c r="L125" i="39"/>
  <c r="K125" i="39"/>
  <c r="I125" i="39"/>
  <c r="H125" i="39"/>
  <c r="G125" i="39"/>
  <c r="O124" i="39"/>
  <c r="N124" i="39"/>
  <c r="M124" i="39"/>
  <c r="L124" i="39"/>
  <c r="H124" i="39"/>
  <c r="G124" i="39"/>
  <c r="O123" i="39"/>
  <c r="N123" i="39"/>
  <c r="M123" i="39"/>
  <c r="L123" i="39"/>
  <c r="K123" i="39"/>
  <c r="I123" i="39"/>
  <c r="H123" i="39"/>
  <c r="G123" i="39"/>
  <c r="T11" i="39"/>
  <c r="S11" i="39"/>
  <c r="P11" i="39"/>
  <c r="O11" i="39"/>
  <c r="N11" i="39"/>
  <c r="M11" i="39"/>
  <c r="L11" i="39"/>
  <c r="K11" i="39"/>
  <c r="J11" i="39"/>
  <c r="F11" i="39"/>
  <c r="I11" i="39" s="1"/>
  <c r="E11" i="39"/>
  <c r="D11" i="39"/>
  <c r="C11" i="39"/>
  <c r="R11" i="39" s="1"/>
  <c r="T10" i="39"/>
  <c r="S10" i="39"/>
  <c r="R10" i="39"/>
  <c r="Q10" i="39"/>
  <c r="P10" i="39"/>
  <c r="O10" i="39"/>
  <c r="M10" i="39"/>
  <c r="L10" i="39"/>
  <c r="K10" i="39"/>
  <c r="I10" i="39"/>
  <c r="H10" i="39"/>
  <c r="G10" i="39"/>
  <c r="T9" i="39"/>
  <c r="S9" i="39"/>
  <c r="R9" i="39"/>
  <c r="Q9" i="39"/>
  <c r="P9" i="39"/>
  <c r="O9" i="39"/>
  <c r="M9" i="39"/>
  <c r="L9" i="39"/>
  <c r="K9" i="39"/>
  <c r="I9" i="39"/>
  <c r="H9" i="39"/>
  <c r="G9" i="39"/>
  <c r="T8" i="39"/>
  <c r="S8" i="39"/>
  <c r="R8" i="39"/>
  <c r="Q8" i="39"/>
  <c r="P8" i="39"/>
  <c r="O8" i="39"/>
  <c r="M8" i="39"/>
  <c r="L8" i="39"/>
  <c r="K8" i="39"/>
  <c r="I8" i="39"/>
  <c r="H8" i="39"/>
  <c r="G8" i="39"/>
  <c r="T7" i="39"/>
  <c r="S7" i="39"/>
  <c r="R7" i="39"/>
  <c r="Q7" i="39"/>
  <c r="P7" i="39"/>
  <c r="O7" i="39"/>
  <c r="M7" i="39"/>
  <c r="L7" i="39"/>
  <c r="K7" i="39"/>
  <c r="I7" i="39"/>
  <c r="H7" i="39"/>
  <c r="G7" i="39"/>
  <c r="R6" i="39"/>
  <c r="Q6" i="39"/>
  <c r="P6" i="39"/>
  <c r="O6" i="39"/>
  <c r="L6" i="39"/>
  <c r="K6" i="39"/>
  <c r="H6" i="39"/>
  <c r="G6" i="39"/>
  <c r="T5" i="39"/>
  <c r="S5" i="39"/>
  <c r="R5" i="39"/>
  <c r="Q5" i="39"/>
  <c r="P5" i="39"/>
  <c r="O5" i="39"/>
  <c r="M5" i="39"/>
  <c r="L5" i="39"/>
  <c r="K5" i="39"/>
  <c r="I5" i="39"/>
  <c r="H5" i="39"/>
  <c r="G5" i="39"/>
  <c r="Q51" i="37"/>
  <c r="P51" i="37"/>
  <c r="J51" i="37"/>
  <c r="I51" i="37"/>
  <c r="Q50" i="37"/>
  <c r="P50" i="37"/>
  <c r="J50" i="37"/>
  <c r="I50" i="37"/>
  <c r="Q49" i="37"/>
  <c r="P49" i="37"/>
  <c r="J49" i="37"/>
  <c r="I49" i="37"/>
  <c r="Q48" i="37"/>
  <c r="P48" i="37"/>
  <c r="J48" i="37"/>
  <c r="I48" i="37"/>
  <c r="Q47" i="37"/>
  <c r="P47" i="37"/>
  <c r="J47" i="37"/>
  <c r="I47" i="37"/>
  <c r="Q46" i="37"/>
  <c r="P46" i="37"/>
  <c r="J46" i="37"/>
  <c r="I46" i="37"/>
  <c r="Q45" i="37"/>
  <c r="P45" i="37"/>
  <c r="J45" i="37"/>
  <c r="I45" i="37"/>
  <c r="Q44" i="37"/>
  <c r="P44" i="37"/>
  <c r="J44" i="37"/>
  <c r="I44" i="37"/>
  <c r="Q43" i="37"/>
  <c r="P43" i="37"/>
  <c r="J43" i="37"/>
  <c r="I43" i="37"/>
  <c r="Q42" i="37"/>
  <c r="P42" i="37"/>
  <c r="J42" i="37"/>
  <c r="I42" i="37"/>
  <c r="Q41" i="37"/>
  <c r="P41" i="37"/>
  <c r="J41" i="37"/>
  <c r="I41" i="37"/>
  <c r="Q40" i="37"/>
  <c r="P40" i="37"/>
  <c r="J40" i="37"/>
  <c r="I40" i="37"/>
  <c r="Q39" i="37"/>
  <c r="P39" i="37"/>
  <c r="J39" i="37"/>
  <c r="I39" i="37"/>
  <c r="Q38" i="37"/>
  <c r="P38" i="37"/>
  <c r="J38" i="37"/>
  <c r="I38" i="37"/>
  <c r="Q37" i="37"/>
  <c r="P37" i="37"/>
  <c r="J37" i="37"/>
  <c r="I37" i="37"/>
  <c r="Q36" i="37"/>
  <c r="P36" i="37"/>
  <c r="J36" i="37"/>
  <c r="I36" i="37"/>
  <c r="Q35" i="37"/>
  <c r="P35" i="37"/>
  <c r="J35" i="37"/>
  <c r="I35" i="37"/>
  <c r="Q34" i="37"/>
  <c r="P34" i="37"/>
  <c r="J34" i="37"/>
  <c r="I34" i="37"/>
  <c r="Q33" i="37"/>
  <c r="P33" i="37"/>
  <c r="J33" i="37"/>
  <c r="I33" i="37"/>
  <c r="Q32" i="37"/>
  <c r="P32" i="37"/>
  <c r="J32" i="37"/>
  <c r="I32" i="37"/>
  <c r="Q31" i="37"/>
  <c r="P31" i="37"/>
  <c r="J31" i="37"/>
  <c r="I31" i="37"/>
  <c r="Q30" i="37"/>
  <c r="P30" i="37"/>
  <c r="J30" i="37"/>
  <c r="I30" i="37"/>
  <c r="Q29" i="37"/>
  <c r="P29" i="37"/>
  <c r="J29" i="37"/>
  <c r="I29" i="37"/>
  <c r="Q28" i="37"/>
  <c r="P28" i="37"/>
  <c r="J28" i="37"/>
  <c r="I28" i="37"/>
  <c r="Q27" i="37"/>
  <c r="P27" i="37"/>
  <c r="J27" i="37"/>
  <c r="I27" i="37"/>
  <c r="Q26" i="37"/>
  <c r="P26" i="37"/>
  <c r="J26" i="37"/>
  <c r="I26" i="37"/>
  <c r="Q25" i="37"/>
  <c r="P25" i="37"/>
  <c r="J25" i="37"/>
  <c r="I25" i="37"/>
  <c r="Q24" i="37"/>
  <c r="P24" i="37"/>
  <c r="J24" i="37"/>
  <c r="I24" i="37"/>
  <c r="Q23" i="37"/>
  <c r="P23" i="37"/>
  <c r="J23" i="37"/>
  <c r="I23" i="37"/>
  <c r="Q22" i="37"/>
  <c r="P22" i="37"/>
  <c r="J22" i="37"/>
  <c r="I22" i="37"/>
  <c r="Q21" i="37"/>
  <c r="P21" i="37"/>
  <c r="J21" i="37"/>
  <c r="I21" i="37"/>
  <c r="Q20" i="37"/>
  <c r="P20" i="37"/>
  <c r="J20" i="37"/>
  <c r="I20" i="37"/>
  <c r="Q19" i="37"/>
  <c r="P19" i="37"/>
  <c r="J19" i="37"/>
  <c r="I19" i="37"/>
  <c r="Q18" i="37"/>
  <c r="P18" i="37"/>
  <c r="J18" i="37"/>
  <c r="I18" i="37"/>
  <c r="Q17" i="37"/>
  <c r="P17" i="37"/>
  <c r="J17" i="37"/>
  <c r="I17" i="37"/>
  <c r="Q16" i="37"/>
  <c r="P16" i="37"/>
  <c r="J16" i="37"/>
  <c r="I16" i="37"/>
  <c r="Q15" i="37"/>
  <c r="P15" i="37"/>
  <c r="J15" i="37"/>
  <c r="I15" i="37"/>
  <c r="Q14" i="37"/>
  <c r="P14" i="37"/>
  <c r="J14" i="37"/>
  <c r="I14" i="37"/>
  <c r="Q13" i="37"/>
  <c r="P13" i="37"/>
  <c r="J13" i="37"/>
  <c r="I13" i="37"/>
  <c r="Q12" i="37"/>
  <c r="P12" i="37"/>
  <c r="J12" i="37"/>
  <c r="I12" i="37"/>
  <c r="Q11" i="37"/>
  <c r="P11" i="37"/>
  <c r="J11" i="37"/>
  <c r="I11" i="37"/>
  <c r="Q10" i="37"/>
  <c r="P10" i="37"/>
  <c r="J10" i="37"/>
  <c r="I10" i="37"/>
  <c r="Q9" i="37"/>
  <c r="P9" i="37"/>
  <c r="J9" i="37"/>
  <c r="I9" i="37"/>
  <c r="Q8" i="37"/>
  <c r="P8" i="37"/>
  <c r="J8" i="37"/>
  <c r="I8" i="37"/>
  <c r="Q7" i="37"/>
  <c r="P7" i="37"/>
  <c r="J7" i="37"/>
  <c r="I7" i="37"/>
  <c r="Q6" i="37"/>
  <c r="P6" i="37"/>
  <c r="J6" i="37"/>
  <c r="I6" i="37"/>
  <c r="Q5" i="37"/>
  <c r="P5" i="37"/>
  <c r="J5" i="37"/>
  <c r="I5" i="37"/>
  <c r="B3" i="37"/>
  <c r="Q51" i="36"/>
  <c r="P51" i="36"/>
  <c r="J51" i="36"/>
  <c r="I51" i="36"/>
  <c r="Q50" i="36"/>
  <c r="P50" i="36"/>
  <c r="J50" i="36"/>
  <c r="I50" i="36"/>
  <c r="Q49" i="36"/>
  <c r="P49" i="36"/>
  <c r="J49" i="36"/>
  <c r="I49" i="36"/>
  <c r="Q48" i="36"/>
  <c r="P48" i="36"/>
  <c r="J48" i="36"/>
  <c r="I48" i="36"/>
  <c r="Q47" i="36"/>
  <c r="P47" i="36"/>
  <c r="J47" i="36"/>
  <c r="I47" i="36"/>
  <c r="Q46" i="36"/>
  <c r="P46" i="36"/>
  <c r="J46" i="36"/>
  <c r="I46" i="36"/>
  <c r="Q45" i="36"/>
  <c r="P45" i="36"/>
  <c r="J45" i="36"/>
  <c r="I45" i="36"/>
  <c r="Q44" i="36"/>
  <c r="P44" i="36"/>
  <c r="J44" i="36"/>
  <c r="I44" i="36"/>
  <c r="Q43" i="36"/>
  <c r="P43" i="36"/>
  <c r="J43" i="36"/>
  <c r="I43" i="36"/>
  <c r="Q42" i="36"/>
  <c r="P42" i="36"/>
  <c r="J42" i="36"/>
  <c r="I42" i="36"/>
  <c r="Q41" i="36"/>
  <c r="P41" i="36"/>
  <c r="J41" i="36"/>
  <c r="I41" i="36"/>
  <c r="Q40" i="36"/>
  <c r="P40" i="36"/>
  <c r="J40" i="36"/>
  <c r="I40" i="36"/>
  <c r="Q39" i="36"/>
  <c r="P39" i="36"/>
  <c r="J39" i="36"/>
  <c r="I39" i="36"/>
  <c r="Q38" i="36"/>
  <c r="P38" i="36"/>
  <c r="J38" i="36"/>
  <c r="I38" i="36"/>
  <c r="Q37" i="36"/>
  <c r="P37" i="36"/>
  <c r="J37" i="36"/>
  <c r="I37" i="36"/>
  <c r="Q36" i="36"/>
  <c r="P36" i="36"/>
  <c r="J36" i="36"/>
  <c r="I36" i="36"/>
  <c r="Q35" i="36"/>
  <c r="P35" i="36"/>
  <c r="J35" i="36"/>
  <c r="I35" i="36"/>
  <c r="Q34" i="36"/>
  <c r="P34" i="36"/>
  <c r="J34" i="36"/>
  <c r="I34" i="36"/>
  <c r="Q33" i="36"/>
  <c r="P33" i="36"/>
  <c r="J33" i="36"/>
  <c r="I33" i="36"/>
  <c r="Q32" i="36"/>
  <c r="P32" i="36"/>
  <c r="J32" i="36"/>
  <c r="I32" i="36"/>
  <c r="Q31" i="36"/>
  <c r="P31" i="36"/>
  <c r="J31" i="36"/>
  <c r="I31" i="36"/>
  <c r="Q30" i="36"/>
  <c r="P30" i="36"/>
  <c r="J30" i="36"/>
  <c r="I30" i="36"/>
  <c r="Q29" i="36"/>
  <c r="P29" i="36"/>
  <c r="J29" i="36"/>
  <c r="I29" i="36"/>
  <c r="Q28" i="36"/>
  <c r="P28" i="36"/>
  <c r="J28" i="36"/>
  <c r="I28" i="36"/>
  <c r="Q27" i="36"/>
  <c r="P27" i="36"/>
  <c r="J27" i="36"/>
  <c r="I27" i="36"/>
  <c r="Q26" i="36"/>
  <c r="P26" i="36"/>
  <c r="J26" i="36"/>
  <c r="I26" i="36"/>
  <c r="Q25" i="36"/>
  <c r="P25" i="36"/>
  <c r="J25" i="36"/>
  <c r="I25" i="36"/>
  <c r="Q24" i="36"/>
  <c r="P24" i="36"/>
  <c r="J24" i="36"/>
  <c r="I24" i="36"/>
  <c r="Q23" i="36"/>
  <c r="P23" i="36"/>
  <c r="J23" i="36"/>
  <c r="I23" i="36"/>
  <c r="Q22" i="36"/>
  <c r="P22" i="36"/>
  <c r="J22" i="36"/>
  <c r="I22" i="36"/>
  <c r="Q21" i="36"/>
  <c r="P21" i="36"/>
  <c r="J21" i="36"/>
  <c r="I21" i="36"/>
  <c r="Q20" i="36"/>
  <c r="P20" i="36"/>
  <c r="J20" i="36"/>
  <c r="I20" i="36"/>
  <c r="Q19" i="36"/>
  <c r="P19" i="36"/>
  <c r="J19" i="36"/>
  <c r="I19" i="36"/>
  <c r="Q18" i="36"/>
  <c r="P18" i="36"/>
  <c r="J18" i="36"/>
  <c r="I18" i="36"/>
  <c r="Q17" i="36"/>
  <c r="P17" i="36"/>
  <c r="J17" i="36"/>
  <c r="I17" i="36"/>
  <c r="Q16" i="36"/>
  <c r="P16" i="36"/>
  <c r="J16" i="36"/>
  <c r="I16" i="36"/>
  <c r="Q15" i="36"/>
  <c r="P15" i="36"/>
  <c r="J15" i="36"/>
  <c r="I15" i="36"/>
  <c r="Q14" i="36"/>
  <c r="P14" i="36"/>
  <c r="J14" i="36"/>
  <c r="I14" i="36"/>
  <c r="Q13" i="36"/>
  <c r="P13" i="36"/>
  <c r="J13" i="36"/>
  <c r="I13" i="36"/>
  <c r="Q12" i="36"/>
  <c r="P12" i="36"/>
  <c r="J12" i="36"/>
  <c r="I12" i="36"/>
  <c r="Q11" i="36"/>
  <c r="P11" i="36"/>
  <c r="J11" i="36"/>
  <c r="I11" i="36"/>
  <c r="Q10" i="36"/>
  <c r="P10" i="36"/>
  <c r="J10" i="36"/>
  <c r="I10" i="36"/>
  <c r="Q9" i="36"/>
  <c r="P9" i="36"/>
  <c r="J9" i="36"/>
  <c r="I9" i="36"/>
  <c r="Q8" i="36"/>
  <c r="P8" i="36"/>
  <c r="J8" i="36"/>
  <c r="I8" i="36"/>
  <c r="Q7" i="36"/>
  <c r="P7" i="36"/>
  <c r="J7" i="36"/>
  <c r="I7" i="36"/>
  <c r="Q6" i="36"/>
  <c r="P6" i="36"/>
  <c r="J6" i="36"/>
  <c r="I6" i="36"/>
  <c r="Q5" i="36"/>
  <c r="P5" i="36"/>
  <c r="J5" i="36"/>
  <c r="I5" i="36"/>
  <c r="B3" i="36"/>
  <c r="AL40" i="35"/>
  <c r="AK40" i="35"/>
  <c r="W40" i="35"/>
  <c r="V40" i="35"/>
  <c r="I40" i="35"/>
  <c r="H40" i="35"/>
  <c r="AL39" i="35"/>
  <c r="AK39" i="35"/>
  <c r="W39" i="35"/>
  <c r="V39" i="35"/>
  <c r="I39" i="35"/>
  <c r="H39" i="35"/>
  <c r="AL38" i="35"/>
  <c r="AK38" i="35"/>
  <c r="W38" i="35"/>
  <c r="V38" i="35"/>
  <c r="I38" i="35"/>
  <c r="H38" i="35"/>
  <c r="AL37" i="35"/>
  <c r="AK37" i="35"/>
  <c r="W37" i="35"/>
  <c r="V37" i="35"/>
  <c r="I37" i="35"/>
  <c r="H37" i="35"/>
  <c r="AL36" i="35"/>
  <c r="AK36" i="35"/>
  <c r="W36" i="35"/>
  <c r="V36" i="35"/>
  <c r="I36" i="35"/>
  <c r="H36" i="35"/>
  <c r="AL35" i="35"/>
  <c r="AK35" i="35"/>
  <c r="W35" i="35"/>
  <c r="V35" i="35"/>
  <c r="I35" i="35"/>
  <c r="H35" i="35"/>
  <c r="AL34" i="35"/>
  <c r="AK34" i="35"/>
  <c r="W34" i="35"/>
  <c r="V34" i="35"/>
  <c r="I34" i="35"/>
  <c r="H34" i="35"/>
  <c r="AL33" i="35"/>
  <c r="AK33" i="35"/>
  <c r="W33" i="35"/>
  <c r="V33" i="35"/>
  <c r="I33" i="35"/>
  <c r="H33" i="35"/>
  <c r="AL32" i="35"/>
  <c r="AK32" i="35"/>
  <c r="W32" i="35"/>
  <c r="V32" i="35"/>
  <c r="I32" i="35"/>
  <c r="H32" i="35"/>
  <c r="AL31" i="35"/>
  <c r="AK31" i="35"/>
  <c r="W31" i="35"/>
  <c r="V31" i="35"/>
  <c r="I31" i="35"/>
  <c r="H31" i="35"/>
  <c r="AL30" i="35"/>
  <c r="AK30" i="35"/>
  <c r="W30" i="35"/>
  <c r="V30" i="35"/>
  <c r="I30" i="35"/>
  <c r="H30" i="35"/>
  <c r="AL29" i="35"/>
  <c r="AK29" i="35"/>
  <c r="W29" i="35"/>
  <c r="V29" i="35"/>
  <c r="I29" i="35"/>
  <c r="H29" i="35"/>
  <c r="AQ22" i="35"/>
  <c r="AT18" i="35"/>
  <c r="AS18" i="35"/>
  <c r="AR18" i="35"/>
  <c r="AL18" i="35"/>
  <c r="AK18" i="35"/>
  <c r="AJ18" i="35"/>
  <c r="AB18" i="35"/>
  <c r="V18" i="35"/>
  <c r="N18" i="35"/>
  <c r="H18" i="35"/>
  <c r="AT17" i="35"/>
  <c r="AS17" i="35"/>
  <c r="AR17" i="35"/>
  <c r="AL17" i="35"/>
  <c r="AK17" i="35"/>
  <c r="AJ17" i="35"/>
  <c r="AB17" i="35"/>
  <c r="V17" i="35"/>
  <c r="N17" i="35"/>
  <c r="H17" i="35"/>
  <c r="AT16" i="35"/>
  <c r="AS16" i="35"/>
  <c r="AR16" i="35"/>
  <c r="AL16" i="35"/>
  <c r="AK16" i="35"/>
  <c r="AJ16" i="35"/>
  <c r="AB16" i="35"/>
  <c r="V16" i="35"/>
  <c r="N16" i="35"/>
  <c r="H16" i="35"/>
  <c r="AT15" i="35"/>
  <c r="AS15" i="35"/>
  <c r="AR15" i="35"/>
  <c r="AL15" i="35"/>
  <c r="AK15" i="35"/>
  <c r="AJ15" i="35"/>
  <c r="AB15" i="35"/>
  <c r="V15" i="35"/>
  <c r="N15" i="35"/>
  <c r="H15" i="35"/>
  <c r="AT14" i="35"/>
  <c r="AS14" i="35"/>
  <c r="AR14" i="35"/>
  <c r="AL14" i="35"/>
  <c r="AK14" i="35"/>
  <c r="AJ14" i="35"/>
  <c r="AB14" i="35"/>
  <c r="V14" i="35"/>
  <c r="N14" i="35"/>
  <c r="H14" i="35"/>
  <c r="AT13" i="35"/>
  <c r="AS13" i="35"/>
  <c r="AR13" i="35"/>
  <c r="AL13" i="35"/>
  <c r="AK13" i="35"/>
  <c r="AJ13" i="35"/>
  <c r="AB13" i="35"/>
  <c r="V13" i="35"/>
  <c r="N13" i="35"/>
  <c r="H13" i="35"/>
  <c r="AT12" i="35"/>
  <c r="AS12" i="35"/>
  <c r="AR12" i="35"/>
  <c r="AL12" i="35"/>
  <c r="AK12" i="35"/>
  <c r="AJ12" i="35"/>
  <c r="AB12" i="35"/>
  <c r="V12" i="35"/>
  <c r="N12" i="35"/>
  <c r="H12" i="35"/>
  <c r="AT11" i="35"/>
  <c r="AS11" i="35"/>
  <c r="AR11" i="35"/>
  <c r="AL11" i="35"/>
  <c r="AK11" i="35"/>
  <c r="AJ11" i="35"/>
  <c r="AB11" i="35"/>
  <c r="V11" i="35"/>
  <c r="N11" i="35"/>
  <c r="H11" i="35"/>
  <c r="AT10" i="35"/>
  <c r="AS10" i="35"/>
  <c r="AR10" i="35"/>
  <c r="AL10" i="35"/>
  <c r="AK10" i="35"/>
  <c r="AJ10" i="35"/>
  <c r="AB10" i="35"/>
  <c r="V10" i="35"/>
  <c r="N10" i="35"/>
  <c r="H10" i="35"/>
  <c r="AT9" i="35"/>
  <c r="AS9" i="35"/>
  <c r="AR9" i="35"/>
  <c r="AL9" i="35"/>
  <c r="AK9" i="35"/>
  <c r="AJ9" i="35"/>
  <c r="AB9" i="35"/>
  <c r="V9" i="35"/>
  <c r="N9" i="35"/>
  <c r="H9" i="35"/>
  <c r="AT8" i="35"/>
  <c r="AS8" i="35"/>
  <c r="AR8" i="35"/>
  <c r="AL8" i="35"/>
  <c r="AK8" i="35"/>
  <c r="AJ8" i="35"/>
  <c r="AB8" i="35"/>
  <c r="V8" i="35"/>
  <c r="N8" i="35"/>
  <c r="H8" i="35"/>
  <c r="AT7" i="35"/>
  <c r="AS7" i="35"/>
  <c r="AR7" i="35"/>
  <c r="AL7" i="35"/>
  <c r="AK7" i="35"/>
  <c r="AJ7" i="35"/>
  <c r="AB7" i="35"/>
  <c r="V7" i="35"/>
  <c r="N7" i="35"/>
  <c r="H7" i="35"/>
  <c r="J109" i="33"/>
  <c r="I109" i="33"/>
  <c r="G109" i="33"/>
  <c r="E109" i="33"/>
  <c r="H109" i="33" s="1"/>
  <c r="C109" i="33"/>
  <c r="J108" i="33"/>
  <c r="H108" i="33"/>
  <c r="F108" i="33"/>
  <c r="J107" i="33"/>
  <c r="H107" i="33"/>
  <c r="F107" i="33"/>
  <c r="J106" i="33"/>
  <c r="H106" i="33"/>
  <c r="F106" i="33"/>
  <c r="J105" i="33"/>
  <c r="H105" i="33"/>
  <c r="F105" i="33"/>
  <c r="J104" i="33"/>
  <c r="H104" i="33"/>
  <c r="F104" i="33"/>
  <c r="J103" i="33"/>
  <c r="H103" i="33"/>
  <c r="F103" i="33"/>
  <c r="L102" i="33"/>
  <c r="J102" i="33"/>
  <c r="H102" i="33"/>
  <c r="F102" i="33"/>
  <c r="L101" i="33"/>
  <c r="J101" i="33"/>
  <c r="H101" i="33"/>
  <c r="F101" i="33"/>
  <c r="L100" i="33"/>
  <c r="J100" i="33"/>
  <c r="H100" i="33"/>
  <c r="F100" i="33"/>
  <c r="L99" i="33"/>
  <c r="J99" i="33"/>
  <c r="H99" i="33"/>
  <c r="F99" i="33"/>
  <c r="L98" i="33"/>
  <c r="J98" i="33"/>
  <c r="H98" i="33"/>
  <c r="F98" i="33"/>
  <c r="L97" i="33"/>
  <c r="J97" i="33"/>
  <c r="H97" i="33"/>
  <c r="F97" i="33"/>
  <c r="L96" i="33"/>
  <c r="I95" i="33"/>
  <c r="G95" i="33"/>
  <c r="J96" i="33" s="1"/>
  <c r="J87" i="33"/>
  <c r="H87" i="33"/>
  <c r="F87" i="33"/>
  <c r="J86" i="33"/>
  <c r="H86" i="33"/>
  <c r="F86" i="33"/>
  <c r="J85" i="33"/>
  <c r="H85" i="33"/>
  <c r="F85" i="33"/>
  <c r="J84" i="33"/>
  <c r="H84" i="33"/>
  <c r="F84" i="33"/>
  <c r="J83" i="33"/>
  <c r="H83" i="33"/>
  <c r="F83" i="33"/>
  <c r="J82" i="33"/>
  <c r="H82" i="33"/>
  <c r="F82" i="33"/>
  <c r="J81" i="33"/>
  <c r="H81" i="33"/>
  <c r="F81" i="33"/>
  <c r="L80" i="33"/>
  <c r="J80" i="33"/>
  <c r="H80" i="33"/>
  <c r="F80" i="33"/>
  <c r="L79" i="33"/>
  <c r="J79" i="33"/>
  <c r="H79" i="33"/>
  <c r="F79" i="33"/>
  <c r="L78" i="33"/>
  <c r="J78" i="33"/>
  <c r="H78" i="33"/>
  <c r="F78" i="33"/>
  <c r="L77" i="33"/>
  <c r="J77" i="33"/>
  <c r="H77" i="33"/>
  <c r="F77" i="33"/>
  <c r="L76" i="33"/>
  <c r="J76" i="33"/>
  <c r="H76" i="33"/>
  <c r="F76" i="33"/>
  <c r="L75" i="33"/>
  <c r="J75" i="33"/>
  <c r="H75" i="33"/>
  <c r="F75" i="33"/>
  <c r="L74" i="33"/>
  <c r="J74" i="33"/>
  <c r="H74" i="33"/>
  <c r="F74" i="33"/>
  <c r="D74" i="33"/>
  <c r="I73" i="33"/>
  <c r="G73" i="33"/>
  <c r="E73" i="33"/>
  <c r="C73" i="33"/>
  <c r="J65" i="33"/>
  <c r="H65" i="33"/>
  <c r="F65" i="33"/>
  <c r="J64" i="33"/>
  <c r="H64" i="33"/>
  <c r="F64" i="33"/>
  <c r="J63" i="33"/>
  <c r="H63" i="33"/>
  <c r="F63" i="33"/>
  <c r="J62" i="33"/>
  <c r="H62" i="33"/>
  <c r="F62" i="33"/>
  <c r="J61" i="33"/>
  <c r="H61" i="33"/>
  <c r="F61" i="33"/>
  <c r="J60" i="33"/>
  <c r="H60" i="33"/>
  <c r="F60" i="33"/>
  <c r="J59" i="33"/>
  <c r="H59" i="33"/>
  <c r="F59" i="33"/>
  <c r="L58" i="33"/>
  <c r="J58" i="33"/>
  <c r="H58" i="33"/>
  <c r="F58" i="33"/>
  <c r="L57" i="33"/>
  <c r="J57" i="33"/>
  <c r="H57" i="33"/>
  <c r="F57" i="33"/>
  <c r="L56" i="33"/>
  <c r="J56" i="33"/>
  <c r="H56" i="33"/>
  <c r="F56" i="33"/>
  <c r="L55" i="33"/>
  <c r="J55" i="33"/>
  <c r="H55" i="33"/>
  <c r="F55" i="33"/>
  <c r="L54" i="33"/>
  <c r="J54" i="33"/>
  <c r="H54" i="33"/>
  <c r="F54" i="33"/>
  <c r="L53" i="33"/>
  <c r="J53" i="33"/>
  <c r="H53" i="33"/>
  <c r="F53" i="33"/>
  <c r="I51" i="33"/>
  <c r="L52" i="33" s="1"/>
  <c r="J43" i="33"/>
  <c r="H43" i="33"/>
  <c r="F43" i="33"/>
  <c r="J42" i="33"/>
  <c r="H42" i="33"/>
  <c r="F42" i="33"/>
  <c r="J41" i="33"/>
  <c r="H41" i="33"/>
  <c r="F41" i="33"/>
  <c r="J40" i="33"/>
  <c r="H40" i="33"/>
  <c r="F40" i="33"/>
  <c r="J39" i="33"/>
  <c r="H39" i="33"/>
  <c r="F39" i="33"/>
  <c r="J38" i="33"/>
  <c r="H38" i="33"/>
  <c r="F38" i="33"/>
  <c r="J37" i="33"/>
  <c r="H37" i="33"/>
  <c r="F37" i="33"/>
  <c r="L36" i="33"/>
  <c r="J36" i="33"/>
  <c r="H36" i="33"/>
  <c r="F36" i="33"/>
  <c r="L35" i="33"/>
  <c r="J35" i="33"/>
  <c r="H35" i="33"/>
  <c r="F35" i="33"/>
  <c r="L34" i="33"/>
  <c r="J34" i="33"/>
  <c r="H34" i="33"/>
  <c r="F34" i="33"/>
  <c r="L33" i="33"/>
  <c r="J33" i="33"/>
  <c r="H33" i="33"/>
  <c r="F33" i="33"/>
  <c r="L32" i="33"/>
  <c r="J32" i="33"/>
  <c r="H32" i="33"/>
  <c r="F32" i="33"/>
  <c r="L31" i="33"/>
  <c r="J31" i="33"/>
  <c r="H31" i="33"/>
  <c r="F31" i="33"/>
  <c r="L30" i="33"/>
  <c r="I29" i="33"/>
  <c r="J30" i="33" s="1"/>
  <c r="G29" i="33"/>
  <c r="E29" i="33"/>
  <c r="C29" i="33" s="1"/>
  <c r="D30" i="33" s="1"/>
  <c r="J21" i="33"/>
  <c r="H21" i="33"/>
  <c r="F21" i="33"/>
  <c r="J20" i="33"/>
  <c r="H20" i="33"/>
  <c r="F20" i="33"/>
  <c r="J19" i="33"/>
  <c r="H19" i="33"/>
  <c r="F19" i="33"/>
  <c r="J18" i="33"/>
  <c r="H18" i="33"/>
  <c r="F18" i="33"/>
  <c r="J17" i="33"/>
  <c r="H17" i="33"/>
  <c r="F17" i="33"/>
  <c r="J16" i="33"/>
  <c r="H16" i="33"/>
  <c r="F16" i="33"/>
  <c r="J15" i="33"/>
  <c r="H15" i="33"/>
  <c r="F15" i="33"/>
  <c r="L14" i="33"/>
  <c r="J14" i="33"/>
  <c r="H14" i="33"/>
  <c r="F14" i="33"/>
  <c r="L13" i="33"/>
  <c r="J13" i="33"/>
  <c r="H13" i="33"/>
  <c r="F13" i="33"/>
  <c r="L12" i="33"/>
  <c r="J12" i="33"/>
  <c r="H12" i="33"/>
  <c r="F12" i="33"/>
  <c r="L11" i="33"/>
  <c r="J11" i="33"/>
  <c r="H11" i="33"/>
  <c r="F11" i="33"/>
  <c r="L10" i="33"/>
  <c r="J10" i="33"/>
  <c r="H10" i="33"/>
  <c r="F10" i="33"/>
  <c r="L9" i="33"/>
  <c r="J9" i="33"/>
  <c r="H9" i="33"/>
  <c r="F9" i="33"/>
  <c r="L8" i="33"/>
  <c r="J8" i="33"/>
  <c r="I7" i="33"/>
  <c r="G7" i="33"/>
  <c r="E7" i="33" s="1"/>
  <c r="J109" i="31"/>
  <c r="H109" i="31"/>
  <c r="F109" i="31"/>
  <c r="J108" i="31"/>
  <c r="H108" i="31"/>
  <c r="F108" i="31"/>
  <c r="J107" i="31"/>
  <c r="H107" i="31"/>
  <c r="F107" i="31"/>
  <c r="J106" i="31"/>
  <c r="H106" i="31"/>
  <c r="F106" i="31"/>
  <c r="J105" i="31"/>
  <c r="H105" i="31"/>
  <c r="F105" i="31"/>
  <c r="J104" i="31"/>
  <c r="H104" i="31"/>
  <c r="F104" i="31"/>
  <c r="J103" i="31"/>
  <c r="H103" i="31"/>
  <c r="F103" i="31"/>
  <c r="L102" i="31"/>
  <c r="J102" i="31"/>
  <c r="H102" i="31"/>
  <c r="F102" i="31"/>
  <c r="L101" i="31"/>
  <c r="J101" i="31"/>
  <c r="H101" i="31"/>
  <c r="F101" i="31"/>
  <c r="L100" i="31"/>
  <c r="J100" i="31"/>
  <c r="H100" i="31"/>
  <c r="F100" i="31"/>
  <c r="L99" i="31"/>
  <c r="J99" i="31"/>
  <c r="H99" i="31"/>
  <c r="F99" i="31"/>
  <c r="L98" i="31"/>
  <c r="J98" i="31"/>
  <c r="H98" i="31"/>
  <c r="F98" i="31"/>
  <c r="L97" i="31"/>
  <c r="J97" i="31"/>
  <c r="H97" i="31"/>
  <c r="F97" i="31"/>
  <c r="L96" i="31"/>
  <c r="I95" i="31"/>
  <c r="G95" i="31"/>
  <c r="J96" i="31" s="1"/>
  <c r="J87" i="31"/>
  <c r="H87" i="31"/>
  <c r="F87" i="31"/>
  <c r="J86" i="31"/>
  <c r="H86" i="31"/>
  <c r="F86" i="31"/>
  <c r="J85" i="31"/>
  <c r="H85" i="31"/>
  <c r="F85" i="31"/>
  <c r="J84" i="31"/>
  <c r="H84" i="31"/>
  <c r="F84" i="31"/>
  <c r="J83" i="31"/>
  <c r="H83" i="31"/>
  <c r="F83" i="31"/>
  <c r="J82" i="31"/>
  <c r="H82" i="31"/>
  <c r="F82" i="31"/>
  <c r="J81" i="31"/>
  <c r="H81" i="31"/>
  <c r="F81" i="31"/>
  <c r="L80" i="31"/>
  <c r="J80" i="31"/>
  <c r="H80" i="31"/>
  <c r="F80" i="31"/>
  <c r="L79" i="31"/>
  <c r="J79" i="31"/>
  <c r="H79" i="31"/>
  <c r="F79" i="31"/>
  <c r="L78" i="31"/>
  <c r="J78" i="31"/>
  <c r="H78" i="31"/>
  <c r="F78" i="31"/>
  <c r="L77" i="31"/>
  <c r="J77" i="31"/>
  <c r="H77" i="31"/>
  <c r="F77" i="31"/>
  <c r="L76" i="31"/>
  <c r="J76" i="31"/>
  <c r="H76" i="31"/>
  <c r="F76" i="31"/>
  <c r="L75" i="31"/>
  <c r="J75" i="31"/>
  <c r="H75" i="31"/>
  <c r="F75" i="31"/>
  <c r="I73" i="31"/>
  <c r="G73" i="31" s="1"/>
  <c r="J65" i="31"/>
  <c r="H65" i="31"/>
  <c r="F65" i="31"/>
  <c r="J64" i="31"/>
  <c r="H64" i="31"/>
  <c r="F64" i="31"/>
  <c r="J63" i="31"/>
  <c r="H63" i="31"/>
  <c r="F63" i="31"/>
  <c r="J62" i="31"/>
  <c r="H62" i="31"/>
  <c r="F62" i="31"/>
  <c r="J61" i="31"/>
  <c r="H61" i="31"/>
  <c r="F61" i="31"/>
  <c r="J60" i="31"/>
  <c r="H60" i="31"/>
  <c r="F60" i="31"/>
  <c r="J59" i="31"/>
  <c r="H59" i="31"/>
  <c r="F59" i="31"/>
  <c r="L58" i="31"/>
  <c r="J58" i="31"/>
  <c r="H58" i="31"/>
  <c r="F58" i="31"/>
  <c r="L57" i="31"/>
  <c r="J57" i="31"/>
  <c r="H57" i="31"/>
  <c r="F57" i="31"/>
  <c r="L56" i="31"/>
  <c r="J56" i="31"/>
  <c r="H56" i="31"/>
  <c r="F56" i="31"/>
  <c r="L55" i="31"/>
  <c r="J55" i="31"/>
  <c r="H55" i="31"/>
  <c r="F55" i="31"/>
  <c r="L54" i="31"/>
  <c r="J54" i="31"/>
  <c r="H54" i="31"/>
  <c r="F54" i="31"/>
  <c r="L53" i="31"/>
  <c r="J53" i="31"/>
  <c r="H53" i="31"/>
  <c r="F53" i="31"/>
  <c r="L52" i="31"/>
  <c r="I51" i="31"/>
  <c r="G51" i="31" s="1"/>
  <c r="J43" i="31"/>
  <c r="H43" i="31"/>
  <c r="F43" i="31"/>
  <c r="J42" i="31"/>
  <c r="H42" i="31"/>
  <c r="F42" i="31"/>
  <c r="J41" i="31"/>
  <c r="H41" i="31"/>
  <c r="F41" i="31"/>
  <c r="J40" i="31"/>
  <c r="H40" i="31"/>
  <c r="F40" i="31"/>
  <c r="J39" i="31"/>
  <c r="H39" i="31"/>
  <c r="F39" i="31"/>
  <c r="J38" i="31"/>
  <c r="H38" i="31"/>
  <c r="F38" i="31"/>
  <c r="J37" i="31"/>
  <c r="H37" i="31"/>
  <c r="F37" i="31"/>
  <c r="L36" i="31"/>
  <c r="J36" i="31"/>
  <c r="H36" i="31"/>
  <c r="F36" i="31"/>
  <c r="L35" i="31"/>
  <c r="J35" i="31"/>
  <c r="H35" i="31"/>
  <c r="F35" i="31"/>
  <c r="L34" i="31"/>
  <c r="J34" i="31"/>
  <c r="H34" i="31"/>
  <c r="F34" i="31"/>
  <c r="L33" i="31"/>
  <c r="J33" i="31"/>
  <c r="H33" i="31"/>
  <c r="F33" i="31"/>
  <c r="L32" i="31"/>
  <c r="J32" i="31"/>
  <c r="H32" i="31"/>
  <c r="F32" i="31"/>
  <c r="L31" i="31"/>
  <c r="J31" i="31"/>
  <c r="H31" i="31"/>
  <c r="F31" i="31"/>
  <c r="L30" i="31"/>
  <c r="I29" i="31"/>
  <c r="J21" i="31"/>
  <c r="H21" i="31"/>
  <c r="F21" i="31"/>
  <c r="J20" i="31"/>
  <c r="H20" i="31"/>
  <c r="F20" i="31"/>
  <c r="J19" i="31"/>
  <c r="H19" i="31"/>
  <c r="F19" i="31"/>
  <c r="J18" i="31"/>
  <c r="H18" i="31"/>
  <c r="F18" i="31"/>
  <c r="J17" i="31"/>
  <c r="H17" i="31"/>
  <c r="F17" i="31"/>
  <c r="J16" i="31"/>
  <c r="H16" i="31"/>
  <c r="F16" i="31"/>
  <c r="J15" i="31"/>
  <c r="H15" i="31"/>
  <c r="F15" i="31"/>
  <c r="L14" i="31"/>
  <c r="J14" i="31"/>
  <c r="H14" i="31"/>
  <c r="F14" i="31"/>
  <c r="L13" i="31"/>
  <c r="J13" i="31"/>
  <c r="H13" i="31"/>
  <c r="F13" i="31"/>
  <c r="L12" i="31"/>
  <c r="J12" i="31"/>
  <c r="H12" i="31"/>
  <c r="F12" i="31"/>
  <c r="L11" i="31"/>
  <c r="J11" i="31"/>
  <c r="H11" i="31"/>
  <c r="F11" i="31"/>
  <c r="L10" i="31"/>
  <c r="J10" i="31"/>
  <c r="H10" i="31"/>
  <c r="F10" i="31"/>
  <c r="L9" i="31"/>
  <c r="J9" i="31"/>
  <c r="H9" i="31"/>
  <c r="F9" i="31"/>
  <c r="I7" i="31"/>
  <c r="L8" i="31" s="1"/>
  <c r="G7" i="31"/>
  <c r="J285" i="30"/>
  <c r="H285" i="30"/>
  <c r="F285" i="30"/>
  <c r="J284" i="30"/>
  <c r="H284" i="30"/>
  <c r="F284" i="30"/>
  <c r="J283" i="30"/>
  <c r="H283" i="30"/>
  <c r="F283" i="30"/>
  <c r="J282" i="30"/>
  <c r="H282" i="30"/>
  <c r="F282" i="30"/>
  <c r="J281" i="30"/>
  <c r="H281" i="30"/>
  <c r="F281" i="30"/>
  <c r="J280" i="30"/>
  <c r="H280" i="30"/>
  <c r="F280" i="30"/>
  <c r="J279" i="30"/>
  <c r="H279" i="30"/>
  <c r="F279" i="30"/>
  <c r="L278" i="30"/>
  <c r="J278" i="30"/>
  <c r="H278" i="30"/>
  <c r="F278" i="30"/>
  <c r="L277" i="30"/>
  <c r="J277" i="30"/>
  <c r="H277" i="30"/>
  <c r="F277" i="30"/>
  <c r="L276" i="30"/>
  <c r="J276" i="30"/>
  <c r="H276" i="30"/>
  <c r="F276" i="30"/>
  <c r="L275" i="30"/>
  <c r="J275" i="30"/>
  <c r="H275" i="30"/>
  <c r="F275" i="30"/>
  <c r="L274" i="30"/>
  <c r="J274" i="30"/>
  <c r="H274" i="30"/>
  <c r="F274" i="30"/>
  <c r="L273" i="30"/>
  <c r="J273" i="30"/>
  <c r="H273" i="30"/>
  <c r="F273" i="30"/>
  <c r="L272" i="30"/>
  <c r="I271" i="30"/>
  <c r="J272" i="30" s="1"/>
  <c r="G271" i="30"/>
  <c r="B270" i="30"/>
  <c r="J263" i="30"/>
  <c r="H263" i="30"/>
  <c r="F263" i="30"/>
  <c r="J262" i="30"/>
  <c r="H262" i="30"/>
  <c r="F262" i="30"/>
  <c r="J261" i="30"/>
  <c r="H261" i="30"/>
  <c r="F261" i="30"/>
  <c r="J260" i="30"/>
  <c r="H260" i="30"/>
  <c r="F260" i="30"/>
  <c r="J259" i="30"/>
  <c r="H259" i="30"/>
  <c r="F259" i="30"/>
  <c r="J258" i="30"/>
  <c r="H258" i="30"/>
  <c r="F258" i="30"/>
  <c r="J257" i="30"/>
  <c r="H257" i="30"/>
  <c r="F257" i="30"/>
  <c r="L256" i="30"/>
  <c r="J256" i="30"/>
  <c r="H256" i="30"/>
  <c r="F256" i="30"/>
  <c r="L255" i="30"/>
  <c r="J255" i="30"/>
  <c r="H255" i="30"/>
  <c r="F255" i="30"/>
  <c r="L254" i="30"/>
  <c r="J254" i="30"/>
  <c r="H254" i="30"/>
  <c r="F254" i="30"/>
  <c r="L253" i="30"/>
  <c r="J253" i="30"/>
  <c r="H253" i="30"/>
  <c r="F253" i="30"/>
  <c r="L252" i="30"/>
  <c r="J252" i="30"/>
  <c r="H252" i="30"/>
  <c r="F252" i="30"/>
  <c r="L251" i="30"/>
  <c r="J251" i="30"/>
  <c r="H251" i="30"/>
  <c r="F251" i="30"/>
  <c r="L250" i="30"/>
  <c r="I249" i="30"/>
  <c r="G249" i="30" s="1"/>
  <c r="B248" i="30"/>
  <c r="J241" i="30"/>
  <c r="H241" i="30"/>
  <c r="F241" i="30"/>
  <c r="J240" i="30"/>
  <c r="H240" i="30"/>
  <c r="F240" i="30"/>
  <c r="J239" i="30"/>
  <c r="H239" i="30"/>
  <c r="F239" i="30"/>
  <c r="J238" i="30"/>
  <c r="H238" i="30"/>
  <c r="F238" i="30"/>
  <c r="J237" i="30"/>
  <c r="H237" i="30"/>
  <c r="F237" i="30"/>
  <c r="J236" i="30"/>
  <c r="H236" i="30"/>
  <c r="F236" i="30"/>
  <c r="J235" i="30"/>
  <c r="H235" i="30"/>
  <c r="F235" i="30"/>
  <c r="L234" i="30"/>
  <c r="J234" i="30"/>
  <c r="H234" i="30"/>
  <c r="F234" i="30"/>
  <c r="L233" i="30"/>
  <c r="J233" i="30"/>
  <c r="H233" i="30"/>
  <c r="F233" i="30"/>
  <c r="L232" i="30"/>
  <c r="J232" i="30"/>
  <c r="H232" i="30"/>
  <c r="F232" i="30"/>
  <c r="L231" i="30"/>
  <c r="J231" i="30"/>
  <c r="H231" i="30"/>
  <c r="F231" i="30"/>
  <c r="L230" i="30"/>
  <c r="J230" i="30"/>
  <c r="H230" i="30"/>
  <c r="F230" i="30"/>
  <c r="L229" i="30"/>
  <c r="J229" i="30"/>
  <c r="H229" i="30"/>
  <c r="F229" i="30"/>
  <c r="L228" i="30"/>
  <c r="I227" i="30"/>
  <c r="G227" i="30"/>
  <c r="J228" i="30" s="1"/>
  <c r="B226" i="30"/>
  <c r="J219" i="30"/>
  <c r="H219" i="30"/>
  <c r="F219" i="30"/>
  <c r="J218" i="30"/>
  <c r="H218" i="30"/>
  <c r="F218" i="30"/>
  <c r="J217" i="30"/>
  <c r="H217" i="30"/>
  <c r="F217" i="30"/>
  <c r="J216" i="30"/>
  <c r="H216" i="30"/>
  <c r="F216" i="30"/>
  <c r="J215" i="30"/>
  <c r="H215" i="30"/>
  <c r="F215" i="30"/>
  <c r="J214" i="30"/>
  <c r="H214" i="30"/>
  <c r="F214" i="30"/>
  <c r="J213" i="30"/>
  <c r="H213" i="30"/>
  <c r="F213" i="30"/>
  <c r="L212" i="30"/>
  <c r="J212" i="30"/>
  <c r="H212" i="30"/>
  <c r="F212" i="30"/>
  <c r="L211" i="30"/>
  <c r="J211" i="30"/>
  <c r="H211" i="30"/>
  <c r="F211" i="30"/>
  <c r="L210" i="30"/>
  <c r="J210" i="30"/>
  <c r="H210" i="30"/>
  <c r="F210" i="30"/>
  <c r="L209" i="30"/>
  <c r="J209" i="30"/>
  <c r="H209" i="30"/>
  <c r="F209" i="30"/>
  <c r="L208" i="30"/>
  <c r="J208" i="30"/>
  <c r="H208" i="30"/>
  <c r="F208" i="30"/>
  <c r="L207" i="30"/>
  <c r="J207" i="30"/>
  <c r="H207" i="30"/>
  <c r="F207" i="30"/>
  <c r="I205" i="30"/>
  <c r="B204" i="30"/>
  <c r="J197" i="30"/>
  <c r="H197" i="30"/>
  <c r="F197" i="30"/>
  <c r="J196" i="30"/>
  <c r="H196" i="30"/>
  <c r="F196" i="30"/>
  <c r="J195" i="30"/>
  <c r="H195" i="30"/>
  <c r="F195" i="30"/>
  <c r="J194" i="30"/>
  <c r="H194" i="30"/>
  <c r="F194" i="30"/>
  <c r="J193" i="30"/>
  <c r="H193" i="30"/>
  <c r="F193" i="30"/>
  <c r="J192" i="30"/>
  <c r="H192" i="30"/>
  <c r="F192" i="30"/>
  <c r="J191" i="30"/>
  <c r="H191" i="30"/>
  <c r="F191" i="30"/>
  <c r="L190" i="30"/>
  <c r="J190" i="30"/>
  <c r="H190" i="30"/>
  <c r="F190" i="30"/>
  <c r="L189" i="30"/>
  <c r="J189" i="30"/>
  <c r="H189" i="30"/>
  <c r="F189" i="30"/>
  <c r="L188" i="30"/>
  <c r="J188" i="30"/>
  <c r="H188" i="30"/>
  <c r="F188" i="30"/>
  <c r="L187" i="30"/>
  <c r="J187" i="30"/>
  <c r="H187" i="30"/>
  <c r="F187" i="30"/>
  <c r="L186" i="30"/>
  <c r="J186" i="30"/>
  <c r="H186" i="30"/>
  <c r="F186" i="30"/>
  <c r="L185" i="30"/>
  <c r="J185" i="30"/>
  <c r="H185" i="30"/>
  <c r="F185" i="30"/>
  <c r="L184" i="30"/>
  <c r="I183" i="30"/>
  <c r="J184" i="30" s="1"/>
  <c r="G183" i="30"/>
  <c r="B182" i="30"/>
  <c r="J175" i="30"/>
  <c r="H175" i="30"/>
  <c r="F175" i="30"/>
  <c r="J174" i="30"/>
  <c r="H174" i="30"/>
  <c r="F174" i="30"/>
  <c r="J173" i="30"/>
  <c r="H173" i="30"/>
  <c r="F173" i="30"/>
  <c r="J172" i="30"/>
  <c r="H172" i="30"/>
  <c r="F172" i="30"/>
  <c r="J171" i="30"/>
  <c r="H171" i="30"/>
  <c r="F171" i="30"/>
  <c r="J170" i="30"/>
  <c r="H170" i="30"/>
  <c r="F170" i="30"/>
  <c r="J169" i="30"/>
  <c r="H169" i="30"/>
  <c r="F169" i="30"/>
  <c r="L168" i="30"/>
  <c r="J168" i="30"/>
  <c r="H168" i="30"/>
  <c r="F168" i="30"/>
  <c r="L167" i="30"/>
  <c r="J167" i="30"/>
  <c r="H167" i="30"/>
  <c r="F167" i="30"/>
  <c r="L166" i="30"/>
  <c r="J166" i="30"/>
  <c r="H166" i="30"/>
  <c r="F166" i="30"/>
  <c r="L165" i="30"/>
  <c r="J165" i="30"/>
  <c r="H165" i="30"/>
  <c r="F165" i="30"/>
  <c r="L164" i="30"/>
  <c r="J164" i="30"/>
  <c r="H164" i="30"/>
  <c r="F164" i="30"/>
  <c r="L163" i="30"/>
  <c r="J163" i="30"/>
  <c r="H163" i="30"/>
  <c r="F163" i="30"/>
  <c r="L162" i="30"/>
  <c r="I161" i="30"/>
  <c r="G161" i="30" s="1"/>
  <c r="B160" i="30"/>
  <c r="J153" i="30"/>
  <c r="H153" i="30"/>
  <c r="F153" i="30"/>
  <c r="J152" i="30"/>
  <c r="H152" i="30"/>
  <c r="F152" i="30"/>
  <c r="J151" i="30"/>
  <c r="H151" i="30"/>
  <c r="F151" i="30"/>
  <c r="J150" i="30"/>
  <c r="H150" i="30"/>
  <c r="F150" i="30"/>
  <c r="J149" i="30"/>
  <c r="H149" i="30"/>
  <c r="F149" i="30"/>
  <c r="J148" i="30"/>
  <c r="H148" i="30"/>
  <c r="F148" i="30"/>
  <c r="J147" i="30"/>
  <c r="H147" i="30"/>
  <c r="F147" i="30"/>
  <c r="L146" i="30"/>
  <c r="J146" i="30"/>
  <c r="H146" i="30"/>
  <c r="F146" i="30"/>
  <c r="L145" i="30"/>
  <c r="J145" i="30"/>
  <c r="H145" i="30"/>
  <c r="F145" i="30"/>
  <c r="L144" i="30"/>
  <c r="J144" i="30"/>
  <c r="H144" i="30"/>
  <c r="F144" i="30"/>
  <c r="L143" i="30"/>
  <c r="J143" i="30"/>
  <c r="H143" i="30"/>
  <c r="F143" i="30"/>
  <c r="L142" i="30"/>
  <c r="J142" i="30"/>
  <c r="H142" i="30"/>
  <c r="F142" i="30"/>
  <c r="L141" i="30"/>
  <c r="J141" i="30"/>
  <c r="H141" i="30"/>
  <c r="F141" i="30"/>
  <c r="L140" i="30"/>
  <c r="I139" i="30"/>
  <c r="G139" i="30"/>
  <c r="J140" i="30" s="1"/>
  <c r="B138" i="30"/>
  <c r="J131" i="30"/>
  <c r="H131" i="30"/>
  <c r="F131" i="30"/>
  <c r="J130" i="30"/>
  <c r="H130" i="30"/>
  <c r="F130" i="30"/>
  <c r="J129" i="30"/>
  <c r="H129" i="30"/>
  <c r="F129" i="30"/>
  <c r="J128" i="30"/>
  <c r="H128" i="30"/>
  <c r="F128" i="30"/>
  <c r="J127" i="30"/>
  <c r="H127" i="30"/>
  <c r="F127" i="30"/>
  <c r="J126" i="30"/>
  <c r="H126" i="30"/>
  <c r="F126" i="30"/>
  <c r="J125" i="30"/>
  <c r="H125" i="30"/>
  <c r="F125" i="30"/>
  <c r="L124" i="30"/>
  <c r="J124" i="30"/>
  <c r="H124" i="30"/>
  <c r="F124" i="30"/>
  <c r="L123" i="30"/>
  <c r="J123" i="30"/>
  <c r="H123" i="30"/>
  <c r="F123" i="30"/>
  <c r="L122" i="30"/>
  <c r="J122" i="30"/>
  <c r="H122" i="30"/>
  <c r="F122" i="30"/>
  <c r="L121" i="30"/>
  <c r="J121" i="30"/>
  <c r="H121" i="30"/>
  <c r="F121" i="30"/>
  <c r="L120" i="30"/>
  <c r="J120" i="30"/>
  <c r="H120" i="30"/>
  <c r="F120" i="30"/>
  <c r="L119" i="30"/>
  <c r="J119" i="30"/>
  <c r="H119" i="30"/>
  <c r="F119" i="30"/>
  <c r="I117" i="30"/>
  <c r="B116" i="30"/>
  <c r="J109" i="30"/>
  <c r="H109" i="30"/>
  <c r="F109" i="30"/>
  <c r="J108" i="30"/>
  <c r="H108" i="30"/>
  <c r="F108" i="30"/>
  <c r="J107" i="30"/>
  <c r="H107" i="30"/>
  <c r="F107" i="30"/>
  <c r="J106" i="30"/>
  <c r="H106" i="30"/>
  <c r="F106" i="30"/>
  <c r="J105" i="30"/>
  <c r="H105" i="30"/>
  <c r="F105" i="30"/>
  <c r="J104" i="30"/>
  <c r="H104" i="30"/>
  <c r="F104" i="30"/>
  <c r="J103" i="30"/>
  <c r="H103" i="30"/>
  <c r="F103" i="30"/>
  <c r="L102" i="30"/>
  <c r="J102" i="30"/>
  <c r="H102" i="30"/>
  <c r="F102" i="30"/>
  <c r="L101" i="30"/>
  <c r="J101" i="30"/>
  <c r="H101" i="30"/>
  <c r="F101" i="30"/>
  <c r="L100" i="30"/>
  <c r="J100" i="30"/>
  <c r="H100" i="30"/>
  <c r="F100" i="30"/>
  <c r="L99" i="30"/>
  <c r="J99" i="30"/>
  <c r="H99" i="30"/>
  <c r="F99" i="30"/>
  <c r="L98" i="30"/>
  <c r="J98" i="30"/>
  <c r="H98" i="30"/>
  <c r="F98" i="30"/>
  <c r="L97" i="30"/>
  <c r="J97" i="30"/>
  <c r="H97" i="30"/>
  <c r="F97" i="30"/>
  <c r="I95" i="30"/>
  <c r="L96" i="30" s="1"/>
  <c r="G95" i="30"/>
  <c r="J87" i="30"/>
  <c r="H87" i="30"/>
  <c r="F87" i="30"/>
  <c r="J86" i="30"/>
  <c r="H86" i="30"/>
  <c r="F86" i="30"/>
  <c r="J85" i="30"/>
  <c r="H85" i="30"/>
  <c r="F85" i="30"/>
  <c r="J84" i="30"/>
  <c r="H84" i="30"/>
  <c r="F84" i="30"/>
  <c r="J83" i="30"/>
  <c r="H83" i="30"/>
  <c r="F83" i="30"/>
  <c r="J82" i="30"/>
  <c r="H82" i="30"/>
  <c r="F82" i="30"/>
  <c r="J81" i="30"/>
  <c r="H81" i="30"/>
  <c r="F81" i="30"/>
  <c r="L80" i="30"/>
  <c r="J80" i="30"/>
  <c r="H80" i="30"/>
  <c r="F80" i="30"/>
  <c r="L79" i="30"/>
  <c r="J79" i="30"/>
  <c r="H79" i="30"/>
  <c r="F79" i="30"/>
  <c r="L78" i="30"/>
  <c r="J78" i="30"/>
  <c r="H78" i="30"/>
  <c r="F78" i="30"/>
  <c r="L77" i="30"/>
  <c r="J77" i="30"/>
  <c r="H77" i="30"/>
  <c r="F77" i="30"/>
  <c r="L76" i="30"/>
  <c r="J76" i="30"/>
  <c r="H76" i="30"/>
  <c r="F76" i="30"/>
  <c r="L75" i="30"/>
  <c r="J75" i="30"/>
  <c r="H75" i="30"/>
  <c r="F75" i="30"/>
  <c r="I73" i="30"/>
  <c r="G73" i="30" s="1"/>
  <c r="J65" i="30"/>
  <c r="H65" i="30"/>
  <c r="F65" i="30"/>
  <c r="J64" i="30"/>
  <c r="H64" i="30"/>
  <c r="F64" i="30"/>
  <c r="J63" i="30"/>
  <c r="H63" i="30"/>
  <c r="F63" i="30"/>
  <c r="J62" i="30"/>
  <c r="H62" i="30"/>
  <c r="F62" i="30"/>
  <c r="J61" i="30"/>
  <c r="H61" i="30"/>
  <c r="F61" i="30"/>
  <c r="J60" i="30"/>
  <c r="H60" i="30"/>
  <c r="F60" i="30"/>
  <c r="J59" i="30"/>
  <c r="H59" i="30"/>
  <c r="F59" i="30"/>
  <c r="L58" i="30"/>
  <c r="J58" i="30"/>
  <c r="H58" i="30"/>
  <c r="F58" i="30"/>
  <c r="L57" i="30"/>
  <c r="J57" i="30"/>
  <c r="H57" i="30"/>
  <c r="F57" i="30"/>
  <c r="L56" i="30"/>
  <c r="J56" i="30"/>
  <c r="H56" i="30"/>
  <c r="F56" i="30"/>
  <c r="L55" i="30"/>
  <c r="J55" i="30"/>
  <c r="H55" i="30"/>
  <c r="F55" i="30"/>
  <c r="L54" i="30"/>
  <c r="J54" i="30"/>
  <c r="H54" i="30"/>
  <c r="F54" i="30"/>
  <c r="L53" i="30"/>
  <c r="J53" i="30"/>
  <c r="H53" i="30"/>
  <c r="F53" i="30"/>
  <c r="J52" i="30"/>
  <c r="H52" i="30"/>
  <c r="I51" i="30"/>
  <c r="L52" i="30" s="1"/>
  <c r="G51" i="30"/>
  <c r="E51" i="30" s="1"/>
  <c r="J43" i="30"/>
  <c r="H43" i="30"/>
  <c r="F43" i="30"/>
  <c r="J42" i="30"/>
  <c r="H42" i="30"/>
  <c r="F42" i="30"/>
  <c r="J41" i="30"/>
  <c r="H41" i="30"/>
  <c r="F41" i="30"/>
  <c r="J40" i="30"/>
  <c r="H40" i="30"/>
  <c r="F40" i="30"/>
  <c r="J39" i="30"/>
  <c r="H39" i="30"/>
  <c r="F39" i="30"/>
  <c r="J38" i="30"/>
  <c r="H38" i="30"/>
  <c r="F38" i="30"/>
  <c r="J37" i="30"/>
  <c r="H37" i="30"/>
  <c r="F37" i="30"/>
  <c r="L36" i="30"/>
  <c r="J36" i="30"/>
  <c r="H36" i="30"/>
  <c r="F36" i="30"/>
  <c r="L35" i="30"/>
  <c r="J35" i="30"/>
  <c r="H35" i="30"/>
  <c r="F35" i="30"/>
  <c r="L34" i="30"/>
  <c r="J34" i="30"/>
  <c r="H34" i="30"/>
  <c r="F34" i="30"/>
  <c r="L33" i="30"/>
  <c r="J33" i="30"/>
  <c r="H33" i="30"/>
  <c r="F33" i="30"/>
  <c r="L32" i="30"/>
  <c r="J32" i="30"/>
  <c r="H32" i="30"/>
  <c r="F32" i="30"/>
  <c r="L31" i="30"/>
  <c r="J31" i="30"/>
  <c r="H31" i="30"/>
  <c r="F31" i="30"/>
  <c r="L30" i="30"/>
  <c r="I29" i="30"/>
  <c r="J21" i="30"/>
  <c r="H21" i="30"/>
  <c r="F21" i="30"/>
  <c r="J20" i="30"/>
  <c r="H20" i="30"/>
  <c r="F20" i="30"/>
  <c r="J19" i="30"/>
  <c r="H19" i="30"/>
  <c r="F19" i="30"/>
  <c r="J18" i="30"/>
  <c r="H18" i="30"/>
  <c r="F18" i="30"/>
  <c r="J17" i="30"/>
  <c r="H17" i="30"/>
  <c r="F17" i="30"/>
  <c r="J16" i="30"/>
  <c r="H16" i="30"/>
  <c r="F16" i="30"/>
  <c r="J15" i="30"/>
  <c r="H15" i="30"/>
  <c r="F15" i="30"/>
  <c r="L14" i="30"/>
  <c r="J14" i="30"/>
  <c r="H14" i="30"/>
  <c r="F14" i="30"/>
  <c r="L13" i="30"/>
  <c r="J13" i="30"/>
  <c r="H13" i="30"/>
  <c r="F13" i="30"/>
  <c r="L12" i="30"/>
  <c r="J12" i="30"/>
  <c r="H12" i="30"/>
  <c r="F12" i="30"/>
  <c r="L11" i="30"/>
  <c r="J11" i="30"/>
  <c r="H11" i="30"/>
  <c r="F11" i="30"/>
  <c r="L10" i="30"/>
  <c r="J10" i="30"/>
  <c r="H10" i="30"/>
  <c r="F10" i="30"/>
  <c r="L9" i="30"/>
  <c r="J9" i="30"/>
  <c r="H9" i="30"/>
  <c r="F9" i="30"/>
  <c r="L8" i="30"/>
  <c r="I7" i="30"/>
  <c r="G7" i="30"/>
  <c r="E7" i="30" s="1"/>
  <c r="H160" i="28"/>
  <c r="G160" i="28"/>
  <c r="F160" i="28"/>
  <c r="E160" i="28"/>
  <c r="D160" i="28"/>
  <c r="C160" i="28"/>
  <c r="M159" i="28"/>
  <c r="L159" i="28"/>
  <c r="K159" i="28"/>
  <c r="J159" i="28"/>
  <c r="I159" i="28"/>
  <c r="M158" i="28"/>
  <c r="L158" i="28"/>
  <c r="K158" i="28"/>
  <c r="J158" i="28"/>
  <c r="I158" i="28"/>
  <c r="M157" i="28"/>
  <c r="L157" i="28"/>
  <c r="K157" i="28"/>
  <c r="J157" i="28"/>
  <c r="I157" i="28"/>
  <c r="M156" i="28"/>
  <c r="L156" i="28"/>
  <c r="K156" i="28"/>
  <c r="J156" i="28"/>
  <c r="I156" i="28"/>
  <c r="M155" i="28"/>
  <c r="L155" i="28"/>
  <c r="K155" i="28"/>
  <c r="J155" i="28"/>
  <c r="I155" i="28"/>
  <c r="M154" i="28"/>
  <c r="L154" i="28"/>
  <c r="K154" i="28"/>
  <c r="J154" i="28"/>
  <c r="I154" i="28"/>
  <c r="M153" i="28"/>
  <c r="L153" i="28"/>
  <c r="K153" i="28"/>
  <c r="J153" i="28"/>
  <c r="I153" i="28"/>
  <c r="M152" i="28"/>
  <c r="L152" i="28"/>
  <c r="K152" i="28"/>
  <c r="J152" i="28"/>
  <c r="I152" i="28"/>
  <c r="M151" i="28"/>
  <c r="L151" i="28"/>
  <c r="K151" i="28"/>
  <c r="J151" i="28"/>
  <c r="I151" i="28"/>
  <c r="M150" i="28"/>
  <c r="L150" i="28"/>
  <c r="K150" i="28"/>
  <c r="J150" i="28"/>
  <c r="I150" i="28"/>
  <c r="M149" i="28"/>
  <c r="L149" i="28"/>
  <c r="K149" i="28"/>
  <c r="J149" i="28"/>
  <c r="I149" i="28"/>
  <c r="M148" i="28"/>
  <c r="L148" i="28"/>
  <c r="K148" i="28"/>
  <c r="J148" i="28"/>
  <c r="I148" i="28"/>
  <c r="M146" i="28"/>
  <c r="L146" i="28"/>
  <c r="J146" i="28"/>
  <c r="H146" i="28"/>
  <c r="I146" i="28" s="1"/>
  <c r="G146" i="28"/>
  <c r="K146" i="28" s="1"/>
  <c r="F146" i="28"/>
  <c r="E146" i="28"/>
  <c r="D146" i="28"/>
  <c r="C146" i="28"/>
  <c r="M145" i="28"/>
  <c r="L145" i="28"/>
  <c r="K145" i="28"/>
  <c r="J145" i="28"/>
  <c r="I145" i="28"/>
  <c r="M144" i="28"/>
  <c r="L144" i="28"/>
  <c r="K144" i="28"/>
  <c r="J144" i="28"/>
  <c r="I144" i="28"/>
  <c r="M143" i="28"/>
  <c r="L143" i="28"/>
  <c r="K143" i="28"/>
  <c r="J143" i="28"/>
  <c r="I143" i="28"/>
  <c r="M142" i="28"/>
  <c r="L142" i="28"/>
  <c r="K142" i="28"/>
  <c r="J142" i="28"/>
  <c r="I142" i="28"/>
  <c r="M141" i="28"/>
  <c r="L141" i="28"/>
  <c r="K141" i="28"/>
  <c r="J141" i="28"/>
  <c r="I141" i="28"/>
  <c r="M140" i="28"/>
  <c r="L140" i="28"/>
  <c r="K140" i="28"/>
  <c r="J140" i="28"/>
  <c r="I140" i="28"/>
  <c r="M139" i="28"/>
  <c r="L139" i="28"/>
  <c r="K139" i="28"/>
  <c r="J139" i="28"/>
  <c r="I139" i="28"/>
  <c r="M138" i="28"/>
  <c r="L138" i="28"/>
  <c r="K138" i="28"/>
  <c r="J138" i="28"/>
  <c r="I138" i="28"/>
  <c r="M137" i="28"/>
  <c r="L137" i="28"/>
  <c r="K137" i="28"/>
  <c r="J137" i="28"/>
  <c r="I137" i="28"/>
  <c r="M136" i="28"/>
  <c r="L136" i="28"/>
  <c r="K136" i="28"/>
  <c r="J136" i="28"/>
  <c r="I136" i="28"/>
  <c r="M135" i="28"/>
  <c r="L135" i="28"/>
  <c r="K135" i="28"/>
  <c r="J135" i="28"/>
  <c r="I135" i="28"/>
  <c r="M134" i="28"/>
  <c r="L134" i="28"/>
  <c r="K134" i="28"/>
  <c r="J134" i="28"/>
  <c r="I134" i="28"/>
  <c r="K132" i="28"/>
  <c r="J132" i="28"/>
  <c r="H132" i="28"/>
  <c r="M132" i="28" s="1"/>
  <c r="G132" i="28"/>
  <c r="F132" i="28"/>
  <c r="E132" i="28"/>
  <c r="D132" i="28"/>
  <c r="C132" i="28"/>
  <c r="M131" i="28"/>
  <c r="L131" i="28"/>
  <c r="K131" i="28"/>
  <c r="J131" i="28"/>
  <c r="I131" i="28"/>
  <c r="M130" i="28"/>
  <c r="L130" i="28"/>
  <c r="K130" i="28"/>
  <c r="J130" i="28"/>
  <c r="I130" i="28"/>
  <c r="M129" i="28"/>
  <c r="L129" i="28"/>
  <c r="K129" i="28"/>
  <c r="J129" i="28"/>
  <c r="I129" i="28"/>
  <c r="M128" i="28"/>
  <c r="L128" i="28"/>
  <c r="K128" i="28"/>
  <c r="J128" i="28"/>
  <c r="I128" i="28"/>
  <c r="M127" i="28"/>
  <c r="L127" i="28"/>
  <c r="K127" i="28"/>
  <c r="J127" i="28"/>
  <c r="I127" i="28"/>
  <c r="M126" i="28"/>
  <c r="L126" i="28"/>
  <c r="K126" i="28"/>
  <c r="J126" i="28"/>
  <c r="I126" i="28"/>
  <c r="M125" i="28"/>
  <c r="L125" i="28"/>
  <c r="K125" i="28"/>
  <c r="J125" i="28"/>
  <c r="I125" i="28"/>
  <c r="M124" i="28"/>
  <c r="L124" i="28"/>
  <c r="K124" i="28"/>
  <c r="J124" i="28"/>
  <c r="I124" i="28"/>
  <c r="M123" i="28"/>
  <c r="L123" i="28"/>
  <c r="K123" i="28"/>
  <c r="J123" i="28"/>
  <c r="I123" i="28"/>
  <c r="M122" i="28"/>
  <c r="L122" i="28"/>
  <c r="K122" i="28"/>
  <c r="J122" i="28"/>
  <c r="I122" i="28"/>
  <c r="M121" i="28"/>
  <c r="L121" i="28"/>
  <c r="K121" i="28"/>
  <c r="J121" i="28"/>
  <c r="I121" i="28"/>
  <c r="M120" i="28"/>
  <c r="L120" i="28"/>
  <c r="K120" i="28"/>
  <c r="J120" i="28"/>
  <c r="I120" i="28"/>
  <c r="I118" i="28"/>
  <c r="H118" i="28"/>
  <c r="K118" i="28" s="1"/>
  <c r="G118" i="28"/>
  <c r="F118" i="28"/>
  <c r="E118" i="28"/>
  <c r="L118" i="28" s="1"/>
  <c r="D118" i="28"/>
  <c r="C118" i="28"/>
  <c r="M117" i="28"/>
  <c r="L117" i="28"/>
  <c r="K117" i="28"/>
  <c r="J117" i="28"/>
  <c r="I117" i="28"/>
  <c r="M116" i="28"/>
  <c r="L116" i="28"/>
  <c r="K116" i="28"/>
  <c r="J116" i="28"/>
  <c r="I116" i="28"/>
  <c r="M115" i="28"/>
  <c r="L115" i="28"/>
  <c r="K115" i="28"/>
  <c r="J115" i="28"/>
  <c r="I115" i="28"/>
  <c r="M114" i="28"/>
  <c r="L114" i="28"/>
  <c r="K114" i="28"/>
  <c r="J114" i="28"/>
  <c r="I114" i="28"/>
  <c r="M113" i="28"/>
  <c r="L113" i="28"/>
  <c r="K113" i="28"/>
  <c r="J113" i="28"/>
  <c r="I113" i="28"/>
  <c r="M112" i="28"/>
  <c r="L112" i="28"/>
  <c r="K112" i="28"/>
  <c r="J112" i="28"/>
  <c r="I112" i="28"/>
  <c r="M111" i="28"/>
  <c r="L111" i="28"/>
  <c r="K111" i="28"/>
  <c r="J111" i="28"/>
  <c r="I111" i="28"/>
  <c r="M110" i="28"/>
  <c r="L110" i="28"/>
  <c r="K110" i="28"/>
  <c r="J110" i="28"/>
  <c r="I110" i="28"/>
  <c r="M109" i="28"/>
  <c r="L109" i="28"/>
  <c r="K109" i="28"/>
  <c r="J109" i="28"/>
  <c r="I109" i="28"/>
  <c r="M108" i="28"/>
  <c r="L108" i="28"/>
  <c r="K108" i="28"/>
  <c r="J108" i="28"/>
  <c r="I108" i="28"/>
  <c r="M107" i="28"/>
  <c r="L107" i="28"/>
  <c r="K107" i="28"/>
  <c r="J107" i="28"/>
  <c r="I107" i="28"/>
  <c r="M106" i="28"/>
  <c r="L106" i="28"/>
  <c r="K106" i="28"/>
  <c r="J106" i="28"/>
  <c r="I106" i="28"/>
  <c r="M104" i="28"/>
  <c r="L104" i="28"/>
  <c r="K104" i="28"/>
  <c r="J104" i="28"/>
  <c r="H104" i="28"/>
  <c r="I104" i="28" s="1"/>
  <c r="G104" i="28"/>
  <c r="F104" i="28"/>
  <c r="E104" i="28"/>
  <c r="D104" i="28"/>
  <c r="C104" i="28"/>
  <c r="M103" i="28"/>
  <c r="L103" i="28"/>
  <c r="K103" i="28"/>
  <c r="J103" i="28"/>
  <c r="I103" i="28"/>
  <c r="M102" i="28"/>
  <c r="L102" i="28"/>
  <c r="K102" i="28"/>
  <c r="J102" i="28"/>
  <c r="I102" i="28"/>
  <c r="M101" i="28"/>
  <c r="L101" i="28"/>
  <c r="K101" i="28"/>
  <c r="J101" i="28"/>
  <c r="I101" i="28"/>
  <c r="M100" i="28"/>
  <c r="L100" i="28"/>
  <c r="K100" i="28"/>
  <c r="J100" i="28"/>
  <c r="I100" i="28"/>
  <c r="M99" i="28"/>
  <c r="L99" i="28"/>
  <c r="K99" i="28"/>
  <c r="J99" i="28"/>
  <c r="I99" i="28"/>
  <c r="M98" i="28"/>
  <c r="L98" i="28"/>
  <c r="K98" i="28"/>
  <c r="J98" i="28"/>
  <c r="I98" i="28"/>
  <c r="M97" i="28"/>
  <c r="L97" i="28"/>
  <c r="K97" i="28"/>
  <c r="J97" i="28"/>
  <c r="I97" i="28"/>
  <c r="M96" i="28"/>
  <c r="L96" i="28"/>
  <c r="K96" i="28"/>
  <c r="J96" i="28"/>
  <c r="I96" i="28"/>
  <c r="M95" i="28"/>
  <c r="L95" i="28"/>
  <c r="K95" i="28"/>
  <c r="J95" i="28"/>
  <c r="I95" i="28"/>
  <c r="M94" i="28"/>
  <c r="L94" i="28"/>
  <c r="K94" i="28"/>
  <c r="J94" i="28"/>
  <c r="I94" i="28"/>
  <c r="M93" i="28"/>
  <c r="L93" i="28"/>
  <c r="K93" i="28"/>
  <c r="J93" i="28"/>
  <c r="I93" i="28"/>
  <c r="M92" i="28"/>
  <c r="L92" i="28"/>
  <c r="K92" i="28"/>
  <c r="J92" i="28"/>
  <c r="I92" i="28"/>
  <c r="L90" i="28"/>
  <c r="J90" i="28"/>
  <c r="H90" i="28"/>
  <c r="M90" i="28" s="1"/>
  <c r="G90" i="28"/>
  <c r="K90" i="28" s="1"/>
  <c r="F90" i="28"/>
  <c r="E90" i="28"/>
  <c r="D90" i="28"/>
  <c r="C90" i="28"/>
  <c r="M89" i="28"/>
  <c r="L89" i="28"/>
  <c r="K89" i="28"/>
  <c r="J89" i="28"/>
  <c r="I89" i="28"/>
  <c r="M88" i="28"/>
  <c r="L88" i="28"/>
  <c r="K88" i="28"/>
  <c r="J88" i="28"/>
  <c r="I88" i="28"/>
  <c r="M87" i="28"/>
  <c r="L87" i="28"/>
  <c r="K87" i="28"/>
  <c r="J87" i="28"/>
  <c r="I87" i="28"/>
  <c r="M86" i="28"/>
  <c r="L86" i="28"/>
  <c r="K86" i="28"/>
  <c r="J86" i="28"/>
  <c r="I86" i="28"/>
  <c r="M85" i="28"/>
  <c r="L85" i="28"/>
  <c r="K85" i="28"/>
  <c r="J85" i="28"/>
  <c r="I85" i="28"/>
  <c r="M84" i="28"/>
  <c r="L84" i="28"/>
  <c r="K84" i="28"/>
  <c r="J84" i="28"/>
  <c r="I84" i="28"/>
  <c r="M83" i="28"/>
  <c r="L83" i="28"/>
  <c r="K83" i="28"/>
  <c r="J83" i="28"/>
  <c r="I83" i="28"/>
  <c r="M82" i="28"/>
  <c r="L82" i="28"/>
  <c r="K82" i="28"/>
  <c r="J82" i="28"/>
  <c r="I82" i="28"/>
  <c r="M81" i="28"/>
  <c r="L81" i="28"/>
  <c r="K81" i="28"/>
  <c r="J81" i="28"/>
  <c r="I81" i="28"/>
  <c r="M80" i="28"/>
  <c r="L80" i="28"/>
  <c r="K80" i="28"/>
  <c r="J80" i="28"/>
  <c r="I80" i="28"/>
  <c r="M79" i="28"/>
  <c r="L79" i="28"/>
  <c r="K79" i="28"/>
  <c r="J79" i="28"/>
  <c r="I79" i="28"/>
  <c r="M78" i="28"/>
  <c r="L78" i="28"/>
  <c r="K78" i="28"/>
  <c r="J78" i="28"/>
  <c r="I78" i="28"/>
  <c r="H76" i="28"/>
  <c r="M76" i="28" s="1"/>
  <c r="G76" i="28"/>
  <c r="F76" i="28"/>
  <c r="E76" i="28"/>
  <c r="D76" i="28"/>
  <c r="C76" i="28"/>
  <c r="M75" i="28"/>
  <c r="L75" i="28"/>
  <c r="K75" i="28"/>
  <c r="J75" i="28"/>
  <c r="I75" i="28"/>
  <c r="M74" i="28"/>
  <c r="L74" i="28"/>
  <c r="K74" i="28"/>
  <c r="J74" i="28"/>
  <c r="I74" i="28"/>
  <c r="M73" i="28"/>
  <c r="L73" i="28"/>
  <c r="K73" i="28"/>
  <c r="J73" i="28"/>
  <c r="I73" i="28"/>
  <c r="M72" i="28"/>
  <c r="L72" i="28"/>
  <c r="K72" i="28"/>
  <c r="J72" i="28"/>
  <c r="I72" i="28"/>
  <c r="M71" i="28"/>
  <c r="L71" i="28"/>
  <c r="K71" i="28"/>
  <c r="J71" i="28"/>
  <c r="I71" i="28"/>
  <c r="M70" i="28"/>
  <c r="L70" i="28"/>
  <c r="K70" i="28"/>
  <c r="J70" i="28"/>
  <c r="I70" i="28"/>
  <c r="M69" i="28"/>
  <c r="L69" i="28"/>
  <c r="K69" i="28"/>
  <c r="J69" i="28"/>
  <c r="I69" i="28"/>
  <c r="M68" i="28"/>
  <c r="L68" i="28"/>
  <c r="K68" i="28"/>
  <c r="J68" i="28"/>
  <c r="I68" i="28"/>
  <c r="M67" i="28"/>
  <c r="L67" i="28"/>
  <c r="K67" i="28"/>
  <c r="J67" i="28"/>
  <c r="I67" i="28"/>
  <c r="M66" i="28"/>
  <c r="L66" i="28"/>
  <c r="K66" i="28"/>
  <c r="J66" i="28"/>
  <c r="I66" i="28"/>
  <c r="M65" i="28"/>
  <c r="L65" i="28"/>
  <c r="K65" i="28"/>
  <c r="J65" i="28"/>
  <c r="I65" i="28"/>
  <c r="M64" i="28"/>
  <c r="L64" i="28"/>
  <c r="K64" i="28"/>
  <c r="J64" i="28"/>
  <c r="I64" i="28"/>
  <c r="M62" i="28"/>
  <c r="I62" i="28"/>
  <c r="H62" i="28"/>
  <c r="G62" i="28"/>
  <c r="F62" i="28"/>
  <c r="E62" i="28"/>
  <c r="D62" i="28"/>
  <c r="C62" i="28"/>
  <c r="M61" i="28"/>
  <c r="L61" i="28"/>
  <c r="K61" i="28"/>
  <c r="J61" i="28"/>
  <c r="I61" i="28"/>
  <c r="M60" i="28"/>
  <c r="L60" i="28"/>
  <c r="K60" i="28"/>
  <c r="J60" i="28"/>
  <c r="I60" i="28"/>
  <c r="M59" i="28"/>
  <c r="L59" i="28"/>
  <c r="K59" i="28"/>
  <c r="J59" i="28"/>
  <c r="I59" i="28"/>
  <c r="M58" i="28"/>
  <c r="L58" i="28"/>
  <c r="K58" i="28"/>
  <c r="J58" i="28"/>
  <c r="I58" i="28"/>
  <c r="M57" i="28"/>
  <c r="L57" i="28"/>
  <c r="K57" i="28"/>
  <c r="J57" i="28"/>
  <c r="I57" i="28"/>
  <c r="M56" i="28"/>
  <c r="L56" i="28"/>
  <c r="K56" i="28"/>
  <c r="J56" i="28"/>
  <c r="I56" i="28"/>
  <c r="M55" i="28"/>
  <c r="L55" i="28"/>
  <c r="K55" i="28"/>
  <c r="J55" i="28"/>
  <c r="I55" i="28"/>
  <c r="M54" i="28"/>
  <c r="L54" i="28"/>
  <c r="K54" i="28"/>
  <c r="J54" i="28"/>
  <c r="I54" i="28"/>
  <c r="M53" i="28"/>
  <c r="L53" i="28"/>
  <c r="K53" i="28"/>
  <c r="J53" i="28"/>
  <c r="I53" i="28"/>
  <c r="M52" i="28"/>
  <c r="L52" i="28"/>
  <c r="K52" i="28"/>
  <c r="J52" i="28"/>
  <c r="I52" i="28"/>
  <c r="M51" i="28"/>
  <c r="L51" i="28"/>
  <c r="K51" i="28"/>
  <c r="J51" i="28"/>
  <c r="I51" i="28"/>
  <c r="M50" i="28"/>
  <c r="L50" i="28"/>
  <c r="K50" i="28"/>
  <c r="J50" i="28"/>
  <c r="I50" i="28"/>
  <c r="L48" i="28"/>
  <c r="J48" i="28"/>
  <c r="H48" i="28"/>
  <c r="M48" i="28" s="1"/>
  <c r="G48" i="28"/>
  <c r="K48" i="28" s="1"/>
  <c r="F48" i="28"/>
  <c r="E48" i="28"/>
  <c r="D48" i="28"/>
  <c r="C48" i="28"/>
  <c r="M47" i="28"/>
  <c r="L47" i="28"/>
  <c r="K47" i="28"/>
  <c r="J47" i="28"/>
  <c r="I47" i="28"/>
  <c r="M46" i="28"/>
  <c r="L46" i="28"/>
  <c r="K46" i="28"/>
  <c r="J46" i="28"/>
  <c r="I46" i="28"/>
  <c r="M45" i="28"/>
  <c r="L45" i="28"/>
  <c r="K45" i="28"/>
  <c r="J45" i="28"/>
  <c r="I45" i="28"/>
  <c r="M44" i="28"/>
  <c r="L44" i="28"/>
  <c r="K44" i="28"/>
  <c r="J44" i="28"/>
  <c r="I44" i="28"/>
  <c r="M43" i="28"/>
  <c r="L43" i="28"/>
  <c r="K43" i="28"/>
  <c r="J43" i="28"/>
  <c r="I43" i="28"/>
  <c r="M42" i="28"/>
  <c r="L42" i="28"/>
  <c r="K42" i="28"/>
  <c r="J42" i="28"/>
  <c r="I42" i="28"/>
  <c r="M41" i="28"/>
  <c r="L41" i="28"/>
  <c r="K41" i="28"/>
  <c r="J41" i="28"/>
  <c r="I41" i="28"/>
  <c r="M40" i="28"/>
  <c r="L40" i="28"/>
  <c r="K40" i="28"/>
  <c r="J40" i="28"/>
  <c r="I40" i="28"/>
  <c r="M39" i="28"/>
  <c r="L39" i="28"/>
  <c r="K39" i="28"/>
  <c r="J39" i="28"/>
  <c r="I39" i="28"/>
  <c r="M38" i="28"/>
  <c r="L38" i="28"/>
  <c r="K38" i="28"/>
  <c r="J38" i="28"/>
  <c r="I38" i="28"/>
  <c r="M37" i="28"/>
  <c r="L37" i="28"/>
  <c r="K37" i="28"/>
  <c r="J37" i="28"/>
  <c r="I37" i="28"/>
  <c r="M36" i="28"/>
  <c r="L36" i="28"/>
  <c r="K36" i="28"/>
  <c r="J36" i="28"/>
  <c r="I36" i="28"/>
  <c r="H34" i="28"/>
  <c r="G34" i="28"/>
  <c r="F34" i="28"/>
  <c r="E34" i="28"/>
  <c r="D34" i="28"/>
  <c r="C34" i="28"/>
  <c r="M33" i="28"/>
  <c r="L33" i="28"/>
  <c r="K33" i="28"/>
  <c r="J33" i="28"/>
  <c r="I33" i="28"/>
  <c r="M32" i="28"/>
  <c r="L32" i="28"/>
  <c r="K32" i="28"/>
  <c r="J32" i="28"/>
  <c r="I32" i="28"/>
  <c r="M31" i="28"/>
  <c r="L31" i="28"/>
  <c r="K31" i="28"/>
  <c r="J31" i="28"/>
  <c r="I31" i="28"/>
  <c r="M30" i="28"/>
  <c r="L30" i="28"/>
  <c r="K30" i="28"/>
  <c r="J30" i="28"/>
  <c r="I30" i="28"/>
  <c r="M29" i="28"/>
  <c r="L29" i="28"/>
  <c r="K29" i="28"/>
  <c r="J29" i="28"/>
  <c r="I29" i="28"/>
  <c r="M28" i="28"/>
  <c r="L28" i="28"/>
  <c r="K28" i="28"/>
  <c r="J28" i="28"/>
  <c r="I28" i="28"/>
  <c r="M27" i="28"/>
  <c r="L27" i="28"/>
  <c r="K27" i="28"/>
  <c r="J27" i="28"/>
  <c r="I27" i="28"/>
  <c r="M26" i="28"/>
  <c r="L26" i="28"/>
  <c r="K26" i="28"/>
  <c r="J26" i="28"/>
  <c r="I26" i="28"/>
  <c r="M25" i="28"/>
  <c r="L25" i="28"/>
  <c r="K25" i="28"/>
  <c r="J25" i="28"/>
  <c r="I25" i="28"/>
  <c r="M24" i="28"/>
  <c r="L24" i="28"/>
  <c r="K24" i="28"/>
  <c r="J24" i="28"/>
  <c r="I24" i="28"/>
  <c r="M23" i="28"/>
  <c r="L23" i="28"/>
  <c r="K23" i="28"/>
  <c r="J23" i="28"/>
  <c r="I23" i="28"/>
  <c r="M22" i="28"/>
  <c r="L22" i="28"/>
  <c r="K22" i="28"/>
  <c r="J22" i="28"/>
  <c r="I22" i="28"/>
  <c r="L20" i="28"/>
  <c r="I20" i="28"/>
  <c r="H20" i="28"/>
  <c r="M20" i="28" s="1"/>
  <c r="G20" i="28"/>
  <c r="F20" i="28"/>
  <c r="E20" i="28"/>
  <c r="D20" i="28"/>
  <c r="C20" i="28"/>
  <c r="M19" i="28"/>
  <c r="L19" i="28"/>
  <c r="K19" i="28"/>
  <c r="J19" i="28"/>
  <c r="I19" i="28"/>
  <c r="M18" i="28"/>
  <c r="L18" i="28"/>
  <c r="K18" i="28"/>
  <c r="J18" i="28"/>
  <c r="I18" i="28"/>
  <c r="M17" i="28"/>
  <c r="L17" i="28"/>
  <c r="K17" i="28"/>
  <c r="J17" i="28"/>
  <c r="I17" i="28"/>
  <c r="M16" i="28"/>
  <c r="L16" i="28"/>
  <c r="K16" i="28"/>
  <c r="J16" i="28"/>
  <c r="I16" i="28"/>
  <c r="M15" i="28"/>
  <c r="L15" i="28"/>
  <c r="K15" i="28"/>
  <c r="J15" i="28"/>
  <c r="I15" i="28"/>
  <c r="M14" i="28"/>
  <c r="L14" i="28"/>
  <c r="K14" i="28"/>
  <c r="J14" i="28"/>
  <c r="I14" i="28"/>
  <c r="M13" i="28"/>
  <c r="L13" i="28"/>
  <c r="K13" i="28"/>
  <c r="J13" i="28"/>
  <c r="I13" i="28"/>
  <c r="M12" i="28"/>
  <c r="L12" i="28"/>
  <c r="K12" i="28"/>
  <c r="J12" i="28"/>
  <c r="I12" i="28"/>
  <c r="M11" i="28"/>
  <c r="L11" i="28"/>
  <c r="K11" i="28"/>
  <c r="J11" i="28"/>
  <c r="I11" i="28"/>
  <c r="M10" i="28"/>
  <c r="L10" i="28"/>
  <c r="K10" i="28"/>
  <c r="J10" i="28"/>
  <c r="I10" i="28"/>
  <c r="M9" i="28"/>
  <c r="L9" i="28"/>
  <c r="K9" i="28"/>
  <c r="J9" i="28"/>
  <c r="I9" i="28"/>
  <c r="M8" i="28"/>
  <c r="L8" i="28"/>
  <c r="K8" i="28"/>
  <c r="J8" i="28"/>
  <c r="I8" i="28"/>
  <c r="M6" i="28"/>
  <c r="L6" i="28"/>
  <c r="K6" i="28"/>
  <c r="J6" i="28"/>
  <c r="I6" i="28"/>
  <c r="B4" i="28"/>
  <c r="K160" i="27"/>
  <c r="H160" i="27"/>
  <c r="J160" i="27" s="1"/>
  <c r="G160" i="27"/>
  <c r="I160" i="27" s="1"/>
  <c r="F160" i="27"/>
  <c r="E160" i="27"/>
  <c r="D160" i="27"/>
  <c r="C160" i="27"/>
  <c r="K159" i="27"/>
  <c r="J159" i="27"/>
  <c r="I159" i="27"/>
  <c r="K158" i="27"/>
  <c r="J158" i="27"/>
  <c r="I158" i="27"/>
  <c r="K157" i="27"/>
  <c r="J157" i="27"/>
  <c r="I157" i="27"/>
  <c r="K156" i="27"/>
  <c r="J156" i="27"/>
  <c r="I156" i="27"/>
  <c r="K155" i="27"/>
  <c r="J155" i="27"/>
  <c r="I155" i="27"/>
  <c r="K154" i="27"/>
  <c r="J154" i="27"/>
  <c r="I154" i="27"/>
  <c r="K153" i="27"/>
  <c r="J153" i="27"/>
  <c r="I153" i="27"/>
  <c r="K152" i="27"/>
  <c r="J152" i="27"/>
  <c r="I152" i="27"/>
  <c r="K151" i="27"/>
  <c r="J151" i="27"/>
  <c r="I151" i="27"/>
  <c r="K150" i="27"/>
  <c r="J150" i="27"/>
  <c r="I150" i="27"/>
  <c r="K149" i="27"/>
  <c r="J149" i="27"/>
  <c r="I149" i="27"/>
  <c r="K148" i="27"/>
  <c r="J148" i="27"/>
  <c r="I148" i="27"/>
  <c r="H146" i="27"/>
  <c r="K146" i="27" s="1"/>
  <c r="G146" i="27"/>
  <c r="I146" i="27" s="1"/>
  <c r="F146" i="27"/>
  <c r="E146" i="27"/>
  <c r="D146" i="27"/>
  <c r="C146" i="27"/>
  <c r="K145" i="27"/>
  <c r="J145" i="27"/>
  <c r="I145" i="27"/>
  <c r="K144" i="27"/>
  <c r="J144" i="27"/>
  <c r="I144" i="27"/>
  <c r="K143" i="27"/>
  <c r="J143" i="27"/>
  <c r="I143" i="27"/>
  <c r="K142" i="27"/>
  <c r="J142" i="27"/>
  <c r="I142" i="27"/>
  <c r="K141" i="27"/>
  <c r="J141" i="27"/>
  <c r="I141" i="27"/>
  <c r="K140" i="27"/>
  <c r="J140" i="27"/>
  <c r="I140" i="27"/>
  <c r="K139" i="27"/>
  <c r="J139" i="27"/>
  <c r="I139" i="27"/>
  <c r="K138" i="27"/>
  <c r="J138" i="27"/>
  <c r="I138" i="27"/>
  <c r="K137" i="27"/>
  <c r="J137" i="27"/>
  <c r="I137" i="27"/>
  <c r="K136" i="27"/>
  <c r="J136" i="27"/>
  <c r="I136" i="27"/>
  <c r="K135" i="27"/>
  <c r="J135" i="27"/>
  <c r="I135" i="27"/>
  <c r="K134" i="27"/>
  <c r="J134" i="27"/>
  <c r="I134" i="27"/>
  <c r="K132" i="27"/>
  <c r="H132" i="27"/>
  <c r="G132" i="27"/>
  <c r="J132" i="27" s="1"/>
  <c r="F132" i="27"/>
  <c r="E132" i="27"/>
  <c r="D132" i="27"/>
  <c r="C132" i="27"/>
  <c r="K131" i="27"/>
  <c r="J131" i="27"/>
  <c r="I131" i="27"/>
  <c r="K130" i="27"/>
  <c r="J130" i="27"/>
  <c r="I130" i="27"/>
  <c r="K129" i="27"/>
  <c r="J129" i="27"/>
  <c r="I129" i="27"/>
  <c r="K128" i="27"/>
  <c r="J128" i="27"/>
  <c r="I128" i="27"/>
  <c r="K127" i="27"/>
  <c r="J127" i="27"/>
  <c r="I127" i="27"/>
  <c r="K126" i="27"/>
  <c r="J126" i="27"/>
  <c r="I126" i="27"/>
  <c r="K125" i="27"/>
  <c r="J125" i="27"/>
  <c r="I125" i="27"/>
  <c r="K124" i="27"/>
  <c r="J124" i="27"/>
  <c r="I124" i="27"/>
  <c r="K123" i="27"/>
  <c r="J123" i="27"/>
  <c r="I123" i="27"/>
  <c r="K122" i="27"/>
  <c r="J122" i="27"/>
  <c r="I122" i="27"/>
  <c r="K121" i="27"/>
  <c r="J121" i="27"/>
  <c r="I121" i="27"/>
  <c r="K120" i="27"/>
  <c r="J120" i="27"/>
  <c r="I120" i="27"/>
  <c r="H118" i="27"/>
  <c r="G118" i="27"/>
  <c r="F118" i="27"/>
  <c r="E118" i="27"/>
  <c r="D118" i="27"/>
  <c r="C118" i="27"/>
  <c r="K117" i="27"/>
  <c r="J117" i="27"/>
  <c r="I117" i="27"/>
  <c r="K116" i="27"/>
  <c r="J116" i="27"/>
  <c r="I116" i="27"/>
  <c r="K115" i="27"/>
  <c r="J115" i="27"/>
  <c r="I115" i="27"/>
  <c r="K114" i="27"/>
  <c r="J114" i="27"/>
  <c r="I114" i="27"/>
  <c r="K113" i="27"/>
  <c r="J113" i="27"/>
  <c r="I113" i="27"/>
  <c r="K112" i="27"/>
  <c r="J112" i="27"/>
  <c r="I112" i="27"/>
  <c r="K111" i="27"/>
  <c r="J111" i="27"/>
  <c r="I111" i="27"/>
  <c r="K110" i="27"/>
  <c r="J110" i="27"/>
  <c r="I110" i="27"/>
  <c r="K109" i="27"/>
  <c r="J109" i="27"/>
  <c r="I109" i="27"/>
  <c r="K108" i="27"/>
  <c r="J108" i="27"/>
  <c r="I108" i="27"/>
  <c r="K107" i="27"/>
  <c r="J107" i="27"/>
  <c r="I107" i="27"/>
  <c r="K106" i="27"/>
  <c r="J106" i="27"/>
  <c r="I106" i="27"/>
  <c r="K104" i="27"/>
  <c r="H104" i="27"/>
  <c r="J104" i="27" s="1"/>
  <c r="G104" i="27"/>
  <c r="I104" i="27" s="1"/>
  <c r="F104" i="27"/>
  <c r="E104" i="27"/>
  <c r="D104" i="27"/>
  <c r="C104" i="27"/>
  <c r="K103" i="27"/>
  <c r="J103" i="27"/>
  <c r="I103" i="27"/>
  <c r="K102" i="27"/>
  <c r="J102" i="27"/>
  <c r="I102" i="27"/>
  <c r="K101" i="27"/>
  <c r="J101" i="27"/>
  <c r="I101" i="27"/>
  <c r="K100" i="27"/>
  <c r="J100" i="27"/>
  <c r="I100" i="27"/>
  <c r="K99" i="27"/>
  <c r="J99" i="27"/>
  <c r="I99" i="27"/>
  <c r="K98" i="27"/>
  <c r="J98" i="27"/>
  <c r="I98" i="27"/>
  <c r="K97" i="27"/>
  <c r="J97" i="27"/>
  <c r="I97" i="27"/>
  <c r="K96" i="27"/>
  <c r="J96" i="27"/>
  <c r="I96" i="27"/>
  <c r="K95" i="27"/>
  <c r="J95" i="27"/>
  <c r="I95" i="27"/>
  <c r="K94" i="27"/>
  <c r="J94" i="27"/>
  <c r="I94" i="27"/>
  <c r="K93" i="27"/>
  <c r="J93" i="27"/>
  <c r="I93" i="27"/>
  <c r="K92" i="27"/>
  <c r="J92" i="27"/>
  <c r="I92" i="27"/>
  <c r="H90" i="27"/>
  <c r="K90" i="27" s="1"/>
  <c r="G90" i="27"/>
  <c r="I90" i="27" s="1"/>
  <c r="F90" i="27"/>
  <c r="E90" i="27"/>
  <c r="D90" i="27"/>
  <c r="C90" i="27"/>
  <c r="K89" i="27"/>
  <c r="J89" i="27"/>
  <c r="I89" i="27"/>
  <c r="K88" i="27"/>
  <c r="J88" i="27"/>
  <c r="I88" i="27"/>
  <c r="K87" i="27"/>
  <c r="J87" i="27"/>
  <c r="I87" i="27"/>
  <c r="K86" i="27"/>
  <c r="J86" i="27"/>
  <c r="I86" i="27"/>
  <c r="K85" i="27"/>
  <c r="J85" i="27"/>
  <c r="I85" i="27"/>
  <c r="K84" i="27"/>
  <c r="J84" i="27"/>
  <c r="I84" i="27"/>
  <c r="K83" i="27"/>
  <c r="J83" i="27"/>
  <c r="I83" i="27"/>
  <c r="K82" i="27"/>
  <c r="J82" i="27"/>
  <c r="I82" i="27"/>
  <c r="K81" i="27"/>
  <c r="J81" i="27"/>
  <c r="I81" i="27"/>
  <c r="K80" i="27"/>
  <c r="J80" i="27"/>
  <c r="I80" i="27"/>
  <c r="K79" i="27"/>
  <c r="J79" i="27"/>
  <c r="I79" i="27"/>
  <c r="K78" i="27"/>
  <c r="J78" i="27"/>
  <c r="I78" i="27"/>
  <c r="K76" i="27"/>
  <c r="H76" i="27"/>
  <c r="G76" i="27"/>
  <c r="J76" i="27" s="1"/>
  <c r="F76" i="27"/>
  <c r="E76" i="27"/>
  <c r="D76" i="27"/>
  <c r="C76" i="27"/>
  <c r="K75" i="27"/>
  <c r="J75" i="27"/>
  <c r="I75" i="27"/>
  <c r="K74" i="27"/>
  <c r="J74" i="27"/>
  <c r="I74" i="27"/>
  <c r="K73" i="27"/>
  <c r="J73" i="27"/>
  <c r="I73" i="27"/>
  <c r="K72" i="27"/>
  <c r="J72" i="27"/>
  <c r="I72" i="27"/>
  <c r="K71" i="27"/>
  <c r="J71" i="27"/>
  <c r="I71" i="27"/>
  <c r="K70" i="27"/>
  <c r="J70" i="27"/>
  <c r="I70" i="27"/>
  <c r="K69" i="27"/>
  <c r="J69" i="27"/>
  <c r="I69" i="27"/>
  <c r="K68" i="27"/>
  <c r="J68" i="27"/>
  <c r="I68" i="27"/>
  <c r="K67" i="27"/>
  <c r="J67" i="27"/>
  <c r="I67" i="27"/>
  <c r="K66" i="27"/>
  <c r="J66" i="27"/>
  <c r="I66" i="27"/>
  <c r="K65" i="27"/>
  <c r="J65" i="27"/>
  <c r="I65" i="27"/>
  <c r="K64" i="27"/>
  <c r="J64" i="27"/>
  <c r="I64" i="27"/>
  <c r="H62" i="27"/>
  <c r="I62" i="27" s="1"/>
  <c r="G62" i="27"/>
  <c r="F62" i="27"/>
  <c r="E62" i="27"/>
  <c r="D62" i="27"/>
  <c r="C62" i="27"/>
  <c r="K61" i="27"/>
  <c r="J61" i="27"/>
  <c r="I61" i="27"/>
  <c r="K60" i="27"/>
  <c r="J60" i="27"/>
  <c r="I60" i="27"/>
  <c r="K59" i="27"/>
  <c r="J59" i="27"/>
  <c r="I59" i="27"/>
  <c r="K58" i="27"/>
  <c r="J58" i="27"/>
  <c r="I58" i="27"/>
  <c r="K57" i="27"/>
  <c r="J57" i="27"/>
  <c r="I57" i="27"/>
  <c r="K56" i="27"/>
  <c r="J56" i="27"/>
  <c r="I56" i="27"/>
  <c r="K55" i="27"/>
  <c r="J55" i="27"/>
  <c r="I55" i="27"/>
  <c r="K54" i="27"/>
  <c r="J54" i="27"/>
  <c r="I54" i="27"/>
  <c r="K53" i="27"/>
  <c r="J53" i="27"/>
  <c r="I53" i="27"/>
  <c r="K52" i="27"/>
  <c r="J52" i="27"/>
  <c r="I52" i="27"/>
  <c r="K51" i="27"/>
  <c r="J51" i="27"/>
  <c r="I51" i="27"/>
  <c r="K50" i="27"/>
  <c r="J50" i="27"/>
  <c r="I50" i="27"/>
  <c r="K48" i="27"/>
  <c r="H48" i="27"/>
  <c r="J48" i="27" s="1"/>
  <c r="G48" i="27"/>
  <c r="I48" i="27" s="1"/>
  <c r="F48" i="27"/>
  <c r="E48" i="27"/>
  <c r="D48" i="27"/>
  <c r="C48" i="27"/>
  <c r="K47" i="27"/>
  <c r="J47" i="27"/>
  <c r="I47" i="27"/>
  <c r="K46" i="27"/>
  <c r="J46" i="27"/>
  <c r="I46" i="27"/>
  <c r="K45" i="27"/>
  <c r="J45" i="27"/>
  <c r="I45" i="27"/>
  <c r="K44" i="27"/>
  <c r="J44" i="27"/>
  <c r="I44" i="27"/>
  <c r="K43" i="27"/>
  <c r="J43" i="27"/>
  <c r="I43" i="27"/>
  <c r="K42" i="27"/>
  <c r="J42" i="27"/>
  <c r="I42" i="27"/>
  <c r="K41" i="27"/>
  <c r="J41" i="27"/>
  <c r="I41" i="27"/>
  <c r="K40" i="27"/>
  <c r="J40" i="27"/>
  <c r="I40" i="27"/>
  <c r="K39" i="27"/>
  <c r="J39" i="27"/>
  <c r="I39" i="27"/>
  <c r="K38" i="27"/>
  <c r="J38" i="27"/>
  <c r="I38" i="27"/>
  <c r="K37" i="27"/>
  <c r="J37" i="27"/>
  <c r="I37" i="27"/>
  <c r="K36" i="27"/>
  <c r="J36" i="27"/>
  <c r="I36" i="27"/>
  <c r="H34" i="27"/>
  <c r="K34" i="27" s="1"/>
  <c r="G34" i="27"/>
  <c r="I34" i="27" s="1"/>
  <c r="F34" i="27"/>
  <c r="E34" i="27"/>
  <c r="D34" i="27"/>
  <c r="C34" i="27"/>
  <c r="K33" i="27"/>
  <c r="J33" i="27"/>
  <c r="I33" i="27"/>
  <c r="K32" i="27"/>
  <c r="J32" i="27"/>
  <c r="I32" i="27"/>
  <c r="K31" i="27"/>
  <c r="J31" i="27"/>
  <c r="I31" i="27"/>
  <c r="K30" i="27"/>
  <c r="J30" i="27"/>
  <c r="I30" i="27"/>
  <c r="K29" i="27"/>
  <c r="J29" i="27"/>
  <c r="I29" i="27"/>
  <c r="K28" i="27"/>
  <c r="J28" i="27"/>
  <c r="I28" i="27"/>
  <c r="K27" i="27"/>
  <c r="J27" i="27"/>
  <c r="I27" i="27"/>
  <c r="K26" i="27"/>
  <c r="J26" i="27"/>
  <c r="I26" i="27"/>
  <c r="K25" i="27"/>
  <c r="J25" i="27"/>
  <c r="I25" i="27"/>
  <c r="K24" i="27"/>
  <c r="J24" i="27"/>
  <c r="I24" i="27"/>
  <c r="K23" i="27"/>
  <c r="J23" i="27"/>
  <c r="I23" i="27"/>
  <c r="K22" i="27"/>
  <c r="J22" i="27"/>
  <c r="I22" i="27"/>
  <c r="K20" i="27"/>
  <c r="H20" i="27"/>
  <c r="G20" i="27"/>
  <c r="J20" i="27" s="1"/>
  <c r="F20" i="27"/>
  <c r="E20" i="27"/>
  <c r="D20" i="27"/>
  <c r="C20" i="27"/>
  <c r="K19" i="27"/>
  <c r="J19" i="27"/>
  <c r="I19" i="27"/>
  <c r="K18" i="27"/>
  <c r="J18" i="27"/>
  <c r="I18" i="27"/>
  <c r="K17" i="27"/>
  <c r="J17" i="27"/>
  <c r="I17" i="27"/>
  <c r="K16" i="27"/>
  <c r="J16" i="27"/>
  <c r="I16" i="27"/>
  <c r="K15" i="27"/>
  <c r="J15" i="27"/>
  <c r="I15" i="27"/>
  <c r="K14" i="27"/>
  <c r="J14" i="27"/>
  <c r="I14" i="27"/>
  <c r="K13" i="27"/>
  <c r="J13" i="27"/>
  <c r="I13" i="27"/>
  <c r="K12" i="27"/>
  <c r="J12" i="27"/>
  <c r="I12" i="27"/>
  <c r="K11" i="27"/>
  <c r="J11" i="27"/>
  <c r="I11" i="27"/>
  <c r="K10" i="27"/>
  <c r="J10" i="27"/>
  <c r="I10" i="27"/>
  <c r="K9" i="27"/>
  <c r="J9" i="27"/>
  <c r="I9" i="27"/>
  <c r="K8" i="27"/>
  <c r="J8" i="27"/>
  <c r="I8" i="27"/>
  <c r="K6" i="27"/>
  <c r="J6" i="27"/>
  <c r="I6" i="27"/>
  <c r="B3" i="27"/>
  <c r="K160" i="26"/>
  <c r="J160" i="26"/>
  <c r="H160" i="26"/>
  <c r="I160" i="26" s="1"/>
  <c r="G160" i="26"/>
  <c r="F160" i="26"/>
  <c r="E160" i="26"/>
  <c r="D160" i="26"/>
  <c r="C160" i="26"/>
  <c r="K159" i="26"/>
  <c r="J159" i="26"/>
  <c r="I159" i="26"/>
  <c r="K158" i="26"/>
  <c r="J158" i="26"/>
  <c r="I158" i="26"/>
  <c r="K157" i="26"/>
  <c r="J157" i="26"/>
  <c r="I157" i="26"/>
  <c r="K156" i="26"/>
  <c r="J156" i="26"/>
  <c r="I156" i="26"/>
  <c r="K155" i="26"/>
  <c r="J155" i="26"/>
  <c r="I155" i="26"/>
  <c r="K154" i="26"/>
  <c r="J154" i="26"/>
  <c r="I154" i="26"/>
  <c r="K153" i="26"/>
  <c r="J153" i="26"/>
  <c r="I153" i="26"/>
  <c r="K152" i="26"/>
  <c r="J152" i="26"/>
  <c r="I152" i="26"/>
  <c r="K151" i="26"/>
  <c r="J151" i="26"/>
  <c r="I151" i="26"/>
  <c r="K150" i="26"/>
  <c r="J150" i="26"/>
  <c r="I150" i="26"/>
  <c r="K149" i="26"/>
  <c r="J149" i="26"/>
  <c r="I149" i="26"/>
  <c r="K148" i="26"/>
  <c r="J148" i="26"/>
  <c r="I148" i="26"/>
  <c r="K146" i="26"/>
  <c r="H146" i="26"/>
  <c r="J146" i="26" s="1"/>
  <c r="G146" i="26"/>
  <c r="F146" i="26"/>
  <c r="E146" i="26"/>
  <c r="D146" i="26"/>
  <c r="C146" i="26"/>
  <c r="K145" i="26"/>
  <c r="J145" i="26"/>
  <c r="I145" i="26"/>
  <c r="K144" i="26"/>
  <c r="J144" i="26"/>
  <c r="I144" i="26"/>
  <c r="K143" i="26"/>
  <c r="J143" i="26"/>
  <c r="I143" i="26"/>
  <c r="K142" i="26"/>
  <c r="J142" i="26"/>
  <c r="I142" i="26"/>
  <c r="K141" i="26"/>
  <c r="J141" i="26"/>
  <c r="I141" i="26"/>
  <c r="K140" i="26"/>
  <c r="J140" i="26"/>
  <c r="I140" i="26"/>
  <c r="K139" i="26"/>
  <c r="J139" i="26"/>
  <c r="I139" i="26"/>
  <c r="K138" i="26"/>
  <c r="J138" i="26"/>
  <c r="I138" i="26"/>
  <c r="K137" i="26"/>
  <c r="J137" i="26"/>
  <c r="I137" i="26"/>
  <c r="K136" i="26"/>
  <c r="J136" i="26"/>
  <c r="I136" i="26"/>
  <c r="K135" i="26"/>
  <c r="J135" i="26"/>
  <c r="I135" i="26"/>
  <c r="K134" i="26"/>
  <c r="J134" i="26"/>
  <c r="I134" i="26"/>
  <c r="J132" i="26"/>
  <c r="H132" i="26"/>
  <c r="K132" i="26" s="1"/>
  <c r="G132" i="26"/>
  <c r="F132" i="26"/>
  <c r="E132" i="26"/>
  <c r="D132" i="26"/>
  <c r="C132" i="26"/>
  <c r="K131" i="26"/>
  <c r="J131" i="26"/>
  <c r="I131" i="26"/>
  <c r="K130" i="26"/>
  <c r="J130" i="26"/>
  <c r="I130" i="26"/>
  <c r="K129" i="26"/>
  <c r="J129" i="26"/>
  <c r="I129" i="26"/>
  <c r="K128" i="26"/>
  <c r="J128" i="26"/>
  <c r="I128" i="26"/>
  <c r="K127" i="26"/>
  <c r="J127" i="26"/>
  <c r="I127" i="26"/>
  <c r="K126" i="26"/>
  <c r="J126" i="26"/>
  <c r="I126" i="26"/>
  <c r="K125" i="26"/>
  <c r="J125" i="26"/>
  <c r="I125" i="26"/>
  <c r="K124" i="26"/>
  <c r="J124" i="26"/>
  <c r="I124" i="26"/>
  <c r="K123" i="26"/>
  <c r="J123" i="26"/>
  <c r="I123" i="26"/>
  <c r="K122" i="26"/>
  <c r="J122" i="26"/>
  <c r="I122" i="26"/>
  <c r="K121" i="26"/>
  <c r="J121" i="26"/>
  <c r="I121" i="26"/>
  <c r="K120" i="26"/>
  <c r="J120" i="26"/>
  <c r="I120" i="26"/>
  <c r="H118" i="26"/>
  <c r="G118" i="26"/>
  <c r="F118" i="26"/>
  <c r="E118" i="26"/>
  <c r="D118" i="26"/>
  <c r="C118" i="26"/>
  <c r="K117" i="26"/>
  <c r="J117" i="26"/>
  <c r="I117" i="26"/>
  <c r="K116" i="26"/>
  <c r="J116" i="26"/>
  <c r="I116" i="26"/>
  <c r="K115" i="26"/>
  <c r="J115" i="26"/>
  <c r="I115" i="26"/>
  <c r="K114" i="26"/>
  <c r="J114" i="26"/>
  <c r="I114" i="26"/>
  <c r="K113" i="26"/>
  <c r="J113" i="26"/>
  <c r="I113" i="26"/>
  <c r="K112" i="26"/>
  <c r="J112" i="26"/>
  <c r="I112" i="26"/>
  <c r="K111" i="26"/>
  <c r="J111" i="26"/>
  <c r="I111" i="26"/>
  <c r="K110" i="26"/>
  <c r="J110" i="26"/>
  <c r="I110" i="26"/>
  <c r="K109" i="26"/>
  <c r="J109" i="26"/>
  <c r="I109" i="26"/>
  <c r="K108" i="26"/>
  <c r="J108" i="26"/>
  <c r="I108" i="26"/>
  <c r="K107" i="26"/>
  <c r="J107" i="26"/>
  <c r="I107" i="26"/>
  <c r="K106" i="26"/>
  <c r="J106" i="26"/>
  <c r="I106" i="26"/>
  <c r="K104" i="26"/>
  <c r="J104" i="26"/>
  <c r="H104" i="26"/>
  <c r="I104" i="26" s="1"/>
  <c r="G104" i="26"/>
  <c r="F104" i="26"/>
  <c r="E104" i="26"/>
  <c r="D104" i="26"/>
  <c r="C104" i="26"/>
  <c r="K103" i="26"/>
  <c r="J103" i="26"/>
  <c r="I103" i="26"/>
  <c r="K102" i="26"/>
  <c r="J102" i="26"/>
  <c r="I102" i="26"/>
  <c r="K101" i="26"/>
  <c r="J101" i="26"/>
  <c r="I101" i="26"/>
  <c r="K100" i="26"/>
  <c r="J100" i="26"/>
  <c r="I100" i="26"/>
  <c r="K99" i="26"/>
  <c r="J99" i="26"/>
  <c r="I99" i="26"/>
  <c r="K98" i="26"/>
  <c r="J98" i="26"/>
  <c r="I98" i="26"/>
  <c r="K97" i="26"/>
  <c r="J97" i="26"/>
  <c r="I97" i="26"/>
  <c r="K96" i="26"/>
  <c r="J96" i="26"/>
  <c r="I96" i="26"/>
  <c r="K95" i="26"/>
  <c r="J95" i="26"/>
  <c r="I95" i="26"/>
  <c r="K94" i="26"/>
  <c r="J94" i="26"/>
  <c r="I94" i="26"/>
  <c r="K93" i="26"/>
  <c r="J93" i="26"/>
  <c r="I93" i="26"/>
  <c r="K92" i="26"/>
  <c r="J92" i="26"/>
  <c r="I92" i="26"/>
  <c r="K90" i="26"/>
  <c r="H90" i="26"/>
  <c r="J90" i="26" s="1"/>
  <c r="G90" i="26"/>
  <c r="F90" i="26"/>
  <c r="E90" i="26"/>
  <c r="D90" i="26"/>
  <c r="C90" i="26"/>
  <c r="K89" i="26"/>
  <c r="J89" i="26"/>
  <c r="I89" i="26"/>
  <c r="K88" i="26"/>
  <c r="J88" i="26"/>
  <c r="I88" i="26"/>
  <c r="K87" i="26"/>
  <c r="J87" i="26"/>
  <c r="I87" i="26"/>
  <c r="K86" i="26"/>
  <c r="J86" i="26"/>
  <c r="I86" i="26"/>
  <c r="K85" i="26"/>
  <c r="J85" i="26"/>
  <c r="I85" i="26"/>
  <c r="K84" i="26"/>
  <c r="J84" i="26"/>
  <c r="I84" i="26"/>
  <c r="K83" i="26"/>
  <c r="J83" i="26"/>
  <c r="I83" i="26"/>
  <c r="K82" i="26"/>
  <c r="J82" i="26"/>
  <c r="I82" i="26"/>
  <c r="K81" i="26"/>
  <c r="J81" i="26"/>
  <c r="I81" i="26"/>
  <c r="K80" i="26"/>
  <c r="J80" i="26"/>
  <c r="I80" i="26"/>
  <c r="K79" i="26"/>
  <c r="J79" i="26"/>
  <c r="I79" i="26"/>
  <c r="K78" i="26"/>
  <c r="J78" i="26"/>
  <c r="I78" i="26"/>
  <c r="J76" i="26"/>
  <c r="H76" i="26"/>
  <c r="K76" i="26" s="1"/>
  <c r="G76" i="26"/>
  <c r="F76" i="26"/>
  <c r="E76" i="26"/>
  <c r="D76" i="26"/>
  <c r="C76" i="26"/>
  <c r="K75" i="26"/>
  <c r="J75" i="26"/>
  <c r="I75" i="26"/>
  <c r="K74" i="26"/>
  <c r="J74" i="26"/>
  <c r="I74" i="26"/>
  <c r="K73" i="26"/>
  <c r="J73" i="26"/>
  <c r="I73" i="26"/>
  <c r="K72" i="26"/>
  <c r="J72" i="26"/>
  <c r="I72" i="26"/>
  <c r="K71" i="26"/>
  <c r="J71" i="26"/>
  <c r="I71" i="26"/>
  <c r="K70" i="26"/>
  <c r="J70" i="26"/>
  <c r="I70" i="26"/>
  <c r="K69" i="26"/>
  <c r="J69" i="26"/>
  <c r="I69" i="26"/>
  <c r="K68" i="26"/>
  <c r="J68" i="26"/>
  <c r="I68" i="26"/>
  <c r="K67" i="26"/>
  <c r="J67" i="26"/>
  <c r="I67" i="26"/>
  <c r="K66" i="26"/>
  <c r="J66" i="26"/>
  <c r="I66" i="26"/>
  <c r="K65" i="26"/>
  <c r="J65" i="26"/>
  <c r="I65" i="26"/>
  <c r="K64" i="26"/>
  <c r="J64" i="26"/>
  <c r="I64" i="26"/>
  <c r="H62" i="26"/>
  <c r="G62" i="26"/>
  <c r="F62" i="26"/>
  <c r="E62" i="26"/>
  <c r="D62" i="26"/>
  <c r="C62" i="26"/>
  <c r="K61" i="26"/>
  <c r="J61" i="26"/>
  <c r="I61" i="26"/>
  <c r="K60" i="26"/>
  <c r="J60" i="26"/>
  <c r="I60" i="26"/>
  <c r="K59" i="26"/>
  <c r="J59" i="26"/>
  <c r="I59" i="26"/>
  <c r="K58" i="26"/>
  <c r="J58" i="26"/>
  <c r="I58" i="26"/>
  <c r="K57" i="26"/>
  <c r="J57" i="26"/>
  <c r="I57" i="26"/>
  <c r="K56" i="26"/>
  <c r="J56" i="26"/>
  <c r="I56" i="26"/>
  <c r="K55" i="26"/>
  <c r="J55" i="26"/>
  <c r="I55" i="26"/>
  <c r="K54" i="26"/>
  <c r="J54" i="26"/>
  <c r="I54" i="26"/>
  <c r="K53" i="26"/>
  <c r="J53" i="26"/>
  <c r="I53" i="26"/>
  <c r="K52" i="26"/>
  <c r="J52" i="26"/>
  <c r="I52" i="26"/>
  <c r="K51" i="26"/>
  <c r="J51" i="26"/>
  <c r="I51" i="26"/>
  <c r="K50" i="26"/>
  <c r="J50" i="26"/>
  <c r="I50" i="26"/>
  <c r="K48" i="26"/>
  <c r="J48" i="26"/>
  <c r="H48" i="26"/>
  <c r="I48" i="26" s="1"/>
  <c r="G48" i="26"/>
  <c r="F48" i="26"/>
  <c r="E48" i="26"/>
  <c r="D48" i="26"/>
  <c r="C48" i="26"/>
  <c r="K47" i="26"/>
  <c r="J47" i="26"/>
  <c r="I47" i="26"/>
  <c r="K46" i="26"/>
  <c r="J46" i="26"/>
  <c r="I46" i="26"/>
  <c r="K45" i="26"/>
  <c r="J45" i="26"/>
  <c r="I45" i="26"/>
  <c r="K44" i="26"/>
  <c r="J44" i="26"/>
  <c r="I44" i="26"/>
  <c r="K43" i="26"/>
  <c r="J43" i="26"/>
  <c r="I43" i="26"/>
  <c r="K42" i="26"/>
  <c r="J42" i="26"/>
  <c r="I42" i="26"/>
  <c r="K41" i="26"/>
  <c r="J41" i="26"/>
  <c r="I41" i="26"/>
  <c r="K40" i="26"/>
  <c r="J40" i="26"/>
  <c r="I40" i="26"/>
  <c r="K39" i="26"/>
  <c r="J39" i="26"/>
  <c r="I39" i="26"/>
  <c r="K38" i="26"/>
  <c r="J38" i="26"/>
  <c r="I38" i="26"/>
  <c r="K37" i="26"/>
  <c r="J37" i="26"/>
  <c r="I37" i="26"/>
  <c r="K36" i="26"/>
  <c r="J36" i="26"/>
  <c r="I36" i="26"/>
  <c r="K34" i="26"/>
  <c r="H34" i="26"/>
  <c r="J34" i="26" s="1"/>
  <c r="G34" i="26"/>
  <c r="F34" i="26"/>
  <c r="E34" i="26"/>
  <c r="D34" i="26"/>
  <c r="C34" i="26"/>
  <c r="K33" i="26"/>
  <c r="J33" i="26"/>
  <c r="I33" i="26"/>
  <c r="K32" i="26"/>
  <c r="J32" i="26"/>
  <c r="I32" i="26"/>
  <c r="K31" i="26"/>
  <c r="J31" i="26"/>
  <c r="I31" i="26"/>
  <c r="K30" i="26"/>
  <c r="J30" i="26"/>
  <c r="I30" i="26"/>
  <c r="K29" i="26"/>
  <c r="J29" i="26"/>
  <c r="I29" i="26"/>
  <c r="K28" i="26"/>
  <c r="J28" i="26"/>
  <c r="I28" i="26"/>
  <c r="K27" i="26"/>
  <c r="J27" i="26"/>
  <c r="I27" i="26"/>
  <c r="K26" i="26"/>
  <c r="J26" i="26"/>
  <c r="I26" i="26"/>
  <c r="K25" i="26"/>
  <c r="J25" i="26"/>
  <c r="I25" i="26"/>
  <c r="K24" i="26"/>
  <c r="J24" i="26"/>
  <c r="I24" i="26"/>
  <c r="K23" i="26"/>
  <c r="J23" i="26"/>
  <c r="I23" i="26"/>
  <c r="K22" i="26"/>
  <c r="J22" i="26"/>
  <c r="I22" i="26"/>
  <c r="J20" i="26"/>
  <c r="H20" i="26"/>
  <c r="K20" i="26" s="1"/>
  <c r="G20" i="26"/>
  <c r="F20" i="26"/>
  <c r="E20" i="26"/>
  <c r="D20" i="26"/>
  <c r="C20" i="26"/>
  <c r="K19" i="26"/>
  <c r="J19" i="26"/>
  <c r="I19" i="26"/>
  <c r="K18" i="26"/>
  <c r="J18" i="26"/>
  <c r="I18" i="26"/>
  <c r="K17" i="26"/>
  <c r="J17" i="26"/>
  <c r="I17" i="26"/>
  <c r="K16" i="26"/>
  <c r="J16" i="26"/>
  <c r="I16" i="26"/>
  <c r="K15" i="26"/>
  <c r="J15" i="26"/>
  <c r="I15" i="26"/>
  <c r="K14" i="26"/>
  <c r="J14" i="26"/>
  <c r="I14" i="26"/>
  <c r="K13" i="26"/>
  <c r="J13" i="26"/>
  <c r="I13" i="26"/>
  <c r="K12" i="26"/>
  <c r="J12" i="26"/>
  <c r="I12" i="26"/>
  <c r="K11" i="26"/>
  <c r="J11" i="26"/>
  <c r="I11" i="26"/>
  <c r="K10" i="26"/>
  <c r="J10" i="26"/>
  <c r="I10" i="26"/>
  <c r="K9" i="26"/>
  <c r="J9" i="26"/>
  <c r="I9" i="26"/>
  <c r="K8" i="26"/>
  <c r="J8" i="26"/>
  <c r="I8" i="26"/>
  <c r="K6" i="26"/>
  <c r="J6" i="26"/>
  <c r="I6" i="26"/>
  <c r="B4" i="26"/>
  <c r="J267" i="24"/>
  <c r="H267" i="24"/>
  <c r="F267" i="24"/>
  <c r="J266" i="24"/>
  <c r="H266" i="24"/>
  <c r="F266" i="24"/>
  <c r="J265" i="24"/>
  <c r="H265" i="24"/>
  <c r="F265" i="24"/>
  <c r="J264" i="24"/>
  <c r="H264" i="24"/>
  <c r="F264" i="24"/>
  <c r="J263" i="24"/>
  <c r="H263" i="24"/>
  <c r="F263" i="24"/>
  <c r="J262" i="24"/>
  <c r="H262" i="24"/>
  <c r="F262" i="24"/>
  <c r="J261" i="24"/>
  <c r="H261" i="24"/>
  <c r="F261" i="24"/>
  <c r="L260" i="24"/>
  <c r="J260" i="24"/>
  <c r="H260" i="24"/>
  <c r="F260" i="24"/>
  <c r="L259" i="24"/>
  <c r="J259" i="24"/>
  <c r="H259" i="24"/>
  <c r="F259" i="24"/>
  <c r="L258" i="24"/>
  <c r="J258" i="24"/>
  <c r="H258" i="24"/>
  <c r="F258" i="24"/>
  <c r="L257" i="24"/>
  <c r="J257" i="24"/>
  <c r="H257" i="24"/>
  <c r="F257" i="24"/>
  <c r="L256" i="24"/>
  <c r="J256" i="24"/>
  <c r="H256" i="24"/>
  <c r="F256" i="24"/>
  <c r="L255" i="24"/>
  <c r="J255" i="24"/>
  <c r="H255" i="24"/>
  <c r="F255" i="24"/>
  <c r="K253" i="24"/>
  <c r="B252" i="24"/>
  <c r="J241" i="24"/>
  <c r="H241" i="24"/>
  <c r="F241" i="24"/>
  <c r="J240" i="24"/>
  <c r="H240" i="24"/>
  <c r="F240" i="24"/>
  <c r="J239" i="24"/>
  <c r="H239" i="24"/>
  <c r="F239" i="24"/>
  <c r="J238" i="24"/>
  <c r="H238" i="24"/>
  <c r="F238" i="24"/>
  <c r="J237" i="24"/>
  <c r="H237" i="24"/>
  <c r="F237" i="24"/>
  <c r="J236" i="24"/>
  <c r="H236" i="24"/>
  <c r="F236" i="24"/>
  <c r="J235" i="24"/>
  <c r="H235" i="24"/>
  <c r="F235" i="24"/>
  <c r="L234" i="24"/>
  <c r="J234" i="24"/>
  <c r="H234" i="24"/>
  <c r="F234" i="24"/>
  <c r="L233" i="24"/>
  <c r="J233" i="24"/>
  <c r="H233" i="24"/>
  <c r="F233" i="24"/>
  <c r="L232" i="24"/>
  <c r="J232" i="24"/>
  <c r="H232" i="24"/>
  <c r="F232" i="24"/>
  <c r="L231" i="24"/>
  <c r="J231" i="24"/>
  <c r="H231" i="24"/>
  <c r="F231" i="24"/>
  <c r="L230" i="24"/>
  <c r="J230" i="24"/>
  <c r="H230" i="24"/>
  <c r="F230" i="24"/>
  <c r="L229" i="24"/>
  <c r="J229" i="24"/>
  <c r="H229" i="24"/>
  <c r="F229" i="24"/>
  <c r="K227" i="24"/>
  <c r="B226" i="24"/>
  <c r="J219" i="24"/>
  <c r="H219" i="24"/>
  <c r="F219" i="24"/>
  <c r="J218" i="24"/>
  <c r="H218" i="24"/>
  <c r="F218" i="24"/>
  <c r="J217" i="24"/>
  <c r="H217" i="24"/>
  <c r="F217" i="24"/>
  <c r="J216" i="24"/>
  <c r="H216" i="24"/>
  <c r="F216" i="24"/>
  <c r="J215" i="24"/>
  <c r="H215" i="24"/>
  <c r="F215" i="24"/>
  <c r="J214" i="24"/>
  <c r="H214" i="24"/>
  <c r="F214" i="24"/>
  <c r="J213" i="24"/>
  <c r="H213" i="24"/>
  <c r="F213" i="24"/>
  <c r="L212" i="24"/>
  <c r="J212" i="24"/>
  <c r="H212" i="24"/>
  <c r="F212" i="24"/>
  <c r="L211" i="24"/>
  <c r="J211" i="24"/>
  <c r="H211" i="24"/>
  <c r="F211" i="24"/>
  <c r="L210" i="24"/>
  <c r="J210" i="24"/>
  <c r="H210" i="24"/>
  <c r="F210" i="24"/>
  <c r="L209" i="24"/>
  <c r="J209" i="24"/>
  <c r="H209" i="24"/>
  <c r="F209" i="24"/>
  <c r="L208" i="24"/>
  <c r="J208" i="24"/>
  <c r="H208" i="24"/>
  <c r="F208" i="24"/>
  <c r="L207" i="24"/>
  <c r="J207" i="24"/>
  <c r="H207" i="24"/>
  <c r="F207" i="24"/>
  <c r="K205" i="24"/>
  <c r="B204" i="24"/>
  <c r="J197" i="24"/>
  <c r="H197" i="24"/>
  <c r="F197" i="24"/>
  <c r="J196" i="24"/>
  <c r="H196" i="24"/>
  <c r="F196" i="24"/>
  <c r="J195" i="24"/>
  <c r="H195" i="24"/>
  <c r="F195" i="24"/>
  <c r="J194" i="24"/>
  <c r="H194" i="24"/>
  <c r="F194" i="24"/>
  <c r="J193" i="24"/>
  <c r="H193" i="24"/>
  <c r="F193" i="24"/>
  <c r="J192" i="24"/>
  <c r="H192" i="24"/>
  <c r="F192" i="24"/>
  <c r="J191" i="24"/>
  <c r="H191" i="24"/>
  <c r="F191" i="24"/>
  <c r="L190" i="24"/>
  <c r="J190" i="24"/>
  <c r="H190" i="24"/>
  <c r="F190" i="24"/>
  <c r="L189" i="24"/>
  <c r="J189" i="24"/>
  <c r="H189" i="24"/>
  <c r="F189" i="24"/>
  <c r="L188" i="24"/>
  <c r="J188" i="24"/>
  <c r="H188" i="24"/>
  <c r="F188" i="24"/>
  <c r="L187" i="24"/>
  <c r="J187" i="24"/>
  <c r="H187" i="24"/>
  <c r="F187" i="24"/>
  <c r="L186" i="24"/>
  <c r="J186" i="24"/>
  <c r="H186" i="24"/>
  <c r="F186" i="24"/>
  <c r="L185" i="24"/>
  <c r="J185" i="24"/>
  <c r="H185" i="24"/>
  <c r="F185" i="24"/>
  <c r="K183" i="24"/>
  <c r="B182" i="24"/>
  <c r="J175" i="24"/>
  <c r="H175" i="24"/>
  <c r="F175" i="24"/>
  <c r="J174" i="24"/>
  <c r="H174" i="24"/>
  <c r="F174" i="24"/>
  <c r="J173" i="24"/>
  <c r="H173" i="24"/>
  <c r="F173" i="24"/>
  <c r="J172" i="24"/>
  <c r="H172" i="24"/>
  <c r="F172" i="24"/>
  <c r="J171" i="24"/>
  <c r="H171" i="24"/>
  <c r="F171" i="24"/>
  <c r="J170" i="24"/>
  <c r="H170" i="24"/>
  <c r="F170" i="24"/>
  <c r="J169" i="24"/>
  <c r="H169" i="24"/>
  <c r="F169" i="24"/>
  <c r="L168" i="24"/>
  <c r="J168" i="24"/>
  <c r="H168" i="24"/>
  <c r="F168" i="24"/>
  <c r="L167" i="24"/>
  <c r="J167" i="24"/>
  <c r="H167" i="24"/>
  <c r="F167" i="24"/>
  <c r="L166" i="24"/>
  <c r="J166" i="24"/>
  <c r="H166" i="24"/>
  <c r="F166" i="24"/>
  <c r="L165" i="24"/>
  <c r="J165" i="24"/>
  <c r="H165" i="24"/>
  <c r="F165" i="24"/>
  <c r="L164" i="24"/>
  <c r="J164" i="24"/>
  <c r="H164" i="24"/>
  <c r="F164" i="24"/>
  <c r="L163" i="24"/>
  <c r="J163" i="24"/>
  <c r="H163" i="24"/>
  <c r="F163" i="24"/>
  <c r="K161" i="24"/>
  <c r="B160" i="24"/>
  <c r="J153" i="24"/>
  <c r="H153" i="24"/>
  <c r="F153" i="24"/>
  <c r="J152" i="24"/>
  <c r="H152" i="24"/>
  <c r="F152" i="24"/>
  <c r="J151" i="24"/>
  <c r="H151" i="24"/>
  <c r="F151" i="24"/>
  <c r="J150" i="24"/>
  <c r="H150" i="24"/>
  <c r="F150" i="24"/>
  <c r="J149" i="24"/>
  <c r="H149" i="24"/>
  <c r="F149" i="24"/>
  <c r="J148" i="24"/>
  <c r="H148" i="24"/>
  <c r="F148" i="24"/>
  <c r="J147" i="24"/>
  <c r="H147" i="24"/>
  <c r="F147" i="24"/>
  <c r="L146" i="24"/>
  <c r="J146" i="24"/>
  <c r="H146" i="24"/>
  <c r="F146" i="24"/>
  <c r="L145" i="24"/>
  <c r="J145" i="24"/>
  <c r="H145" i="24"/>
  <c r="F145" i="24"/>
  <c r="L144" i="24"/>
  <c r="J144" i="24"/>
  <c r="H144" i="24"/>
  <c r="F144" i="24"/>
  <c r="L143" i="24"/>
  <c r="J143" i="24"/>
  <c r="H143" i="24"/>
  <c r="F143" i="24"/>
  <c r="L142" i="24"/>
  <c r="J142" i="24"/>
  <c r="H142" i="24"/>
  <c r="F142" i="24"/>
  <c r="L141" i="24"/>
  <c r="J141" i="24"/>
  <c r="H141" i="24"/>
  <c r="F141" i="24"/>
  <c r="K139" i="24"/>
  <c r="B138" i="24"/>
  <c r="J131" i="24"/>
  <c r="H131" i="24"/>
  <c r="F131" i="24"/>
  <c r="J130" i="24"/>
  <c r="H130" i="24"/>
  <c r="F130" i="24"/>
  <c r="J129" i="24"/>
  <c r="H129" i="24"/>
  <c r="F129" i="24"/>
  <c r="J128" i="24"/>
  <c r="H128" i="24"/>
  <c r="F128" i="24"/>
  <c r="J127" i="24"/>
  <c r="H127" i="24"/>
  <c r="F127" i="24"/>
  <c r="J126" i="24"/>
  <c r="H126" i="24"/>
  <c r="F126" i="24"/>
  <c r="J125" i="24"/>
  <c r="H125" i="24"/>
  <c r="F125" i="24"/>
  <c r="L124" i="24"/>
  <c r="J124" i="24"/>
  <c r="H124" i="24"/>
  <c r="F124" i="24"/>
  <c r="L123" i="24"/>
  <c r="J123" i="24"/>
  <c r="H123" i="24"/>
  <c r="F123" i="24"/>
  <c r="L122" i="24"/>
  <c r="J122" i="24"/>
  <c r="H122" i="24"/>
  <c r="F122" i="24"/>
  <c r="L121" i="24"/>
  <c r="J121" i="24"/>
  <c r="H121" i="24"/>
  <c r="F121" i="24"/>
  <c r="L120" i="24"/>
  <c r="J120" i="24"/>
  <c r="H120" i="24"/>
  <c r="F120" i="24"/>
  <c r="L119" i="24"/>
  <c r="J119" i="24"/>
  <c r="H119" i="24"/>
  <c r="F119" i="24"/>
  <c r="K117" i="24"/>
  <c r="B116" i="24"/>
  <c r="J109" i="24"/>
  <c r="H109" i="24"/>
  <c r="F109" i="24"/>
  <c r="J108" i="24"/>
  <c r="H108" i="24"/>
  <c r="F108" i="24"/>
  <c r="J107" i="24"/>
  <c r="H107" i="24"/>
  <c r="F107" i="24"/>
  <c r="J106" i="24"/>
  <c r="H106" i="24"/>
  <c r="F106" i="24"/>
  <c r="J105" i="24"/>
  <c r="H105" i="24"/>
  <c r="F105" i="24"/>
  <c r="J104" i="24"/>
  <c r="H104" i="24"/>
  <c r="F104" i="24"/>
  <c r="J103" i="24"/>
  <c r="H103" i="24"/>
  <c r="F103" i="24"/>
  <c r="L102" i="24"/>
  <c r="J102" i="24"/>
  <c r="H102" i="24"/>
  <c r="F102" i="24"/>
  <c r="L101" i="24"/>
  <c r="J101" i="24"/>
  <c r="H101" i="24"/>
  <c r="F101" i="24"/>
  <c r="L100" i="24"/>
  <c r="J100" i="24"/>
  <c r="H100" i="24"/>
  <c r="F100" i="24"/>
  <c r="L99" i="24"/>
  <c r="J99" i="24"/>
  <c r="H99" i="24"/>
  <c r="F99" i="24"/>
  <c r="L98" i="24"/>
  <c r="J98" i="24"/>
  <c r="H98" i="24"/>
  <c r="F98" i="24"/>
  <c r="L97" i="24"/>
  <c r="J97" i="24"/>
  <c r="H97" i="24"/>
  <c r="F97" i="24"/>
  <c r="K95" i="24"/>
  <c r="J87" i="24"/>
  <c r="H87" i="24"/>
  <c r="F87" i="24"/>
  <c r="J86" i="24"/>
  <c r="H86" i="24"/>
  <c r="F86" i="24"/>
  <c r="J85" i="24"/>
  <c r="H85" i="24"/>
  <c r="F85" i="24"/>
  <c r="J84" i="24"/>
  <c r="H84" i="24"/>
  <c r="F84" i="24"/>
  <c r="J83" i="24"/>
  <c r="H83" i="24"/>
  <c r="F83" i="24"/>
  <c r="J82" i="24"/>
  <c r="H82" i="24"/>
  <c r="F82" i="24"/>
  <c r="J81" i="24"/>
  <c r="H81" i="24"/>
  <c r="F81" i="24"/>
  <c r="L80" i="24"/>
  <c r="J80" i="24"/>
  <c r="H80" i="24"/>
  <c r="F80" i="24"/>
  <c r="L79" i="24"/>
  <c r="J79" i="24"/>
  <c r="H79" i="24"/>
  <c r="F79" i="24"/>
  <c r="L78" i="24"/>
  <c r="J78" i="24"/>
  <c r="H78" i="24"/>
  <c r="F78" i="24"/>
  <c r="L77" i="24"/>
  <c r="J77" i="24"/>
  <c r="H77" i="24"/>
  <c r="F77" i="24"/>
  <c r="L76" i="24"/>
  <c r="J76" i="24"/>
  <c r="H76" i="24"/>
  <c r="F76" i="24"/>
  <c r="L75" i="24"/>
  <c r="J75" i="24"/>
  <c r="H75" i="24"/>
  <c r="F75" i="24"/>
  <c r="K73" i="24"/>
  <c r="I73" i="24"/>
  <c r="J65" i="24"/>
  <c r="H65" i="24"/>
  <c r="F65" i="24"/>
  <c r="J64" i="24"/>
  <c r="H64" i="24"/>
  <c r="F64" i="24"/>
  <c r="J63" i="24"/>
  <c r="H63" i="24"/>
  <c r="F63" i="24"/>
  <c r="J62" i="24"/>
  <c r="H62" i="24"/>
  <c r="F62" i="24"/>
  <c r="J61" i="24"/>
  <c r="H61" i="24"/>
  <c r="F61" i="24"/>
  <c r="J60" i="24"/>
  <c r="H60" i="24"/>
  <c r="F60" i="24"/>
  <c r="J59" i="24"/>
  <c r="H59" i="24"/>
  <c r="F59" i="24"/>
  <c r="L58" i="24"/>
  <c r="J58" i="24"/>
  <c r="H58" i="24"/>
  <c r="F58" i="24"/>
  <c r="L57" i="24"/>
  <c r="J57" i="24"/>
  <c r="H57" i="24"/>
  <c r="F57" i="24"/>
  <c r="L56" i="24"/>
  <c r="J56" i="24"/>
  <c r="H56" i="24"/>
  <c r="F56" i="24"/>
  <c r="L55" i="24"/>
  <c r="J55" i="24"/>
  <c r="H55" i="24"/>
  <c r="F55" i="24"/>
  <c r="L54" i="24"/>
  <c r="J54" i="24"/>
  <c r="H54" i="24"/>
  <c r="F54" i="24"/>
  <c r="L53" i="24"/>
  <c r="J53" i="24"/>
  <c r="H53" i="24"/>
  <c r="F53" i="24"/>
  <c r="K51" i="24"/>
  <c r="J43" i="24"/>
  <c r="H43" i="24"/>
  <c r="F43" i="24"/>
  <c r="J42" i="24"/>
  <c r="H42" i="24"/>
  <c r="F42" i="24"/>
  <c r="J41" i="24"/>
  <c r="H41" i="24"/>
  <c r="F41" i="24"/>
  <c r="J40" i="24"/>
  <c r="H40" i="24"/>
  <c r="F40" i="24"/>
  <c r="J39" i="24"/>
  <c r="H39" i="24"/>
  <c r="F39" i="24"/>
  <c r="J38" i="24"/>
  <c r="H38" i="24"/>
  <c r="F38" i="24"/>
  <c r="J37" i="24"/>
  <c r="H37" i="24"/>
  <c r="F37" i="24"/>
  <c r="L36" i="24"/>
  <c r="J36" i="24"/>
  <c r="H36" i="24"/>
  <c r="F36" i="24"/>
  <c r="L35" i="24"/>
  <c r="J35" i="24"/>
  <c r="H35" i="24"/>
  <c r="F35" i="24"/>
  <c r="L34" i="24"/>
  <c r="J34" i="24"/>
  <c r="H34" i="24"/>
  <c r="F34" i="24"/>
  <c r="L33" i="24"/>
  <c r="J33" i="24"/>
  <c r="H33" i="24"/>
  <c r="F33" i="24"/>
  <c r="L32" i="24"/>
  <c r="J32" i="24"/>
  <c r="H32" i="24"/>
  <c r="F32" i="24"/>
  <c r="L31" i="24"/>
  <c r="J31" i="24"/>
  <c r="H31" i="24"/>
  <c r="F31" i="24"/>
  <c r="K29" i="24"/>
  <c r="J21" i="24"/>
  <c r="H21" i="24"/>
  <c r="F21" i="24"/>
  <c r="J20" i="24"/>
  <c r="H20" i="24"/>
  <c r="F20" i="24"/>
  <c r="J19" i="24"/>
  <c r="H19" i="24"/>
  <c r="F19" i="24"/>
  <c r="J18" i="24"/>
  <c r="H18" i="24"/>
  <c r="F18" i="24"/>
  <c r="J17" i="24"/>
  <c r="H17" i="24"/>
  <c r="F17" i="24"/>
  <c r="J16" i="24"/>
  <c r="H16" i="24"/>
  <c r="F16" i="24"/>
  <c r="J15" i="24"/>
  <c r="H15" i="24"/>
  <c r="F15" i="24"/>
  <c r="L14" i="24"/>
  <c r="J14" i="24"/>
  <c r="H14" i="24"/>
  <c r="F14" i="24"/>
  <c r="L13" i="24"/>
  <c r="J13" i="24"/>
  <c r="H13" i="24"/>
  <c r="F13" i="24"/>
  <c r="L12" i="24"/>
  <c r="J12" i="24"/>
  <c r="H12" i="24"/>
  <c r="F12" i="24"/>
  <c r="L11" i="24"/>
  <c r="J11" i="24"/>
  <c r="H11" i="24"/>
  <c r="F11" i="24"/>
  <c r="L10" i="24"/>
  <c r="J10" i="24"/>
  <c r="H10" i="24"/>
  <c r="F10" i="24"/>
  <c r="L9" i="24"/>
  <c r="J9" i="24"/>
  <c r="H9" i="24"/>
  <c r="F9" i="24"/>
  <c r="I7" i="24"/>
  <c r="I227" i="24" s="1"/>
  <c r="I161" i="22"/>
  <c r="H161" i="22"/>
  <c r="G161" i="22"/>
  <c r="F161" i="22"/>
  <c r="E161" i="22"/>
  <c r="D161" i="22"/>
  <c r="C161" i="22"/>
  <c r="L160" i="22"/>
  <c r="K160" i="22"/>
  <c r="J160" i="22"/>
  <c r="L159" i="22"/>
  <c r="K159" i="22"/>
  <c r="J159" i="22"/>
  <c r="L158" i="22"/>
  <c r="K158" i="22"/>
  <c r="J158" i="22"/>
  <c r="L157" i="22"/>
  <c r="K157" i="22"/>
  <c r="J157" i="22"/>
  <c r="L156" i="22"/>
  <c r="K156" i="22"/>
  <c r="J156" i="22"/>
  <c r="L155" i="22"/>
  <c r="K155" i="22"/>
  <c r="J155" i="22"/>
  <c r="L154" i="22"/>
  <c r="K154" i="22"/>
  <c r="J154" i="22"/>
  <c r="L153" i="22"/>
  <c r="K153" i="22"/>
  <c r="J153" i="22"/>
  <c r="L152" i="22"/>
  <c r="K152" i="22"/>
  <c r="J152" i="22"/>
  <c r="L151" i="22"/>
  <c r="K151" i="22"/>
  <c r="J151" i="22"/>
  <c r="L150" i="22"/>
  <c r="K150" i="22"/>
  <c r="J150" i="22"/>
  <c r="L149" i="22"/>
  <c r="K149" i="22"/>
  <c r="J149" i="22"/>
  <c r="L147" i="22"/>
  <c r="I147" i="22"/>
  <c r="H147" i="22"/>
  <c r="K147" i="22" s="1"/>
  <c r="G147" i="22"/>
  <c r="F147" i="22"/>
  <c r="E147" i="22"/>
  <c r="D147" i="22"/>
  <c r="C147" i="22"/>
  <c r="L146" i="22"/>
  <c r="K146" i="22"/>
  <c r="J146" i="22"/>
  <c r="L145" i="22"/>
  <c r="K145" i="22"/>
  <c r="J145" i="22"/>
  <c r="L144" i="22"/>
  <c r="K144" i="22"/>
  <c r="J144" i="22"/>
  <c r="L143" i="22"/>
  <c r="K143" i="22"/>
  <c r="J143" i="22"/>
  <c r="L142" i="22"/>
  <c r="K142" i="22"/>
  <c r="J142" i="22"/>
  <c r="L141" i="22"/>
  <c r="K141" i="22"/>
  <c r="J141" i="22"/>
  <c r="L140" i="22"/>
  <c r="K140" i="22"/>
  <c r="J140" i="22"/>
  <c r="L139" i="22"/>
  <c r="K139" i="22"/>
  <c r="J139" i="22"/>
  <c r="L138" i="22"/>
  <c r="K138" i="22"/>
  <c r="J138" i="22"/>
  <c r="L137" i="22"/>
  <c r="K137" i="22"/>
  <c r="J137" i="22"/>
  <c r="L136" i="22"/>
  <c r="K136" i="22"/>
  <c r="J136" i="22"/>
  <c r="L135" i="22"/>
  <c r="K135" i="22"/>
  <c r="J135" i="22"/>
  <c r="I133" i="22"/>
  <c r="J133" i="22" s="1"/>
  <c r="H133" i="22"/>
  <c r="G133" i="22"/>
  <c r="F133" i="22"/>
  <c r="E133" i="22"/>
  <c r="D133" i="22"/>
  <c r="C133" i="22"/>
  <c r="L132" i="22"/>
  <c r="K132" i="22"/>
  <c r="J132" i="22"/>
  <c r="L131" i="22"/>
  <c r="K131" i="22"/>
  <c r="J131" i="22"/>
  <c r="L130" i="22"/>
  <c r="K130" i="22"/>
  <c r="J130" i="22"/>
  <c r="L129" i="22"/>
  <c r="K129" i="22"/>
  <c r="J129" i="22"/>
  <c r="L128" i="22"/>
  <c r="K128" i="22"/>
  <c r="J128" i="22"/>
  <c r="L127" i="22"/>
  <c r="K127" i="22"/>
  <c r="J127" i="22"/>
  <c r="L126" i="22"/>
  <c r="K126" i="22"/>
  <c r="J126" i="22"/>
  <c r="L125" i="22"/>
  <c r="K125" i="22"/>
  <c r="J125" i="22"/>
  <c r="L124" i="22"/>
  <c r="K124" i="22"/>
  <c r="J124" i="22"/>
  <c r="L123" i="22"/>
  <c r="K123" i="22"/>
  <c r="J123" i="22"/>
  <c r="L122" i="22"/>
  <c r="K122" i="22"/>
  <c r="J122" i="22"/>
  <c r="L121" i="22"/>
  <c r="K121" i="22"/>
  <c r="J121" i="22"/>
  <c r="J119" i="22"/>
  <c r="I119" i="22"/>
  <c r="L119" i="22" s="1"/>
  <c r="H119" i="22"/>
  <c r="G119" i="22"/>
  <c r="F119" i="22"/>
  <c r="E119" i="22"/>
  <c r="D119" i="22"/>
  <c r="C119" i="22"/>
  <c r="L118" i="22"/>
  <c r="K118" i="22"/>
  <c r="J118" i="22"/>
  <c r="L117" i="22"/>
  <c r="K117" i="22"/>
  <c r="J117" i="22"/>
  <c r="L116" i="22"/>
  <c r="K116" i="22"/>
  <c r="J116" i="22"/>
  <c r="L115" i="22"/>
  <c r="K115" i="22"/>
  <c r="J115" i="22"/>
  <c r="L114" i="22"/>
  <c r="K114" i="22"/>
  <c r="J114" i="22"/>
  <c r="L113" i="22"/>
  <c r="K113" i="22"/>
  <c r="J113" i="22"/>
  <c r="L112" i="22"/>
  <c r="K112" i="22"/>
  <c r="J112" i="22"/>
  <c r="L111" i="22"/>
  <c r="K111" i="22"/>
  <c r="J111" i="22"/>
  <c r="L110" i="22"/>
  <c r="K110" i="22"/>
  <c r="J110" i="22"/>
  <c r="L109" i="22"/>
  <c r="K109" i="22"/>
  <c r="J109" i="22"/>
  <c r="L108" i="22"/>
  <c r="K108" i="22"/>
  <c r="J108" i="22"/>
  <c r="L107" i="22"/>
  <c r="K107" i="22"/>
  <c r="J107" i="22"/>
  <c r="L105" i="22"/>
  <c r="I105" i="22"/>
  <c r="K105" i="22" s="1"/>
  <c r="H105" i="22"/>
  <c r="J105" i="22" s="1"/>
  <c r="G105" i="22"/>
  <c r="F105" i="22"/>
  <c r="E105" i="22"/>
  <c r="D105" i="22"/>
  <c r="C105" i="22"/>
  <c r="L104" i="22"/>
  <c r="K104" i="22"/>
  <c r="J104" i="22"/>
  <c r="L103" i="22"/>
  <c r="K103" i="22"/>
  <c r="J103" i="22"/>
  <c r="L102" i="22"/>
  <c r="K102" i="22"/>
  <c r="J102" i="22"/>
  <c r="L101" i="22"/>
  <c r="K101" i="22"/>
  <c r="J101" i="22"/>
  <c r="L100" i="22"/>
  <c r="K100" i="22"/>
  <c r="J100" i="22"/>
  <c r="L99" i="22"/>
  <c r="K99" i="22"/>
  <c r="J99" i="22"/>
  <c r="L98" i="22"/>
  <c r="K98" i="22"/>
  <c r="J98" i="22"/>
  <c r="L97" i="22"/>
  <c r="K97" i="22"/>
  <c r="J97" i="22"/>
  <c r="L96" i="22"/>
  <c r="K96" i="22"/>
  <c r="J96" i="22"/>
  <c r="L95" i="22"/>
  <c r="K95" i="22"/>
  <c r="J95" i="22"/>
  <c r="L94" i="22"/>
  <c r="K94" i="22"/>
  <c r="J94" i="22"/>
  <c r="L93" i="22"/>
  <c r="K93" i="22"/>
  <c r="J93" i="22"/>
  <c r="L91" i="22"/>
  <c r="I91" i="22"/>
  <c r="K91" i="22" s="1"/>
  <c r="H91" i="22"/>
  <c r="G91" i="22"/>
  <c r="F91" i="22"/>
  <c r="E91" i="22"/>
  <c r="D91" i="22"/>
  <c r="C91" i="22"/>
  <c r="L90" i="22"/>
  <c r="K90" i="22"/>
  <c r="J90" i="22"/>
  <c r="L89" i="22"/>
  <c r="K89" i="22"/>
  <c r="J89" i="22"/>
  <c r="L88" i="22"/>
  <c r="K88" i="22"/>
  <c r="J88" i="22"/>
  <c r="L87" i="22"/>
  <c r="K87" i="22"/>
  <c r="J87" i="22"/>
  <c r="L86" i="22"/>
  <c r="K86" i="22"/>
  <c r="J86" i="22"/>
  <c r="L85" i="22"/>
  <c r="K85" i="22"/>
  <c r="J85" i="22"/>
  <c r="L84" i="22"/>
  <c r="K84" i="22"/>
  <c r="J84" i="22"/>
  <c r="L83" i="22"/>
  <c r="K83" i="22"/>
  <c r="J83" i="22"/>
  <c r="L82" i="22"/>
  <c r="K82" i="22"/>
  <c r="J82" i="22"/>
  <c r="L81" i="22"/>
  <c r="K81" i="22"/>
  <c r="J81" i="22"/>
  <c r="L80" i="22"/>
  <c r="K80" i="22"/>
  <c r="J80" i="22"/>
  <c r="L79" i="22"/>
  <c r="K79" i="22"/>
  <c r="J79" i="22"/>
  <c r="L77" i="22"/>
  <c r="I77" i="22"/>
  <c r="H77" i="22"/>
  <c r="K77" i="22" s="1"/>
  <c r="G77" i="22"/>
  <c r="F77" i="22"/>
  <c r="E77" i="22"/>
  <c r="D77" i="22"/>
  <c r="C77" i="22"/>
  <c r="L76" i="22"/>
  <c r="K76" i="22"/>
  <c r="J76" i="22"/>
  <c r="L75" i="22"/>
  <c r="K75" i="22"/>
  <c r="J75" i="22"/>
  <c r="L74" i="22"/>
  <c r="K74" i="22"/>
  <c r="J74" i="22"/>
  <c r="L73" i="22"/>
  <c r="K73" i="22"/>
  <c r="J73" i="22"/>
  <c r="L72" i="22"/>
  <c r="K72" i="22"/>
  <c r="J72" i="22"/>
  <c r="L71" i="22"/>
  <c r="K71" i="22"/>
  <c r="J71" i="22"/>
  <c r="L70" i="22"/>
  <c r="K70" i="22"/>
  <c r="J70" i="22"/>
  <c r="L69" i="22"/>
  <c r="K69" i="22"/>
  <c r="J69" i="22"/>
  <c r="L68" i="22"/>
  <c r="K68" i="22"/>
  <c r="J68" i="22"/>
  <c r="L67" i="22"/>
  <c r="K67" i="22"/>
  <c r="J67" i="22"/>
  <c r="L66" i="22"/>
  <c r="K66" i="22"/>
  <c r="J66" i="22"/>
  <c r="L65" i="22"/>
  <c r="K65" i="22"/>
  <c r="J65" i="22"/>
  <c r="K63" i="22"/>
  <c r="J63" i="22"/>
  <c r="I63" i="22"/>
  <c r="L63" i="22" s="1"/>
  <c r="H63" i="22"/>
  <c r="G63" i="22"/>
  <c r="F63" i="22"/>
  <c r="E63" i="22"/>
  <c r="D63" i="22"/>
  <c r="C63" i="22"/>
  <c r="L62" i="22"/>
  <c r="K62" i="22"/>
  <c r="J62" i="22"/>
  <c r="L61" i="22"/>
  <c r="K61" i="22"/>
  <c r="J61" i="22"/>
  <c r="L60" i="22"/>
  <c r="K60" i="22"/>
  <c r="J60" i="22"/>
  <c r="L59" i="22"/>
  <c r="K59" i="22"/>
  <c r="J59" i="22"/>
  <c r="L58" i="22"/>
  <c r="K58" i="22"/>
  <c r="J58" i="22"/>
  <c r="L57" i="22"/>
  <c r="K57" i="22"/>
  <c r="J57" i="22"/>
  <c r="L56" i="22"/>
  <c r="K56" i="22"/>
  <c r="J56" i="22"/>
  <c r="L55" i="22"/>
  <c r="K55" i="22"/>
  <c r="J55" i="22"/>
  <c r="L54" i="22"/>
  <c r="K54" i="22"/>
  <c r="J54" i="22"/>
  <c r="L53" i="22"/>
  <c r="K53" i="22"/>
  <c r="J53" i="22"/>
  <c r="L52" i="22"/>
  <c r="K52" i="22"/>
  <c r="J52" i="22"/>
  <c r="L51" i="22"/>
  <c r="K51" i="22"/>
  <c r="J51" i="22"/>
  <c r="L49" i="22"/>
  <c r="J49" i="22"/>
  <c r="I49" i="22"/>
  <c r="K49" i="22" s="1"/>
  <c r="H49" i="22"/>
  <c r="G49" i="22"/>
  <c r="F49" i="22"/>
  <c r="E49" i="22"/>
  <c r="D49" i="22"/>
  <c r="C49" i="22"/>
  <c r="L48" i="22"/>
  <c r="K48" i="22"/>
  <c r="J48" i="22"/>
  <c r="L47" i="22"/>
  <c r="K47" i="22"/>
  <c r="J47" i="22"/>
  <c r="L46" i="22"/>
  <c r="K46" i="22"/>
  <c r="J46" i="22"/>
  <c r="L45" i="22"/>
  <c r="K45" i="22"/>
  <c r="J45" i="22"/>
  <c r="L44" i="22"/>
  <c r="K44" i="22"/>
  <c r="J44" i="22"/>
  <c r="L43" i="22"/>
  <c r="K43" i="22"/>
  <c r="J43" i="22"/>
  <c r="L42" i="22"/>
  <c r="K42" i="22"/>
  <c r="J42" i="22"/>
  <c r="L41" i="22"/>
  <c r="K41" i="22"/>
  <c r="J41" i="22"/>
  <c r="L40" i="22"/>
  <c r="K40" i="22"/>
  <c r="J40" i="22"/>
  <c r="L39" i="22"/>
  <c r="K39" i="22"/>
  <c r="J39" i="22"/>
  <c r="L38" i="22"/>
  <c r="K38" i="22"/>
  <c r="J38" i="22"/>
  <c r="L37" i="22"/>
  <c r="K37" i="22"/>
  <c r="J37" i="22"/>
  <c r="J35" i="22"/>
  <c r="I35" i="22"/>
  <c r="L35" i="22" s="1"/>
  <c r="H35" i="22"/>
  <c r="G35" i="22"/>
  <c r="F35" i="22"/>
  <c r="E35" i="22"/>
  <c r="D35" i="22"/>
  <c r="C35" i="22"/>
  <c r="L34" i="22"/>
  <c r="K34" i="22"/>
  <c r="J34" i="22"/>
  <c r="L33" i="22"/>
  <c r="K33" i="22"/>
  <c r="J33" i="22"/>
  <c r="L32" i="22"/>
  <c r="K32" i="22"/>
  <c r="J32" i="22"/>
  <c r="L31" i="22"/>
  <c r="K31" i="22"/>
  <c r="J31" i="22"/>
  <c r="L30" i="22"/>
  <c r="K30" i="22"/>
  <c r="J30" i="22"/>
  <c r="L29" i="22"/>
  <c r="K29" i="22"/>
  <c r="J29" i="22"/>
  <c r="L28" i="22"/>
  <c r="K28" i="22"/>
  <c r="J28" i="22"/>
  <c r="L27" i="22"/>
  <c r="K27" i="22"/>
  <c r="J27" i="22"/>
  <c r="L26" i="22"/>
  <c r="K26" i="22"/>
  <c r="J26" i="22"/>
  <c r="L25" i="22"/>
  <c r="K25" i="22"/>
  <c r="J25" i="22"/>
  <c r="L24" i="22"/>
  <c r="K24" i="22"/>
  <c r="J24" i="22"/>
  <c r="L23" i="22"/>
  <c r="K23" i="22"/>
  <c r="J23" i="22"/>
  <c r="U21" i="22"/>
  <c r="T21" i="22"/>
  <c r="S21" i="22"/>
  <c r="R21" i="22"/>
  <c r="Q21" i="22"/>
  <c r="P21" i="22"/>
  <c r="K21" i="22"/>
  <c r="I21" i="22"/>
  <c r="L21" i="22" s="1"/>
  <c r="H21" i="22"/>
  <c r="G21" i="22"/>
  <c r="F21" i="22"/>
  <c r="E21" i="22"/>
  <c r="D21" i="22"/>
  <c r="C21" i="22"/>
  <c r="X20" i="22"/>
  <c r="W20" i="22"/>
  <c r="V20" i="22"/>
  <c r="L20" i="22"/>
  <c r="K20" i="22"/>
  <c r="J20" i="22"/>
  <c r="X19" i="22"/>
  <c r="W19" i="22"/>
  <c r="V19" i="22"/>
  <c r="L19" i="22"/>
  <c r="K19" i="22"/>
  <c r="J19" i="22"/>
  <c r="X18" i="22"/>
  <c r="W18" i="22"/>
  <c r="V18" i="22"/>
  <c r="L18" i="22"/>
  <c r="K18" i="22"/>
  <c r="J18" i="22"/>
  <c r="X17" i="22"/>
  <c r="W17" i="22"/>
  <c r="V17" i="22"/>
  <c r="L17" i="22"/>
  <c r="K17" i="22"/>
  <c r="J17" i="22"/>
  <c r="X16" i="22"/>
  <c r="W16" i="22"/>
  <c r="V16" i="22"/>
  <c r="L16" i="22"/>
  <c r="K16" i="22"/>
  <c r="J16" i="22"/>
  <c r="X15" i="22"/>
  <c r="W15" i="22"/>
  <c r="V15" i="22"/>
  <c r="L15" i="22"/>
  <c r="K15" i="22"/>
  <c r="J15" i="22"/>
  <c r="X14" i="22"/>
  <c r="W14" i="22"/>
  <c r="V14" i="22"/>
  <c r="L14" i="22"/>
  <c r="K14" i="22"/>
  <c r="J14" i="22"/>
  <c r="X13" i="22"/>
  <c r="W13" i="22"/>
  <c r="V13" i="22"/>
  <c r="L13" i="22"/>
  <c r="K13" i="22"/>
  <c r="J13" i="22"/>
  <c r="X12" i="22"/>
  <c r="W12" i="22"/>
  <c r="V12" i="22"/>
  <c r="L12" i="22"/>
  <c r="K12" i="22"/>
  <c r="J12" i="22"/>
  <c r="X11" i="22"/>
  <c r="W11" i="22"/>
  <c r="V11" i="22"/>
  <c r="L11" i="22"/>
  <c r="K11" i="22"/>
  <c r="J11" i="22"/>
  <c r="X10" i="22"/>
  <c r="W10" i="22"/>
  <c r="V10" i="22"/>
  <c r="L10" i="22"/>
  <c r="K10" i="22"/>
  <c r="J10" i="22"/>
  <c r="X9" i="22"/>
  <c r="W9" i="22"/>
  <c r="V9" i="22"/>
  <c r="L9" i="22"/>
  <c r="K9" i="22"/>
  <c r="J9" i="22"/>
  <c r="X7" i="22"/>
  <c r="W7" i="22"/>
  <c r="V7" i="22"/>
  <c r="L7" i="22"/>
  <c r="K7" i="22"/>
  <c r="J7" i="22"/>
  <c r="B4" i="22"/>
  <c r="G162" i="21"/>
  <c r="I162" i="21" s="1"/>
  <c r="F162" i="21"/>
  <c r="E162" i="21"/>
  <c r="D162" i="21"/>
  <c r="C162" i="21"/>
  <c r="I161" i="21"/>
  <c r="H161" i="21"/>
  <c r="I160" i="21"/>
  <c r="H160" i="21"/>
  <c r="I159" i="21"/>
  <c r="H159" i="21"/>
  <c r="I158" i="21"/>
  <c r="H158" i="21"/>
  <c r="I157" i="21"/>
  <c r="H157" i="21"/>
  <c r="I156" i="21"/>
  <c r="H156" i="21"/>
  <c r="I155" i="21"/>
  <c r="H155" i="21"/>
  <c r="I154" i="21"/>
  <c r="H154" i="21"/>
  <c r="I153" i="21"/>
  <c r="H153" i="21"/>
  <c r="I152" i="21"/>
  <c r="H152" i="21"/>
  <c r="I151" i="21"/>
  <c r="H151" i="21"/>
  <c r="I150" i="21"/>
  <c r="H150" i="21"/>
  <c r="H148" i="21"/>
  <c r="G148" i="21"/>
  <c r="I148" i="21" s="1"/>
  <c r="F148" i="21"/>
  <c r="E148" i="21"/>
  <c r="D148" i="21"/>
  <c r="C148" i="21"/>
  <c r="I147" i="21"/>
  <c r="H147" i="21"/>
  <c r="I146" i="21"/>
  <c r="H146" i="21"/>
  <c r="I145" i="21"/>
  <c r="H145" i="21"/>
  <c r="I144" i="21"/>
  <c r="H144" i="21"/>
  <c r="I143" i="21"/>
  <c r="H143" i="21"/>
  <c r="I142" i="21"/>
  <c r="H142" i="21"/>
  <c r="I141" i="21"/>
  <c r="H141" i="21"/>
  <c r="I140" i="21"/>
  <c r="H140" i="21"/>
  <c r="I139" i="21"/>
  <c r="H139" i="21"/>
  <c r="I138" i="21"/>
  <c r="H138" i="21"/>
  <c r="I137" i="21"/>
  <c r="H137" i="21"/>
  <c r="I136" i="21"/>
  <c r="H136" i="21"/>
  <c r="I134" i="21"/>
  <c r="G134" i="21"/>
  <c r="F134" i="21"/>
  <c r="H134" i="21" s="1"/>
  <c r="E134" i="21"/>
  <c r="D134" i="21"/>
  <c r="C134" i="21"/>
  <c r="I133" i="21"/>
  <c r="H133" i="21"/>
  <c r="I132" i="21"/>
  <c r="H132" i="21"/>
  <c r="I131" i="21"/>
  <c r="H131" i="21"/>
  <c r="I130" i="21"/>
  <c r="H130" i="21"/>
  <c r="I129" i="21"/>
  <c r="H129" i="21"/>
  <c r="I128" i="21"/>
  <c r="H128" i="21"/>
  <c r="I127" i="21"/>
  <c r="H127" i="21"/>
  <c r="I126" i="21"/>
  <c r="H126" i="21"/>
  <c r="I125" i="21"/>
  <c r="H125" i="21"/>
  <c r="I124" i="21"/>
  <c r="H124" i="21"/>
  <c r="I123" i="21"/>
  <c r="H123" i="21"/>
  <c r="I122" i="21"/>
  <c r="H122" i="21"/>
  <c r="G120" i="21"/>
  <c r="I120" i="21" s="1"/>
  <c r="F120" i="21"/>
  <c r="E120" i="21"/>
  <c r="D120" i="21"/>
  <c r="C120" i="21"/>
  <c r="I119" i="21"/>
  <c r="H119" i="21"/>
  <c r="I118" i="21"/>
  <c r="H118" i="21"/>
  <c r="I117" i="21"/>
  <c r="H117" i="21"/>
  <c r="I116" i="21"/>
  <c r="H116" i="21"/>
  <c r="I115" i="21"/>
  <c r="H115" i="21"/>
  <c r="I114" i="21"/>
  <c r="H114" i="21"/>
  <c r="I113" i="21"/>
  <c r="H113" i="21"/>
  <c r="I112" i="21"/>
  <c r="H112" i="21"/>
  <c r="I111" i="21"/>
  <c r="H111" i="21"/>
  <c r="I110" i="21"/>
  <c r="H110" i="21"/>
  <c r="I109" i="21"/>
  <c r="H109" i="21"/>
  <c r="I108" i="21"/>
  <c r="H108" i="21"/>
  <c r="G106" i="21"/>
  <c r="I106" i="21" s="1"/>
  <c r="F106" i="21"/>
  <c r="E106" i="21"/>
  <c r="D106" i="21"/>
  <c r="C106" i="21"/>
  <c r="I105" i="21"/>
  <c r="H105" i="21"/>
  <c r="I104" i="21"/>
  <c r="H104" i="21"/>
  <c r="I103" i="21"/>
  <c r="H103" i="21"/>
  <c r="I102" i="21"/>
  <c r="H102" i="21"/>
  <c r="I101" i="21"/>
  <c r="H101" i="21"/>
  <c r="I100" i="21"/>
  <c r="H100" i="21"/>
  <c r="I99" i="21"/>
  <c r="H99" i="21"/>
  <c r="I98" i="21"/>
  <c r="H98" i="21"/>
  <c r="I97" i="21"/>
  <c r="H97" i="21"/>
  <c r="I96" i="21"/>
  <c r="H96" i="21"/>
  <c r="I95" i="21"/>
  <c r="H95" i="21"/>
  <c r="I94" i="21"/>
  <c r="H94" i="21"/>
  <c r="G92" i="21"/>
  <c r="H92" i="21" s="1"/>
  <c r="F92" i="21"/>
  <c r="E92" i="21"/>
  <c r="D92" i="21"/>
  <c r="C92" i="21"/>
  <c r="I91" i="21"/>
  <c r="H91" i="21"/>
  <c r="I90" i="21"/>
  <c r="H90" i="21"/>
  <c r="I89" i="21"/>
  <c r="H89" i="21"/>
  <c r="I88" i="21"/>
  <c r="H88" i="21"/>
  <c r="I87" i="21"/>
  <c r="H87" i="21"/>
  <c r="I86" i="21"/>
  <c r="H86" i="21"/>
  <c r="I85" i="21"/>
  <c r="H85" i="21"/>
  <c r="I84" i="21"/>
  <c r="H84" i="21"/>
  <c r="I83" i="21"/>
  <c r="H83" i="21"/>
  <c r="I82" i="21"/>
  <c r="H82" i="21"/>
  <c r="I81" i="21"/>
  <c r="H81" i="21"/>
  <c r="I80" i="21"/>
  <c r="H80" i="21"/>
  <c r="I78" i="21"/>
  <c r="G78" i="21"/>
  <c r="H78" i="21" s="1"/>
  <c r="F78" i="21"/>
  <c r="E78" i="21"/>
  <c r="D78" i="21"/>
  <c r="C78" i="21"/>
  <c r="I77" i="21"/>
  <c r="H77" i="21"/>
  <c r="I76" i="21"/>
  <c r="H76" i="21"/>
  <c r="I75" i="21"/>
  <c r="H75" i="21"/>
  <c r="I74" i="21"/>
  <c r="H74" i="21"/>
  <c r="I73" i="21"/>
  <c r="H73" i="21"/>
  <c r="I72" i="21"/>
  <c r="H72" i="21"/>
  <c r="I71" i="21"/>
  <c r="H71" i="21"/>
  <c r="I70" i="21"/>
  <c r="H70" i="21"/>
  <c r="I69" i="21"/>
  <c r="H69" i="21"/>
  <c r="I68" i="21"/>
  <c r="H68" i="21"/>
  <c r="I67" i="21"/>
  <c r="H67" i="21"/>
  <c r="I66" i="21"/>
  <c r="H66" i="21"/>
  <c r="H64" i="21"/>
  <c r="G64" i="21"/>
  <c r="I64" i="21" s="1"/>
  <c r="F64" i="21"/>
  <c r="E64" i="21"/>
  <c r="D64" i="21"/>
  <c r="C64" i="21"/>
  <c r="I63" i="21"/>
  <c r="H63" i="21"/>
  <c r="I62" i="21"/>
  <c r="H62" i="21"/>
  <c r="I61" i="21"/>
  <c r="H61" i="21"/>
  <c r="I60" i="21"/>
  <c r="H60" i="21"/>
  <c r="I59" i="21"/>
  <c r="H59" i="21"/>
  <c r="I58" i="21"/>
  <c r="H58" i="21"/>
  <c r="I57" i="21"/>
  <c r="H57" i="21"/>
  <c r="I56" i="21"/>
  <c r="H56" i="21"/>
  <c r="I55" i="21"/>
  <c r="H55" i="21"/>
  <c r="I54" i="21"/>
  <c r="H54" i="21"/>
  <c r="I53" i="21"/>
  <c r="H53" i="21"/>
  <c r="I52" i="21"/>
  <c r="H52" i="21"/>
  <c r="G50" i="21"/>
  <c r="I50" i="21" s="1"/>
  <c r="F50" i="21"/>
  <c r="E50" i="21"/>
  <c r="D50" i="21"/>
  <c r="C50" i="21"/>
  <c r="I49" i="21"/>
  <c r="H49" i="21"/>
  <c r="I48" i="21"/>
  <c r="H48" i="21"/>
  <c r="I47" i="21"/>
  <c r="H47" i="21"/>
  <c r="I46" i="21"/>
  <c r="H46" i="21"/>
  <c r="I45" i="21"/>
  <c r="H45" i="21"/>
  <c r="I44" i="21"/>
  <c r="H44" i="21"/>
  <c r="I43" i="21"/>
  <c r="H43" i="21"/>
  <c r="I42" i="21"/>
  <c r="H42" i="21"/>
  <c r="I41" i="21"/>
  <c r="H41" i="21"/>
  <c r="I40" i="21"/>
  <c r="H40" i="21"/>
  <c r="I39" i="21"/>
  <c r="H39" i="21"/>
  <c r="I38" i="21"/>
  <c r="H38" i="21"/>
  <c r="I36" i="21"/>
  <c r="G36" i="21"/>
  <c r="F36" i="21"/>
  <c r="H36" i="21" s="1"/>
  <c r="E36" i="21"/>
  <c r="D36" i="21"/>
  <c r="C36" i="21"/>
  <c r="I35" i="21"/>
  <c r="H35" i="21"/>
  <c r="I34" i="21"/>
  <c r="H34" i="21"/>
  <c r="I33" i="21"/>
  <c r="H33" i="21"/>
  <c r="I32" i="21"/>
  <c r="H32" i="21"/>
  <c r="I31" i="21"/>
  <c r="H31" i="21"/>
  <c r="I30" i="21"/>
  <c r="H30" i="21"/>
  <c r="I29" i="21"/>
  <c r="H29" i="21"/>
  <c r="I28" i="21"/>
  <c r="H28" i="21"/>
  <c r="I27" i="21"/>
  <c r="H27" i="21"/>
  <c r="I26" i="21"/>
  <c r="H26" i="21"/>
  <c r="I25" i="21"/>
  <c r="H25" i="21"/>
  <c r="I24" i="21"/>
  <c r="H24" i="21"/>
  <c r="P22" i="21"/>
  <c r="R22" i="21" s="1"/>
  <c r="O22" i="21"/>
  <c r="N22" i="21"/>
  <c r="M22" i="21"/>
  <c r="L22" i="21"/>
  <c r="H22" i="21"/>
  <c r="G22" i="21"/>
  <c r="I22" i="21" s="1"/>
  <c r="F22" i="21"/>
  <c r="E22" i="21"/>
  <c r="D22" i="21"/>
  <c r="C22" i="21"/>
  <c r="R21" i="21"/>
  <c r="Q21" i="21"/>
  <c r="I21" i="21"/>
  <c r="H21" i="21"/>
  <c r="R20" i="21"/>
  <c r="Q20" i="21"/>
  <c r="I20" i="21"/>
  <c r="H20" i="21"/>
  <c r="R19" i="21"/>
  <c r="Q19" i="21"/>
  <c r="I19" i="21"/>
  <c r="H19" i="21"/>
  <c r="R18" i="21"/>
  <c r="Q18" i="21"/>
  <c r="I18" i="21"/>
  <c r="H18" i="21"/>
  <c r="R17" i="21"/>
  <c r="Q17" i="21"/>
  <c r="I17" i="21"/>
  <c r="H17" i="21"/>
  <c r="R16" i="21"/>
  <c r="Q16" i="21"/>
  <c r="I16" i="21"/>
  <c r="H16" i="21"/>
  <c r="R15" i="21"/>
  <c r="Q15" i="21"/>
  <c r="I15" i="21"/>
  <c r="H15" i="21"/>
  <c r="R14" i="21"/>
  <c r="Q14" i="21"/>
  <c r="I14" i="21"/>
  <c r="H14" i="21"/>
  <c r="R13" i="21"/>
  <c r="Q13" i="21"/>
  <c r="I13" i="21"/>
  <c r="H13" i="21"/>
  <c r="R12" i="21"/>
  <c r="Q12" i="21"/>
  <c r="I12" i="21"/>
  <c r="H12" i="21"/>
  <c r="R11" i="21"/>
  <c r="Q11" i="21"/>
  <c r="I11" i="21"/>
  <c r="H11" i="21"/>
  <c r="R10" i="21"/>
  <c r="Q10" i="21"/>
  <c r="I10" i="21"/>
  <c r="H10" i="21"/>
  <c r="R8" i="21"/>
  <c r="Q8" i="21"/>
  <c r="I8" i="21"/>
  <c r="H8" i="21"/>
  <c r="B5" i="21"/>
  <c r="Y161" i="19"/>
  <c r="W161" i="19"/>
  <c r="X161" i="19" s="1"/>
  <c r="V161" i="19"/>
  <c r="U161" i="19"/>
  <c r="Z161" i="19" s="1"/>
  <c r="T161" i="19"/>
  <c r="S161" i="19"/>
  <c r="R161" i="19"/>
  <c r="Q161" i="19"/>
  <c r="O161" i="19"/>
  <c r="P161" i="19" s="1"/>
  <c r="N161" i="19"/>
  <c r="M161" i="19"/>
  <c r="L161" i="19"/>
  <c r="K161" i="19"/>
  <c r="G161" i="19"/>
  <c r="J161" i="19" s="1"/>
  <c r="F161" i="19"/>
  <c r="H161" i="19" s="1"/>
  <c r="E161" i="19"/>
  <c r="D161" i="19"/>
  <c r="C161" i="19"/>
  <c r="Y160" i="19"/>
  <c r="X160" i="19"/>
  <c r="Q160" i="19"/>
  <c r="P160" i="19"/>
  <c r="I160" i="19"/>
  <c r="H160" i="19"/>
  <c r="Y159" i="19"/>
  <c r="X159" i="19"/>
  <c r="Q159" i="19"/>
  <c r="P159" i="19"/>
  <c r="I159" i="19"/>
  <c r="H159" i="19"/>
  <c r="Y158" i="19"/>
  <c r="X158" i="19"/>
  <c r="R158" i="19"/>
  <c r="Q158" i="19"/>
  <c r="P158" i="19"/>
  <c r="J158" i="19"/>
  <c r="I158" i="19"/>
  <c r="H158" i="19"/>
  <c r="Y157" i="19"/>
  <c r="X157" i="19"/>
  <c r="Q157" i="19"/>
  <c r="P157" i="19"/>
  <c r="I157" i="19"/>
  <c r="H157" i="19"/>
  <c r="Y156" i="19"/>
  <c r="X156" i="19"/>
  <c r="Q156" i="19"/>
  <c r="P156" i="19"/>
  <c r="I156" i="19"/>
  <c r="H156" i="19"/>
  <c r="Z155" i="19"/>
  <c r="Y155" i="19"/>
  <c r="X155" i="19"/>
  <c r="Q155" i="19"/>
  <c r="P155" i="19"/>
  <c r="J155" i="19"/>
  <c r="I155" i="19"/>
  <c r="H155" i="19"/>
  <c r="Y154" i="19"/>
  <c r="X154" i="19"/>
  <c r="Q154" i="19"/>
  <c r="P154" i="19"/>
  <c r="I154" i="19"/>
  <c r="H154" i="19"/>
  <c r="Y153" i="19"/>
  <c r="X153" i="19"/>
  <c r="Q153" i="19"/>
  <c r="P153" i="19"/>
  <c r="I153" i="19"/>
  <c r="H153" i="19"/>
  <c r="Y152" i="19"/>
  <c r="X152" i="19"/>
  <c r="Q152" i="19"/>
  <c r="P152" i="19"/>
  <c r="I152" i="19"/>
  <c r="H152" i="19"/>
  <c r="Y151" i="19"/>
  <c r="X151" i="19"/>
  <c r="R151" i="19"/>
  <c r="Q151" i="19"/>
  <c r="P151" i="19"/>
  <c r="I151" i="19"/>
  <c r="H151" i="19"/>
  <c r="Y150" i="19"/>
  <c r="X150" i="19"/>
  <c r="Q150" i="19"/>
  <c r="P150" i="19"/>
  <c r="I150" i="19"/>
  <c r="H150" i="19"/>
  <c r="X149" i="19"/>
  <c r="W149" i="19"/>
  <c r="Y149" i="19" s="1"/>
  <c r="V149" i="19"/>
  <c r="U149" i="19"/>
  <c r="Z149" i="19" s="1"/>
  <c r="T149" i="19"/>
  <c r="S149" i="19"/>
  <c r="O149" i="19"/>
  <c r="N149" i="19"/>
  <c r="P149" i="19" s="1"/>
  <c r="M149" i="19"/>
  <c r="L149" i="19"/>
  <c r="K149" i="19"/>
  <c r="Q149" i="19" s="1"/>
  <c r="H149" i="19"/>
  <c r="G149" i="19"/>
  <c r="J149" i="19" s="1"/>
  <c r="F149" i="19"/>
  <c r="E149" i="19"/>
  <c r="D149" i="19"/>
  <c r="C149" i="19"/>
  <c r="Y147" i="19"/>
  <c r="X147" i="19"/>
  <c r="W147" i="19"/>
  <c r="V147" i="19"/>
  <c r="U147" i="19"/>
  <c r="Z147" i="19" s="1"/>
  <c r="T147" i="19"/>
  <c r="S147" i="19"/>
  <c r="R147" i="19"/>
  <c r="O147" i="19"/>
  <c r="Q147" i="19" s="1"/>
  <c r="N147" i="19"/>
  <c r="M147" i="19"/>
  <c r="L147" i="19"/>
  <c r="K147" i="19"/>
  <c r="H147" i="19"/>
  <c r="G147" i="19"/>
  <c r="J147" i="19" s="1"/>
  <c r="F147" i="19"/>
  <c r="E147" i="19"/>
  <c r="D147" i="19"/>
  <c r="C147" i="19"/>
  <c r="Y146" i="19"/>
  <c r="X146" i="19"/>
  <c r="Q146" i="19"/>
  <c r="P146" i="19"/>
  <c r="I146" i="19"/>
  <c r="H146" i="19"/>
  <c r="Y145" i="19"/>
  <c r="X145" i="19"/>
  <c r="Q145" i="19"/>
  <c r="P145" i="19"/>
  <c r="I145" i="19"/>
  <c r="H145" i="19"/>
  <c r="Z144" i="19"/>
  <c r="Y144" i="19"/>
  <c r="X144" i="19"/>
  <c r="Q144" i="19"/>
  <c r="P144" i="19"/>
  <c r="J144" i="19"/>
  <c r="I144" i="19"/>
  <c r="H144" i="19"/>
  <c r="Y143" i="19"/>
  <c r="X143" i="19"/>
  <c r="Q143" i="19"/>
  <c r="P143" i="19"/>
  <c r="I143" i="19"/>
  <c r="H143" i="19"/>
  <c r="Y142" i="19"/>
  <c r="X142" i="19"/>
  <c r="Q142" i="19"/>
  <c r="P142" i="19"/>
  <c r="I142" i="19"/>
  <c r="H142" i="19"/>
  <c r="Y141" i="19"/>
  <c r="X141" i="19"/>
  <c r="Q141" i="19"/>
  <c r="P141" i="19"/>
  <c r="I141" i="19"/>
  <c r="H141" i="19"/>
  <c r="Z140" i="19"/>
  <c r="Y140" i="19"/>
  <c r="X140" i="19"/>
  <c r="R140" i="19"/>
  <c r="Q140" i="19"/>
  <c r="P140" i="19"/>
  <c r="I140" i="19"/>
  <c r="H140" i="19"/>
  <c r="Y139" i="19"/>
  <c r="X139" i="19"/>
  <c r="Q139" i="19"/>
  <c r="P139" i="19"/>
  <c r="I139" i="19"/>
  <c r="H139" i="19"/>
  <c r="Y138" i="19"/>
  <c r="X138" i="19"/>
  <c r="Q138" i="19"/>
  <c r="P138" i="19"/>
  <c r="J138" i="19"/>
  <c r="I138" i="19"/>
  <c r="H138" i="19"/>
  <c r="Y137" i="19"/>
  <c r="X137" i="19"/>
  <c r="R137" i="19"/>
  <c r="Q137" i="19"/>
  <c r="P137" i="19"/>
  <c r="I137" i="19"/>
  <c r="H137" i="19"/>
  <c r="Y136" i="19"/>
  <c r="X136" i="19"/>
  <c r="Q136" i="19"/>
  <c r="P136" i="19"/>
  <c r="I136" i="19"/>
  <c r="H136" i="19"/>
  <c r="Y135" i="19"/>
  <c r="W135" i="19"/>
  <c r="X135" i="19" s="1"/>
  <c r="V135" i="19"/>
  <c r="U135" i="19"/>
  <c r="Z135" i="19" s="1"/>
  <c r="T135" i="19"/>
  <c r="S135" i="19"/>
  <c r="O135" i="19"/>
  <c r="Q135" i="19" s="1"/>
  <c r="N135" i="19"/>
  <c r="M135" i="19"/>
  <c r="L135" i="19"/>
  <c r="K135" i="19"/>
  <c r="H135" i="19"/>
  <c r="G135" i="19"/>
  <c r="F135" i="19"/>
  <c r="E135" i="19"/>
  <c r="D135" i="19"/>
  <c r="C135" i="19"/>
  <c r="Y133" i="19"/>
  <c r="W133" i="19"/>
  <c r="X133" i="19" s="1"/>
  <c r="V133" i="19"/>
  <c r="U133" i="19"/>
  <c r="Z133" i="19" s="1"/>
  <c r="T133" i="19"/>
  <c r="S133" i="19"/>
  <c r="O133" i="19"/>
  <c r="R133" i="19" s="1"/>
  <c r="N133" i="19"/>
  <c r="M133" i="19"/>
  <c r="L133" i="19"/>
  <c r="K133" i="19"/>
  <c r="I133" i="19"/>
  <c r="G133" i="19"/>
  <c r="J133" i="19" s="1"/>
  <c r="F133" i="19"/>
  <c r="E133" i="19"/>
  <c r="D133" i="19"/>
  <c r="C133" i="19"/>
  <c r="Y132" i="19"/>
  <c r="X132" i="19"/>
  <c r="Q132" i="19"/>
  <c r="P132" i="19"/>
  <c r="I132" i="19"/>
  <c r="H132" i="19"/>
  <c r="Y131" i="19"/>
  <c r="X131" i="19"/>
  <c r="Q131" i="19"/>
  <c r="P131" i="19"/>
  <c r="I131" i="19"/>
  <c r="H131" i="19"/>
  <c r="Y130" i="19"/>
  <c r="X130" i="19"/>
  <c r="Q130" i="19"/>
  <c r="P130" i="19"/>
  <c r="I130" i="19"/>
  <c r="H130" i="19"/>
  <c r="Z129" i="19"/>
  <c r="Y129" i="19"/>
  <c r="X129" i="19"/>
  <c r="R129" i="19"/>
  <c r="Q129" i="19"/>
  <c r="P129" i="19"/>
  <c r="I129" i="19"/>
  <c r="H129" i="19"/>
  <c r="Y128" i="19"/>
  <c r="X128" i="19"/>
  <c r="Q128" i="19"/>
  <c r="P128" i="19"/>
  <c r="I128" i="19"/>
  <c r="H128" i="19"/>
  <c r="Y127" i="19"/>
  <c r="X127" i="19"/>
  <c r="Q127" i="19"/>
  <c r="P127" i="19"/>
  <c r="J127" i="19"/>
  <c r="I127" i="19"/>
  <c r="H127" i="19"/>
  <c r="Y126" i="19"/>
  <c r="X126" i="19"/>
  <c r="R126" i="19"/>
  <c r="Q126" i="19"/>
  <c r="P126" i="19"/>
  <c r="I126" i="19"/>
  <c r="H126" i="19"/>
  <c r="Y125" i="19"/>
  <c r="X125" i="19"/>
  <c r="Q125" i="19"/>
  <c r="P125" i="19"/>
  <c r="I125" i="19"/>
  <c r="H125" i="19"/>
  <c r="Y124" i="19"/>
  <c r="X124" i="19"/>
  <c r="Q124" i="19"/>
  <c r="P124" i="19"/>
  <c r="I124" i="19"/>
  <c r="H124" i="19"/>
  <c r="Y123" i="19"/>
  <c r="X123" i="19"/>
  <c r="Q123" i="19"/>
  <c r="P123" i="19"/>
  <c r="J123" i="19"/>
  <c r="I123" i="19"/>
  <c r="H123" i="19"/>
  <c r="Z122" i="19"/>
  <c r="Y122" i="19"/>
  <c r="X122" i="19"/>
  <c r="Q122" i="19"/>
  <c r="P122" i="19"/>
  <c r="I122" i="19"/>
  <c r="H122" i="19"/>
  <c r="W121" i="19"/>
  <c r="X121" i="19" s="1"/>
  <c r="V121" i="19"/>
  <c r="U121" i="19"/>
  <c r="Z121" i="19" s="1"/>
  <c r="T121" i="19"/>
  <c r="S121" i="19"/>
  <c r="O121" i="19"/>
  <c r="N121" i="19"/>
  <c r="M121" i="19"/>
  <c r="L121" i="19"/>
  <c r="K121" i="19"/>
  <c r="H121" i="19"/>
  <c r="G121" i="19"/>
  <c r="I121" i="19" s="1"/>
  <c r="F121" i="19"/>
  <c r="E121" i="19"/>
  <c r="D121" i="19"/>
  <c r="C121" i="19"/>
  <c r="W119" i="19"/>
  <c r="V119" i="19"/>
  <c r="X119" i="19" s="1"/>
  <c r="U119" i="19"/>
  <c r="Z119" i="19" s="1"/>
  <c r="T119" i="19"/>
  <c r="S119" i="19"/>
  <c r="Y119" i="19" s="1"/>
  <c r="R119" i="19"/>
  <c r="O119" i="19"/>
  <c r="Q119" i="19" s="1"/>
  <c r="N119" i="19"/>
  <c r="P119" i="19" s="1"/>
  <c r="M119" i="19"/>
  <c r="L119" i="19"/>
  <c r="K119" i="19"/>
  <c r="G119" i="19"/>
  <c r="H119" i="19" s="1"/>
  <c r="F119" i="19"/>
  <c r="E119" i="19"/>
  <c r="D119" i="19"/>
  <c r="C119" i="19"/>
  <c r="Z118" i="19"/>
  <c r="Y118" i="19"/>
  <c r="X118" i="19"/>
  <c r="R118" i="19"/>
  <c r="Q118" i="19"/>
  <c r="P118" i="19"/>
  <c r="I118" i="19"/>
  <c r="H118" i="19"/>
  <c r="Y117" i="19"/>
  <c r="X117" i="19"/>
  <c r="Q117" i="19"/>
  <c r="P117" i="19"/>
  <c r="I117" i="19"/>
  <c r="H117" i="19"/>
  <c r="Y116" i="19"/>
  <c r="X116" i="19"/>
  <c r="Q116" i="19"/>
  <c r="P116" i="19"/>
  <c r="J116" i="19"/>
  <c r="I116" i="19"/>
  <c r="H116" i="19"/>
  <c r="Y115" i="19"/>
  <c r="X115" i="19"/>
  <c r="R115" i="19"/>
  <c r="Q115" i="19"/>
  <c r="P115" i="19"/>
  <c r="I115" i="19"/>
  <c r="H115" i="19"/>
  <c r="Y114" i="19"/>
  <c r="X114" i="19"/>
  <c r="Q114" i="19"/>
  <c r="P114" i="19"/>
  <c r="I114" i="19"/>
  <c r="H114" i="19"/>
  <c r="Y113" i="19"/>
  <c r="X113" i="19"/>
  <c r="Q113" i="19"/>
  <c r="P113" i="19"/>
  <c r="I113" i="19"/>
  <c r="H113" i="19"/>
  <c r="Y112" i="19"/>
  <c r="X112" i="19"/>
  <c r="Q112" i="19"/>
  <c r="P112" i="19"/>
  <c r="J112" i="19"/>
  <c r="I112" i="19"/>
  <c r="H112" i="19"/>
  <c r="Z111" i="19"/>
  <c r="Y111" i="19"/>
  <c r="X111" i="19"/>
  <c r="Q111" i="19"/>
  <c r="P111" i="19"/>
  <c r="I111" i="19"/>
  <c r="H111" i="19"/>
  <c r="Y110" i="19"/>
  <c r="X110" i="19"/>
  <c r="Q110" i="19"/>
  <c r="P110" i="19"/>
  <c r="I110" i="19"/>
  <c r="H110" i="19"/>
  <c r="Y109" i="19"/>
  <c r="X109" i="19"/>
  <c r="R109" i="19"/>
  <c r="Q109" i="19"/>
  <c r="P109" i="19"/>
  <c r="I109" i="19"/>
  <c r="H109" i="19"/>
  <c r="Z108" i="19"/>
  <c r="Y108" i="19"/>
  <c r="X108" i="19"/>
  <c r="Q108" i="19"/>
  <c r="P108" i="19"/>
  <c r="J108" i="19"/>
  <c r="I108" i="19"/>
  <c r="H108" i="19"/>
  <c r="Y107" i="19"/>
  <c r="W107" i="19"/>
  <c r="V107" i="19"/>
  <c r="X107" i="19" s="1"/>
  <c r="U107" i="19"/>
  <c r="Z107" i="19" s="1"/>
  <c r="T107" i="19"/>
  <c r="S107" i="19"/>
  <c r="O107" i="19"/>
  <c r="N107" i="19"/>
  <c r="M107" i="19"/>
  <c r="L107" i="19"/>
  <c r="K107" i="19"/>
  <c r="I107" i="19"/>
  <c r="H107" i="19"/>
  <c r="G107" i="19"/>
  <c r="F107" i="19"/>
  <c r="E107" i="19"/>
  <c r="D107" i="19"/>
  <c r="C107" i="19"/>
  <c r="Z105" i="19"/>
  <c r="W105" i="19"/>
  <c r="X105" i="19" s="1"/>
  <c r="V105" i="19"/>
  <c r="U105" i="19"/>
  <c r="T105" i="19"/>
  <c r="S105" i="19"/>
  <c r="Y105" i="19" s="1"/>
  <c r="O105" i="19"/>
  <c r="R105" i="19" s="1"/>
  <c r="N105" i="19"/>
  <c r="P105" i="19" s="1"/>
  <c r="M105" i="19"/>
  <c r="L105" i="19"/>
  <c r="K105" i="19"/>
  <c r="I105" i="19"/>
  <c r="G105" i="19"/>
  <c r="F105" i="19"/>
  <c r="H105" i="19" s="1"/>
  <c r="E105" i="19"/>
  <c r="D105" i="19"/>
  <c r="C105" i="19"/>
  <c r="Y104" i="19"/>
  <c r="X104" i="19"/>
  <c r="R104" i="19"/>
  <c r="Q104" i="19"/>
  <c r="P104" i="19"/>
  <c r="I104" i="19"/>
  <c r="H104" i="19"/>
  <c r="Y103" i="19"/>
  <c r="X103" i="19"/>
  <c r="Q103" i="19"/>
  <c r="P103" i="19"/>
  <c r="I103" i="19"/>
  <c r="H103" i="19"/>
  <c r="Y102" i="19"/>
  <c r="X102" i="19"/>
  <c r="Q102" i="19"/>
  <c r="P102" i="19"/>
  <c r="I102" i="19"/>
  <c r="H102" i="19"/>
  <c r="Y101" i="19"/>
  <c r="X101" i="19"/>
  <c r="Q101" i="19"/>
  <c r="P101" i="19"/>
  <c r="J101" i="19"/>
  <c r="I101" i="19"/>
  <c r="H101" i="19"/>
  <c r="Z100" i="19"/>
  <c r="Y100" i="19"/>
  <c r="X100" i="19"/>
  <c r="Q100" i="19"/>
  <c r="P100" i="19"/>
  <c r="I100" i="19"/>
  <c r="H100" i="19"/>
  <c r="Y99" i="19"/>
  <c r="X99" i="19"/>
  <c r="Q99" i="19"/>
  <c r="P99" i="19"/>
  <c r="I99" i="19"/>
  <c r="H99" i="19"/>
  <c r="Y98" i="19"/>
  <c r="X98" i="19"/>
  <c r="R98" i="19"/>
  <c r="Q98" i="19"/>
  <c r="P98" i="19"/>
  <c r="I98" i="19"/>
  <c r="H98" i="19"/>
  <c r="Z97" i="19"/>
  <c r="Y97" i="19"/>
  <c r="X97" i="19"/>
  <c r="Q97" i="19"/>
  <c r="P97" i="19"/>
  <c r="J97" i="19"/>
  <c r="I97" i="19"/>
  <c r="H97" i="19"/>
  <c r="Y96" i="19"/>
  <c r="X96" i="19"/>
  <c r="Q96" i="19"/>
  <c r="P96" i="19"/>
  <c r="I96" i="19"/>
  <c r="H96" i="19"/>
  <c r="Y95" i="19"/>
  <c r="X95" i="19"/>
  <c r="Q95" i="19"/>
  <c r="P95" i="19"/>
  <c r="I95" i="19"/>
  <c r="H95" i="19"/>
  <c r="Y94" i="19"/>
  <c r="X94" i="19"/>
  <c r="R94" i="19"/>
  <c r="Q94" i="19"/>
  <c r="P94" i="19"/>
  <c r="J94" i="19"/>
  <c r="I94" i="19"/>
  <c r="H94" i="19"/>
  <c r="W93" i="19"/>
  <c r="Y93" i="19" s="1"/>
  <c r="V93" i="19"/>
  <c r="X93" i="19" s="1"/>
  <c r="U93" i="19"/>
  <c r="T93" i="19"/>
  <c r="S93" i="19"/>
  <c r="P93" i="19"/>
  <c r="O93" i="19"/>
  <c r="R93" i="19" s="1"/>
  <c r="N93" i="19"/>
  <c r="M93" i="19"/>
  <c r="L93" i="19"/>
  <c r="K93" i="19"/>
  <c r="I93" i="19"/>
  <c r="H93" i="19"/>
  <c r="G93" i="19"/>
  <c r="J93" i="19" s="1"/>
  <c r="F93" i="19"/>
  <c r="E93" i="19"/>
  <c r="D93" i="19"/>
  <c r="C93" i="19"/>
  <c r="Z91" i="19"/>
  <c r="W91" i="19"/>
  <c r="Y91" i="19" s="1"/>
  <c r="V91" i="19"/>
  <c r="U91" i="19"/>
  <c r="T91" i="19"/>
  <c r="S91" i="19"/>
  <c r="P91" i="19"/>
  <c r="O91" i="19"/>
  <c r="R91" i="19" s="1"/>
  <c r="N91" i="19"/>
  <c r="M91" i="19"/>
  <c r="L91" i="19"/>
  <c r="K91" i="19"/>
  <c r="G91" i="19"/>
  <c r="I91" i="19" s="1"/>
  <c r="F91" i="19"/>
  <c r="H91" i="19" s="1"/>
  <c r="E91" i="19"/>
  <c r="D91" i="19"/>
  <c r="C91" i="19"/>
  <c r="Y90" i="19"/>
  <c r="X90" i="19"/>
  <c r="Q90" i="19"/>
  <c r="P90" i="19"/>
  <c r="J90" i="19"/>
  <c r="I90" i="19"/>
  <c r="H90" i="19"/>
  <c r="Z89" i="19"/>
  <c r="Y89" i="19"/>
  <c r="X89" i="19"/>
  <c r="Q89" i="19"/>
  <c r="P89" i="19"/>
  <c r="I89" i="19"/>
  <c r="H89" i="19"/>
  <c r="Y88" i="19"/>
  <c r="X88" i="19"/>
  <c r="Q88" i="19"/>
  <c r="P88" i="19"/>
  <c r="I88" i="19"/>
  <c r="H88" i="19"/>
  <c r="Z87" i="19"/>
  <c r="Y87" i="19"/>
  <c r="X87" i="19"/>
  <c r="R87" i="19"/>
  <c r="Q87" i="19"/>
  <c r="P87" i="19"/>
  <c r="I87" i="19"/>
  <c r="H87" i="19"/>
  <c r="Z86" i="19"/>
  <c r="Y86" i="19"/>
  <c r="X86" i="19"/>
  <c r="Q86" i="19"/>
  <c r="P86" i="19"/>
  <c r="J86" i="19"/>
  <c r="I86" i="19"/>
  <c r="H86" i="19"/>
  <c r="Y85" i="19"/>
  <c r="X85" i="19"/>
  <c r="Q85" i="19"/>
  <c r="P85" i="19"/>
  <c r="I85" i="19"/>
  <c r="H85" i="19"/>
  <c r="Y84" i="19"/>
  <c r="X84" i="19"/>
  <c r="Q84" i="19"/>
  <c r="P84" i="19"/>
  <c r="I84" i="19"/>
  <c r="H84" i="19"/>
  <c r="Y83" i="19"/>
  <c r="X83" i="19"/>
  <c r="R83" i="19"/>
  <c r="Q83" i="19"/>
  <c r="P83" i="19"/>
  <c r="J83" i="19"/>
  <c r="I83" i="19"/>
  <c r="H83" i="19"/>
  <c r="Y82" i="19"/>
  <c r="X82" i="19"/>
  <c r="Q82" i="19"/>
  <c r="P82" i="19"/>
  <c r="I82" i="19"/>
  <c r="H82" i="19"/>
  <c r="Y81" i="19"/>
  <c r="X81" i="19"/>
  <c r="Q81" i="19"/>
  <c r="P81" i="19"/>
  <c r="J81" i="19"/>
  <c r="I81" i="19"/>
  <c r="H81" i="19"/>
  <c r="Z80" i="19"/>
  <c r="Y80" i="19"/>
  <c r="X80" i="19"/>
  <c r="Q80" i="19"/>
  <c r="P80" i="19"/>
  <c r="J80" i="19"/>
  <c r="I80" i="19"/>
  <c r="H80" i="19"/>
  <c r="W79" i="19"/>
  <c r="V79" i="19"/>
  <c r="U79" i="19"/>
  <c r="Z79" i="19" s="1"/>
  <c r="T79" i="19"/>
  <c r="S79" i="19"/>
  <c r="P79" i="19"/>
  <c r="O79" i="19"/>
  <c r="N79" i="19"/>
  <c r="M79" i="19"/>
  <c r="L79" i="19"/>
  <c r="K79" i="19"/>
  <c r="I79" i="19"/>
  <c r="G79" i="19"/>
  <c r="J79" i="19" s="1"/>
  <c r="F79" i="19"/>
  <c r="E79" i="19"/>
  <c r="D79" i="19"/>
  <c r="C79" i="19"/>
  <c r="W77" i="19"/>
  <c r="V77" i="19"/>
  <c r="U77" i="19"/>
  <c r="T77" i="19"/>
  <c r="S77" i="19"/>
  <c r="O77" i="19"/>
  <c r="R77" i="19" s="1"/>
  <c r="N77" i="19"/>
  <c r="M77" i="19"/>
  <c r="L77" i="19"/>
  <c r="K77" i="19"/>
  <c r="G77" i="19"/>
  <c r="F77" i="19"/>
  <c r="E77" i="19"/>
  <c r="D77" i="19"/>
  <c r="C77" i="19"/>
  <c r="Z76" i="19"/>
  <c r="Y76" i="19"/>
  <c r="X76" i="19"/>
  <c r="R76" i="19"/>
  <c r="Q76" i="19"/>
  <c r="P76" i="19"/>
  <c r="I76" i="19"/>
  <c r="H76" i="19"/>
  <c r="Z75" i="19"/>
  <c r="Y75" i="19"/>
  <c r="X75" i="19"/>
  <c r="Q75" i="19"/>
  <c r="P75" i="19"/>
  <c r="J75" i="19"/>
  <c r="I75" i="19"/>
  <c r="H75" i="19"/>
  <c r="Y74" i="19"/>
  <c r="X74" i="19"/>
  <c r="Q74" i="19"/>
  <c r="P74" i="19"/>
  <c r="I74" i="19"/>
  <c r="H74" i="19"/>
  <c r="Y73" i="19"/>
  <c r="X73" i="19"/>
  <c r="Q73" i="19"/>
  <c r="P73" i="19"/>
  <c r="I73" i="19"/>
  <c r="H73" i="19"/>
  <c r="Y72" i="19"/>
  <c r="X72" i="19"/>
  <c r="R72" i="19"/>
  <c r="Q72" i="19"/>
  <c r="P72" i="19"/>
  <c r="J72" i="19"/>
  <c r="I72" i="19"/>
  <c r="H72" i="19"/>
  <c r="Y71" i="19"/>
  <c r="X71" i="19"/>
  <c r="Q71" i="19"/>
  <c r="P71" i="19"/>
  <c r="I71" i="19"/>
  <c r="H71" i="19"/>
  <c r="Y70" i="19"/>
  <c r="X70" i="19"/>
  <c r="Q70" i="19"/>
  <c r="P70" i="19"/>
  <c r="J70" i="19"/>
  <c r="I70" i="19"/>
  <c r="H70" i="19"/>
  <c r="Z69" i="19"/>
  <c r="Y69" i="19"/>
  <c r="X69" i="19"/>
  <c r="Q69" i="19"/>
  <c r="P69" i="19"/>
  <c r="J69" i="19"/>
  <c r="I69" i="19"/>
  <c r="H69" i="19"/>
  <c r="Y68" i="19"/>
  <c r="X68" i="19"/>
  <c r="R68" i="19"/>
  <c r="Q68" i="19"/>
  <c r="P68" i="19"/>
  <c r="I68" i="19"/>
  <c r="H68" i="19"/>
  <c r="Y67" i="19"/>
  <c r="X67" i="19"/>
  <c r="Q67" i="19"/>
  <c r="P67" i="19"/>
  <c r="I67" i="19"/>
  <c r="H67" i="19"/>
  <c r="Y66" i="19"/>
  <c r="X66" i="19"/>
  <c r="Q66" i="19"/>
  <c r="P66" i="19"/>
  <c r="I66" i="19"/>
  <c r="H66" i="19"/>
  <c r="Z65" i="19"/>
  <c r="W65" i="19"/>
  <c r="V65" i="19"/>
  <c r="U65" i="19"/>
  <c r="T65" i="19"/>
  <c r="S65" i="19"/>
  <c r="P65" i="19"/>
  <c r="O65" i="19"/>
  <c r="N65" i="19"/>
  <c r="M65" i="19"/>
  <c r="L65" i="19"/>
  <c r="K65" i="19"/>
  <c r="Q65" i="19" s="1"/>
  <c r="J65" i="19"/>
  <c r="G65" i="19"/>
  <c r="F65" i="19"/>
  <c r="H65" i="19" s="1"/>
  <c r="E65" i="19"/>
  <c r="D65" i="19"/>
  <c r="C65" i="19"/>
  <c r="I65" i="19" s="1"/>
  <c r="Z63" i="19"/>
  <c r="W63" i="19"/>
  <c r="Y63" i="19" s="1"/>
  <c r="V63" i="19"/>
  <c r="X63" i="19" s="1"/>
  <c r="U63" i="19"/>
  <c r="T63" i="19"/>
  <c r="S63" i="19"/>
  <c r="O63" i="19"/>
  <c r="P63" i="19" s="1"/>
  <c r="N63" i="19"/>
  <c r="M63" i="19"/>
  <c r="L63" i="19"/>
  <c r="K63" i="19"/>
  <c r="G63" i="19"/>
  <c r="F63" i="19"/>
  <c r="E63" i="19"/>
  <c r="D63" i="19"/>
  <c r="C63" i="19"/>
  <c r="Y62" i="19"/>
  <c r="X62" i="19"/>
  <c r="Q62" i="19"/>
  <c r="P62" i="19"/>
  <c r="I62" i="19"/>
  <c r="H62" i="19"/>
  <c r="Y61" i="19"/>
  <c r="X61" i="19"/>
  <c r="R61" i="19"/>
  <c r="Q61" i="19"/>
  <c r="P61" i="19"/>
  <c r="J61" i="19"/>
  <c r="I61" i="19"/>
  <c r="H61" i="19"/>
  <c r="Y60" i="19"/>
  <c r="X60" i="19"/>
  <c r="Q60" i="19"/>
  <c r="P60" i="19"/>
  <c r="I60" i="19"/>
  <c r="H60" i="19"/>
  <c r="Y59" i="19"/>
  <c r="X59" i="19"/>
  <c r="Q59" i="19"/>
  <c r="P59" i="19"/>
  <c r="J59" i="19"/>
  <c r="I59" i="19"/>
  <c r="H59" i="19"/>
  <c r="Z58" i="19"/>
  <c r="Y58" i="19"/>
  <c r="X58" i="19"/>
  <c r="Q58" i="19"/>
  <c r="P58" i="19"/>
  <c r="J58" i="19"/>
  <c r="I58" i="19"/>
  <c r="H58" i="19"/>
  <c r="Y57" i="19"/>
  <c r="X57" i="19"/>
  <c r="R57" i="19"/>
  <c r="Q57" i="19"/>
  <c r="P57" i="19"/>
  <c r="I57" i="19"/>
  <c r="H57" i="19"/>
  <c r="Y56" i="19"/>
  <c r="X56" i="19"/>
  <c r="Q56" i="19"/>
  <c r="P56" i="19"/>
  <c r="I56" i="19"/>
  <c r="H56" i="19"/>
  <c r="Y55" i="19"/>
  <c r="X55" i="19"/>
  <c r="Q55" i="19"/>
  <c r="P55" i="19"/>
  <c r="I55" i="19"/>
  <c r="H55" i="19"/>
  <c r="Z54" i="19"/>
  <c r="Y54" i="19"/>
  <c r="X54" i="19"/>
  <c r="R54" i="19"/>
  <c r="Q54" i="19"/>
  <c r="P54" i="19"/>
  <c r="I54" i="19"/>
  <c r="H54" i="19"/>
  <c r="Y53" i="19"/>
  <c r="X53" i="19"/>
  <c r="Q53" i="19"/>
  <c r="P53" i="19"/>
  <c r="I53" i="19"/>
  <c r="H53" i="19"/>
  <c r="Y52" i="19"/>
  <c r="X52" i="19"/>
  <c r="R52" i="19"/>
  <c r="Q52" i="19"/>
  <c r="P52" i="19"/>
  <c r="J52" i="19"/>
  <c r="I52" i="19"/>
  <c r="H52" i="19"/>
  <c r="W51" i="19"/>
  <c r="V51" i="19"/>
  <c r="U51" i="19"/>
  <c r="Z51" i="19" s="1"/>
  <c r="T51" i="19"/>
  <c r="S51" i="19"/>
  <c r="Q51" i="19"/>
  <c r="P51" i="19"/>
  <c r="O51" i="19"/>
  <c r="R51" i="19" s="1"/>
  <c r="N51" i="19"/>
  <c r="M51" i="19"/>
  <c r="L51" i="19"/>
  <c r="K51" i="19"/>
  <c r="J51" i="19"/>
  <c r="I51" i="19"/>
  <c r="G51" i="19"/>
  <c r="H51" i="19" s="1"/>
  <c r="F51" i="19"/>
  <c r="E51" i="19"/>
  <c r="D51" i="19"/>
  <c r="C51" i="19"/>
  <c r="X49" i="19"/>
  <c r="W49" i="19"/>
  <c r="Y49" i="19" s="1"/>
  <c r="V49" i="19"/>
  <c r="U49" i="19"/>
  <c r="Z49" i="19" s="1"/>
  <c r="T49" i="19"/>
  <c r="S49" i="19"/>
  <c r="Q49" i="19"/>
  <c r="O49" i="19"/>
  <c r="R49" i="19" s="1"/>
  <c r="N49" i="19"/>
  <c r="P49" i="19" s="1"/>
  <c r="M49" i="19"/>
  <c r="L49" i="19"/>
  <c r="K49" i="19"/>
  <c r="G49" i="19"/>
  <c r="F49" i="19"/>
  <c r="E49" i="19"/>
  <c r="D49" i="19"/>
  <c r="C49" i="19"/>
  <c r="Y48" i="19"/>
  <c r="X48" i="19"/>
  <c r="Q48" i="19"/>
  <c r="P48" i="19"/>
  <c r="J48" i="19"/>
  <c r="I48" i="19"/>
  <c r="H48" i="19"/>
  <c r="Z47" i="19"/>
  <c r="Y47" i="19"/>
  <c r="X47" i="19"/>
  <c r="Q47" i="19"/>
  <c r="P47" i="19"/>
  <c r="J47" i="19"/>
  <c r="I47" i="19"/>
  <c r="H47" i="19"/>
  <c r="Y46" i="19"/>
  <c r="X46" i="19"/>
  <c r="R46" i="19"/>
  <c r="Q46" i="19"/>
  <c r="P46" i="19"/>
  <c r="I46" i="19"/>
  <c r="H46" i="19"/>
  <c r="Y45" i="19"/>
  <c r="X45" i="19"/>
  <c r="Q45" i="19"/>
  <c r="P45" i="19"/>
  <c r="J45" i="19"/>
  <c r="I45" i="19"/>
  <c r="H45" i="19"/>
  <c r="Y44" i="19"/>
  <c r="X44" i="19"/>
  <c r="Q44" i="19"/>
  <c r="P44" i="19"/>
  <c r="J44" i="19"/>
  <c r="I44" i="19"/>
  <c r="H44" i="19"/>
  <c r="Z43" i="19"/>
  <c r="Y43" i="19"/>
  <c r="X43" i="19"/>
  <c r="R43" i="19"/>
  <c r="Q43" i="19"/>
  <c r="P43" i="19"/>
  <c r="J43" i="19"/>
  <c r="I43" i="19"/>
  <c r="H43" i="19"/>
  <c r="Y42" i="19"/>
  <c r="X42" i="19"/>
  <c r="Q42" i="19"/>
  <c r="P42" i="19"/>
  <c r="J42" i="19"/>
  <c r="I42" i="19"/>
  <c r="H42" i="19"/>
  <c r="Y41" i="19"/>
  <c r="X41" i="19"/>
  <c r="R41" i="19"/>
  <c r="Q41" i="19"/>
  <c r="P41" i="19"/>
  <c r="J41" i="19"/>
  <c r="I41" i="19"/>
  <c r="H41" i="19"/>
  <c r="Y40" i="19"/>
  <c r="X40" i="19"/>
  <c r="R40" i="19"/>
  <c r="Q40" i="19"/>
  <c r="P40" i="19"/>
  <c r="J40" i="19"/>
  <c r="I40" i="19"/>
  <c r="H40" i="19"/>
  <c r="Z39" i="19"/>
  <c r="Y39" i="19"/>
  <c r="X39" i="19"/>
  <c r="Q39" i="19"/>
  <c r="P39" i="19"/>
  <c r="I39" i="19"/>
  <c r="H39" i="19"/>
  <c r="Y38" i="19"/>
  <c r="X38" i="19"/>
  <c r="R38" i="19"/>
  <c r="Q38" i="19"/>
  <c r="P38" i="19"/>
  <c r="I38" i="19"/>
  <c r="H38" i="19"/>
  <c r="X37" i="19"/>
  <c r="W37" i="19"/>
  <c r="V37" i="19"/>
  <c r="U37" i="19"/>
  <c r="Z37" i="19" s="1"/>
  <c r="T37" i="19"/>
  <c r="S37" i="19"/>
  <c r="Y37" i="19" s="1"/>
  <c r="Q37" i="19"/>
  <c r="P37" i="19"/>
  <c r="O37" i="19"/>
  <c r="R37" i="19" s="1"/>
  <c r="N37" i="19"/>
  <c r="M37" i="19"/>
  <c r="L37" i="19"/>
  <c r="K37" i="19"/>
  <c r="J37" i="19"/>
  <c r="G37" i="19"/>
  <c r="I37" i="19" s="1"/>
  <c r="F37" i="19"/>
  <c r="E37" i="19"/>
  <c r="D37" i="19"/>
  <c r="C37" i="19"/>
  <c r="X35" i="19"/>
  <c r="W35" i="19"/>
  <c r="Y35" i="19" s="1"/>
  <c r="V35" i="19"/>
  <c r="U35" i="19"/>
  <c r="Z35" i="19" s="1"/>
  <c r="T35" i="19"/>
  <c r="S35" i="19"/>
  <c r="R35" i="19"/>
  <c r="O35" i="19"/>
  <c r="Q35" i="19" s="1"/>
  <c r="N35" i="19"/>
  <c r="P35" i="19" s="1"/>
  <c r="M35" i="19"/>
  <c r="L35" i="19"/>
  <c r="K35" i="19"/>
  <c r="H35" i="19"/>
  <c r="G35" i="19"/>
  <c r="J35" i="19" s="1"/>
  <c r="F35" i="19"/>
  <c r="E35" i="19"/>
  <c r="D35" i="19"/>
  <c r="C35" i="19"/>
  <c r="Y34" i="19"/>
  <c r="X34" i="19"/>
  <c r="Q34" i="19"/>
  <c r="P34" i="19"/>
  <c r="J34" i="19"/>
  <c r="I34" i="19"/>
  <c r="H34" i="19"/>
  <c r="Y33" i="19"/>
  <c r="X33" i="19"/>
  <c r="Q33" i="19"/>
  <c r="P33" i="19"/>
  <c r="J33" i="19"/>
  <c r="I33" i="19"/>
  <c r="H33" i="19"/>
  <c r="Z32" i="19"/>
  <c r="Y32" i="19"/>
  <c r="X32" i="19"/>
  <c r="R32" i="19"/>
  <c r="Q32" i="19"/>
  <c r="P32" i="19"/>
  <c r="J32" i="19"/>
  <c r="I32" i="19"/>
  <c r="H32" i="19"/>
  <c r="Y31" i="19"/>
  <c r="X31" i="19"/>
  <c r="Q31" i="19"/>
  <c r="P31" i="19"/>
  <c r="J31" i="19"/>
  <c r="I31" i="19"/>
  <c r="H31" i="19"/>
  <c r="Y30" i="19"/>
  <c r="X30" i="19"/>
  <c r="R30" i="19"/>
  <c r="Q30" i="19"/>
  <c r="P30" i="19"/>
  <c r="J30" i="19"/>
  <c r="I30" i="19"/>
  <c r="H30" i="19"/>
  <c r="Y29" i="19"/>
  <c r="X29" i="19"/>
  <c r="R29" i="19"/>
  <c r="Q29" i="19"/>
  <c r="P29" i="19"/>
  <c r="J29" i="19"/>
  <c r="I29" i="19"/>
  <c r="H29" i="19"/>
  <c r="Z28" i="19"/>
  <c r="Y28" i="19"/>
  <c r="X28" i="19"/>
  <c r="Q28" i="19"/>
  <c r="P28" i="19"/>
  <c r="I28" i="19"/>
  <c r="H28" i="19"/>
  <c r="Y27" i="19"/>
  <c r="X27" i="19"/>
  <c r="R27" i="19"/>
  <c r="Q27" i="19"/>
  <c r="P27" i="19"/>
  <c r="I27" i="19"/>
  <c r="H27" i="19"/>
  <c r="Y26" i="19"/>
  <c r="X26" i="19"/>
  <c r="R26" i="19"/>
  <c r="Q26" i="19"/>
  <c r="P26" i="19"/>
  <c r="J26" i="19"/>
  <c r="I26" i="19"/>
  <c r="H26" i="19"/>
  <c r="Z25" i="19"/>
  <c r="Y25" i="19"/>
  <c r="X25" i="19"/>
  <c r="R25" i="19"/>
  <c r="Q25" i="19"/>
  <c r="P25" i="19"/>
  <c r="I25" i="19"/>
  <c r="H25" i="19"/>
  <c r="Y24" i="19"/>
  <c r="X24" i="19"/>
  <c r="R24" i="19"/>
  <c r="Q24" i="19"/>
  <c r="P24" i="19"/>
  <c r="J24" i="19"/>
  <c r="I24" i="19"/>
  <c r="H24" i="19"/>
  <c r="Z23" i="19"/>
  <c r="X23" i="19"/>
  <c r="W23" i="19"/>
  <c r="Y23" i="19" s="1"/>
  <c r="V23" i="19"/>
  <c r="U23" i="19"/>
  <c r="T23" i="19"/>
  <c r="S23" i="19"/>
  <c r="Q23" i="19"/>
  <c r="O23" i="19"/>
  <c r="R23" i="19" s="1"/>
  <c r="N23" i="19"/>
  <c r="M23" i="19"/>
  <c r="L23" i="19"/>
  <c r="K23" i="19"/>
  <c r="G23" i="19"/>
  <c r="F23" i="19"/>
  <c r="E23" i="19"/>
  <c r="D23" i="19"/>
  <c r="C23" i="19"/>
  <c r="W21" i="19"/>
  <c r="Y21" i="19" s="1"/>
  <c r="V21" i="19"/>
  <c r="U21" i="19"/>
  <c r="Z21" i="19" s="1"/>
  <c r="T21" i="19"/>
  <c r="S21" i="19"/>
  <c r="O21" i="19"/>
  <c r="N21" i="19"/>
  <c r="M21" i="19"/>
  <c r="L21" i="19"/>
  <c r="K21" i="19"/>
  <c r="G21" i="19"/>
  <c r="I21" i="19" s="1"/>
  <c r="F21" i="19"/>
  <c r="E21" i="19"/>
  <c r="D21" i="19"/>
  <c r="C21" i="19"/>
  <c r="Y20" i="19"/>
  <c r="X20" i="19"/>
  <c r="Q20" i="19"/>
  <c r="P20" i="19"/>
  <c r="J20" i="19"/>
  <c r="I20" i="19"/>
  <c r="H20" i="19"/>
  <c r="Y19" i="19"/>
  <c r="X19" i="19"/>
  <c r="R19" i="19"/>
  <c r="Q19" i="19"/>
  <c r="P19" i="19"/>
  <c r="J19" i="19"/>
  <c r="I19" i="19"/>
  <c r="H19" i="19"/>
  <c r="Y18" i="19"/>
  <c r="X18" i="19"/>
  <c r="R18" i="19"/>
  <c r="Q18" i="19"/>
  <c r="P18" i="19"/>
  <c r="J18" i="19"/>
  <c r="I18" i="19"/>
  <c r="H18" i="19"/>
  <c r="Z17" i="19"/>
  <c r="Y17" i="19"/>
  <c r="X17" i="19"/>
  <c r="Q17" i="19"/>
  <c r="P17" i="19"/>
  <c r="I17" i="19"/>
  <c r="H17" i="19"/>
  <c r="Y16" i="19"/>
  <c r="X16" i="19"/>
  <c r="R16" i="19"/>
  <c r="Q16" i="19"/>
  <c r="P16" i="19"/>
  <c r="I16" i="19"/>
  <c r="H16" i="19"/>
  <c r="Y15" i="19"/>
  <c r="X15" i="19"/>
  <c r="R15" i="19"/>
  <c r="Q15" i="19"/>
  <c r="P15" i="19"/>
  <c r="J15" i="19"/>
  <c r="I15" i="19"/>
  <c r="H15" i="19"/>
  <c r="Z14" i="19"/>
  <c r="Y14" i="19"/>
  <c r="X14" i="19"/>
  <c r="R14" i="19"/>
  <c r="Q14" i="19"/>
  <c r="P14" i="19"/>
  <c r="I14" i="19"/>
  <c r="H14" i="19"/>
  <c r="Y13" i="19"/>
  <c r="X13" i="19"/>
  <c r="R13" i="19"/>
  <c r="Q13" i="19"/>
  <c r="P13" i="19"/>
  <c r="J13" i="19"/>
  <c r="I13" i="19"/>
  <c r="H13" i="19"/>
  <c r="Z12" i="19"/>
  <c r="Y12" i="19"/>
  <c r="X12" i="19"/>
  <c r="R12" i="19"/>
  <c r="Q12" i="19"/>
  <c r="P12" i="19"/>
  <c r="I12" i="19"/>
  <c r="H12" i="19"/>
  <c r="Z11" i="19"/>
  <c r="Y11" i="19"/>
  <c r="X11" i="19"/>
  <c r="R11" i="19"/>
  <c r="Q11" i="19"/>
  <c r="P11" i="19"/>
  <c r="J11" i="19"/>
  <c r="I11" i="19"/>
  <c r="H11" i="19"/>
  <c r="Y10" i="19"/>
  <c r="X10" i="19"/>
  <c r="Q10" i="19"/>
  <c r="P10" i="19"/>
  <c r="I10" i="19"/>
  <c r="H10" i="19"/>
  <c r="X9" i="19"/>
  <c r="W9" i="19"/>
  <c r="Y9" i="19" s="1"/>
  <c r="V9" i="19"/>
  <c r="U9" i="19"/>
  <c r="Z123" i="19" s="1"/>
  <c r="T9" i="19"/>
  <c r="S9" i="19"/>
  <c r="R9" i="19"/>
  <c r="O9" i="19"/>
  <c r="R152" i="19" s="1"/>
  <c r="N9" i="19"/>
  <c r="P9" i="19" s="1"/>
  <c r="M9" i="19"/>
  <c r="L9" i="19"/>
  <c r="K9" i="19"/>
  <c r="Q9" i="19" s="1"/>
  <c r="J9" i="19"/>
  <c r="H9" i="19"/>
  <c r="G9" i="19"/>
  <c r="J159" i="19" s="1"/>
  <c r="F9" i="19"/>
  <c r="E9" i="19"/>
  <c r="D9" i="19"/>
  <c r="C9" i="19"/>
  <c r="I9" i="19" s="1"/>
  <c r="V7" i="19"/>
  <c r="X7" i="19" s="1"/>
  <c r="U7" i="19"/>
  <c r="R7" i="19"/>
  <c r="P7" i="19"/>
  <c r="N7" i="19"/>
  <c r="M7" i="19"/>
  <c r="L7" i="19" s="1"/>
  <c r="K7" i="19" s="1"/>
  <c r="Q7" i="19" s="1"/>
  <c r="J7" i="19"/>
  <c r="H7" i="19"/>
  <c r="F7" i="19"/>
  <c r="E7" i="19"/>
  <c r="D7" i="19" s="1"/>
  <c r="C7" i="19" s="1"/>
  <c r="I7" i="19" s="1"/>
  <c r="B4" i="19"/>
  <c r="W160" i="18"/>
  <c r="V160" i="18"/>
  <c r="U160" i="18"/>
  <c r="T160" i="18"/>
  <c r="S160" i="18"/>
  <c r="P160" i="18"/>
  <c r="O160" i="18"/>
  <c r="N160" i="18"/>
  <c r="M160" i="18"/>
  <c r="L160" i="18"/>
  <c r="K160" i="18"/>
  <c r="I160" i="18"/>
  <c r="H160" i="18"/>
  <c r="J160" i="18" s="1"/>
  <c r="G160" i="18"/>
  <c r="F160" i="18"/>
  <c r="E160" i="18"/>
  <c r="D160" i="18"/>
  <c r="C160" i="18"/>
  <c r="X159" i="18"/>
  <c r="Q159" i="18"/>
  <c r="I159" i="18"/>
  <c r="X158" i="18"/>
  <c r="Q158" i="18"/>
  <c r="I158" i="18"/>
  <c r="X157" i="18"/>
  <c r="Q157" i="18"/>
  <c r="I157" i="18"/>
  <c r="X156" i="18"/>
  <c r="Q156" i="18"/>
  <c r="I156" i="18"/>
  <c r="Y155" i="18"/>
  <c r="X155" i="18"/>
  <c r="R155" i="18"/>
  <c r="Q155" i="18"/>
  <c r="I155" i="18"/>
  <c r="X154" i="18"/>
  <c r="Q154" i="18"/>
  <c r="I154" i="18"/>
  <c r="X153" i="18"/>
  <c r="Q153" i="18"/>
  <c r="I153" i="18"/>
  <c r="X152" i="18"/>
  <c r="Q152" i="18"/>
  <c r="J152" i="18"/>
  <c r="I152" i="18"/>
  <c r="X151" i="18"/>
  <c r="Q151" i="18"/>
  <c r="I151" i="18"/>
  <c r="X150" i="18"/>
  <c r="Q150" i="18"/>
  <c r="I150" i="18"/>
  <c r="X149" i="18"/>
  <c r="Q149" i="18"/>
  <c r="I149" i="18"/>
  <c r="X148" i="18"/>
  <c r="W148" i="18"/>
  <c r="V148" i="18"/>
  <c r="U148" i="18"/>
  <c r="T148" i="18"/>
  <c r="S148" i="18"/>
  <c r="P148" i="18"/>
  <c r="O148" i="18"/>
  <c r="Q148" i="18" s="1"/>
  <c r="N148" i="18"/>
  <c r="M148" i="18"/>
  <c r="L148" i="18"/>
  <c r="K148" i="18"/>
  <c r="H148" i="18"/>
  <c r="G148" i="18"/>
  <c r="F148" i="18"/>
  <c r="E148" i="18"/>
  <c r="D148" i="18"/>
  <c r="C148" i="18"/>
  <c r="W146" i="18"/>
  <c r="V146" i="18"/>
  <c r="U146" i="18"/>
  <c r="T146" i="18"/>
  <c r="S146" i="18"/>
  <c r="P146" i="18"/>
  <c r="Q146" i="18" s="1"/>
  <c r="O146" i="18"/>
  <c r="N146" i="18"/>
  <c r="M146" i="18"/>
  <c r="L146" i="18"/>
  <c r="K146" i="18"/>
  <c r="J146" i="18"/>
  <c r="H146" i="18"/>
  <c r="G146" i="18"/>
  <c r="F146" i="18"/>
  <c r="E146" i="18"/>
  <c r="D146" i="18"/>
  <c r="C146" i="18"/>
  <c r="X145" i="18"/>
  <c r="Q145" i="18"/>
  <c r="I145" i="18"/>
  <c r="X144" i="18"/>
  <c r="Q144" i="18"/>
  <c r="I144" i="18"/>
  <c r="X143" i="18"/>
  <c r="Q143" i="18"/>
  <c r="I143" i="18"/>
  <c r="X142" i="18"/>
  <c r="Q142" i="18"/>
  <c r="I142" i="18"/>
  <c r="X141" i="18"/>
  <c r="Q141" i="18"/>
  <c r="I141" i="18"/>
  <c r="X140" i="18"/>
  <c r="R140" i="18"/>
  <c r="Q140" i="18"/>
  <c r="I140" i="18"/>
  <c r="X139" i="18"/>
  <c r="Q139" i="18"/>
  <c r="I139" i="18"/>
  <c r="X138" i="18"/>
  <c r="Q138" i="18"/>
  <c r="I138" i="18"/>
  <c r="X137" i="18"/>
  <c r="Q137" i="18"/>
  <c r="J137" i="18"/>
  <c r="I137" i="18"/>
  <c r="X136" i="18"/>
  <c r="Q136" i="18"/>
  <c r="I136" i="18"/>
  <c r="X135" i="18"/>
  <c r="Q135" i="18"/>
  <c r="I135" i="18"/>
  <c r="X134" i="18"/>
  <c r="W134" i="18"/>
  <c r="V134" i="18"/>
  <c r="U134" i="18"/>
  <c r="T134" i="18"/>
  <c r="S134" i="18"/>
  <c r="P134" i="18"/>
  <c r="R134" i="18" s="1"/>
  <c r="O134" i="18"/>
  <c r="N134" i="18"/>
  <c r="M134" i="18"/>
  <c r="L134" i="18"/>
  <c r="K134" i="18"/>
  <c r="J134" i="18"/>
  <c r="H134" i="18"/>
  <c r="I134" i="18" s="1"/>
  <c r="G134" i="18"/>
  <c r="F134" i="18"/>
  <c r="E134" i="18"/>
  <c r="D134" i="18"/>
  <c r="C134" i="18"/>
  <c r="W132" i="18"/>
  <c r="V132" i="18"/>
  <c r="U132" i="18"/>
  <c r="T132" i="18"/>
  <c r="S132" i="18"/>
  <c r="P132" i="18"/>
  <c r="O132" i="18"/>
  <c r="Q132" i="18" s="1"/>
  <c r="N132" i="18"/>
  <c r="M132" i="18"/>
  <c r="L132" i="18"/>
  <c r="K132" i="18"/>
  <c r="H132" i="18"/>
  <c r="I132" i="18" s="1"/>
  <c r="G132" i="18"/>
  <c r="F132" i="18"/>
  <c r="E132" i="18"/>
  <c r="D132" i="18"/>
  <c r="C132" i="18"/>
  <c r="Y131" i="18"/>
  <c r="X131" i="18"/>
  <c r="R131" i="18"/>
  <c r="Q131" i="18"/>
  <c r="I131" i="18"/>
  <c r="X130" i="18"/>
  <c r="Q130" i="18"/>
  <c r="I130" i="18"/>
  <c r="X129" i="18"/>
  <c r="Q129" i="18"/>
  <c r="I129" i="18"/>
  <c r="X128" i="18"/>
  <c r="Q128" i="18"/>
  <c r="J128" i="18"/>
  <c r="I128" i="18"/>
  <c r="X127" i="18"/>
  <c r="Q127" i="18"/>
  <c r="I127" i="18"/>
  <c r="X126" i="18"/>
  <c r="Q126" i="18"/>
  <c r="I126" i="18"/>
  <c r="X125" i="18"/>
  <c r="Q125" i="18"/>
  <c r="I125" i="18"/>
  <c r="X124" i="18"/>
  <c r="Q124" i="18"/>
  <c r="I124" i="18"/>
  <c r="X123" i="18"/>
  <c r="Q123" i="18"/>
  <c r="I123" i="18"/>
  <c r="X122" i="18"/>
  <c r="Q122" i="18"/>
  <c r="I122" i="18"/>
  <c r="X121" i="18"/>
  <c r="Q121" i="18"/>
  <c r="I121" i="18"/>
  <c r="W120" i="18"/>
  <c r="V120" i="18"/>
  <c r="X120" i="18" s="1"/>
  <c r="U120" i="18"/>
  <c r="T120" i="18"/>
  <c r="S120" i="18"/>
  <c r="P120" i="18"/>
  <c r="O120" i="18"/>
  <c r="N120" i="18"/>
  <c r="M120" i="18"/>
  <c r="L120" i="18"/>
  <c r="K120" i="18"/>
  <c r="H120" i="18"/>
  <c r="G120" i="18"/>
  <c r="F120" i="18"/>
  <c r="E120" i="18"/>
  <c r="D120" i="18"/>
  <c r="C120" i="18"/>
  <c r="W118" i="18"/>
  <c r="V118" i="18"/>
  <c r="X118" i="18" s="1"/>
  <c r="U118" i="18"/>
  <c r="T118" i="18"/>
  <c r="S118" i="18"/>
  <c r="P118" i="18"/>
  <c r="O118" i="18"/>
  <c r="Q118" i="18" s="1"/>
  <c r="N118" i="18"/>
  <c r="M118" i="18"/>
  <c r="L118" i="18"/>
  <c r="K118" i="18"/>
  <c r="H118" i="18"/>
  <c r="J118" i="18" s="1"/>
  <c r="G118" i="18"/>
  <c r="I118" i="18" s="1"/>
  <c r="F118" i="18"/>
  <c r="E118" i="18"/>
  <c r="D118" i="18"/>
  <c r="C118" i="18"/>
  <c r="X117" i="18"/>
  <c r="Q117" i="18"/>
  <c r="I117" i="18"/>
  <c r="X116" i="18"/>
  <c r="Q116" i="18"/>
  <c r="J116" i="18"/>
  <c r="I116" i="18"/>
  <c r="X115" i="18"/>
  <c r="Q115" i="18"/>
  <c r="I115" i="18"/>
  <c r="X114" i="18"/>
  <c r="Q114" i="18"/>
  <c r="I114" i="18"/>
  <c r="X113" i="18"/>
  <c r="Q113" i="18"/>
  <c r="I113" i="18"/>
  <c r="X112" i="18"/>
  <c r="Q112" i="18"/>
  <c r="I112" i="18"/>
  <c r="X111" i="18"/>
  <c r="Q111" i="18"/>
  <c r="I111" i="18"/>
  <c r="X110" i="18"/>
  <c r="Q110" i="18"/>
  <c r="I110" i="18"/>
  <c r="X109" i="18"/>
  <c r="Q109" i="18"/>
  <c r="I109" i="18"/>
  <c r="X108" i="18"/>
  <c r="Q108" i="18"/>
  <c r="I108" i="18"/>
  <c r="X107" i="18"/>
  <c r="Q107" i="18"/>
  <c r="I107" i="18"/>
  <c r="W106" i="18"/>
  <c r="V106" i="18"/>
  <c r="U106" i="18"/>
  <c r="T106" i="18"/>
  <c r="S106" i="18"/>
  <c r="P106" i="18"/>
  <c r="Q106" i="18" s="1"/>
  <c r="O106" i="18"/>
  <c r="N106" i="18"/>
  <c r="M106" i="18"/>
  <c r="L106" i="18"/>
  <c r="K106" i="18"/>
  <c r="H106" i="18"/>
  <c r="G106" i="18"/>
  <c r="F106" i="18"/>
  <c r="E106" i="18"/>
  <c r="D106" i="18"/>
  <c r="C106" i="18"/>
  <c r="X104" i="18"/>
  <c r="W104" i="18"/>
  <c r="V104" i="18"/>
  <c r="U104" i="18"/>
  <c r="T104" i="18"/>
  <c r="S104" i="18"/>
  <c r="Q104" i="18"/>
  <c r="P104" i="18"/>
  <c r="O104" i="18"/>
  <c r="N104" i="18"/>
  <c r="M104" i="18"/>
  <c r="L104" i="18"/>
  <c r="K104" i="18"/>
  <c r="H104" i="18"/>
  <c r="G104" i="18"/>
  <c r="I104" i="18" s="1"/>
  <c r="F104" i="18"/>
  <c r="E104" i="18"/>
  <c r="D104" i="18"/>
  <c r="C104" i="18"/>
  <c r="X103" i="18"/>
  <c r="Q103" i="18"/>
  <c r="I103" i="18"/>
  <c r="X102" i="18"/>
  <c r="Q102" i="18"/>
  <c r="J102" i="18"/>
  <c r="I102" i="18"/>
  <c r="X101" i="18"/>
  <c r="Q101" i="18"/>
  <c r="J101" i="18"/>
  <c r="I101" i="18"/>
  <c r="X100" i="18"/>
  <c r="Q100" i="18"/>
  <c r="I100" i="18"/>
  <c r="X99" i="18"/>
  <c r="Q99" i="18"/>
  <c r="J99" i="18"/>
  <c r="I99" i="18"/>
  <c r="X98" i="18"/>
  <c r="Q98" i="18"/>
  <c r="I98" i="18"/>
  <c r="X97" i="18"/>
  <c r="R97" i="18"/>
  <c r="Q97" i="18"/>
  <c r="I97" i="18"/>
  <c r="X96" i="18"/>
  <c r="Q96" i="18"/>
  <c r="I96" i="18"/>
  <c r="X95" i="18"/>
  <c r="Q95" i="18"/>
  <c r="J95" i="18"/>
  <c r="I95" i="18"/>
  <c r="X94" i="18"/>
  <c r="Q94" i="18"/>
  <c r="I94" i="18"/>
  <c r="X93" i="18"/>
  <c r="Q93" i="18"/>
  <c r="I93" i="18"/>
  <c r="W92" i="18"/>
  <c r="V92" i="18"/>
  <c r="U92" i="18"/>
  <c r="T92" i="18"/>
  <c r="S92" i="18"/>
  <c r="P92" i="18"/>
  <c r="O92" i="18"/>
  <c r="N92" i="18"/>
  <c r="M92" i="18"/>
  <c r="L92" i="18"/>
  <c r="K92" i="18"/>
  <c r="H92" i="18"/>
  <c r="I92" i="18" s="1"/>
  <c r="G92" i="18"/>
  <c r="F92" i="18"/>
  <c r="E92" i="18"/>
  <c r="D92" i="18"/>
  <c r="C92" i="18"/>
  <c r="W90" i="18"/>
  <c r="Y90" i="18" s="1"/>
  <c r="V90" i="18"/>
  <c r="U90" i="18"/>
  <c r="T90" i="18"/>
  <c r="S90" i="18"/>
  <c r="P90" i="18"/>
  <c r="O90" i="18"/>
  <c r="N90" i="18"/>
  <c r="M90" i="18"/>
  <c r="L90" i="18"/>
  <c r="K90" i="18"/>
  <c r="I90" i="18"/>
  <c r="H90" i="18"/>
  <c r="G90" i="18"/>
  <c r="F90" i="18"/>
  <c r="E90" i="18"/>
  <c r="D90" i="18"/>
  <c r="C90" i="18"/>
  <c r="X89" i="18"/>
  <c r="Q89" i="18"/>
  <c r="J89" i="18"/>
  <c r="I89" i="18"/>
  <c r="X88" i="18"/>
  <c r="Q88" i="18"/>
  <c r="I88" i="18"/>
  <c r="X87" i="18"/>
  <c r="Q87" i="18"/>
  <c r="J87" i="18"/>
  <c r="I87" i="18"/>
  <c r="X86" i="18"/>
  <c r="R86" i="18"/>
  <c r="Q86" i="18"/>
  <c r="I86" i="18"/>
  <c r="X85" i="18"/>
  <c r="R85" i="18"/>
  <c r="Q85" i="18"/>
  <c r="I85" i="18"/>
  <c r="X84" i="18"/>
  <c r="Q84" i="18"/>
  <c r="I84" i="18"/>
  <c r="X83" i="18"/>
  <c r="Q83" i="18"/>
  <c r="I83" i="18"/>
  <c r="X82" i="18"/>
  <c r="Q82" i="18"/>
  <c r="J82" i="18"/>
  <c r="I82" i="18"/>
  <c r="X81" i="18"/>
  <c r="Q81" i="18"/>
  <c r="I81" i="18"/>
  <c r="X80" i="18"/>
  <c r="R80" i="18"/>
  <c r="Q80" i="18"/>
  <c r="J80" i="18"/>
  <c r="I80" i="18"/>
  <c r="X79" i="18"/>
  <c r="Q79" i="18"/>
  <c r="J79" i="18"/>
  <c r="I79" i="18"/>
  <c r="X78" i="18"/>
  <c r="W78" i="18"/>
  <c r="V78" i="18"/>
  <c r="U78" i="18"/>
  <c r="T78" i="18"/>
  <c r="S78" i="18"/>
  <c r="P78" i="18"/>
  <c r="O78" i="18"/>
  <c r="Q78" i="18" s="1"/>
  <c r="N78" i="18"/>
  <c r="M78" i="18"/>
  <c r="L78" i="18"/>
  <c r="K78" i="18"/>
  <c r="J78" i="18"/>
  <c r="H78" i="18"/>
  <c r="I78" i="18" s="1"/>
  <c r="G78" i="18"/>
  <c r="F78" i="18"/>
  <c r="E78" i="18"/>
  <c r="D78" i="18"/>
  <c r="C78" i="18"/>
  <c r="W76" i="18"/>
  <c r="X76" i="18" s="1"/>
  <c r="V76" i="18"/>
  <c r="U76" i="18"/>
  <c r="T76" i="18"/>
  <c r="S76" i="18"/>
  <c r="P76" i="18"/>
  <c r="Q76" i="18" s="1"/>
  <c r="O76" i="18"/>
  <c r="N76" i="18"/>
  <c r="M76" i="18"/>
  <c r="L76" i="18"/>
  <c r="K76" i="18"/>
  <c r="J76" i="18"/>
  <c r="H76" i="18"/>
  <c r="I76" i="18" s="1"/>
  <c r="G76" i="18"/>
  <c r="F76" i="18"/>
  <c r="E76" i="18"/>
  <c r="D76" i="18"/>
  <c r="C76" i="18"/>
  <c r="X75" i="18"/>
  <c r="Q75" i="18"/>
  <c r="I75" i="18"/>
  <c r="Y74" i="18"/>
  <c r="X74" i="18"/>
  <c r="Q74" i="18"/>
  <c r="I74" i="18"/>
  <c r="X73" i="18"/>
  <c r="Q73" i="18"/>
  <c r="I73" i="18"/>
  <c r="X72" i="18"/>
  <c r="Q72" i="18"/>
  <c r="I72" i="18"/>
  <c r="X71" i="18"/>
  <c r="Q71" i="18"/>
  <c r="J71" i="18"/>
  <c r="I71" i="18"/>
  <c r="X70" i="18"/>
  <c r="R70" i="18"/>
  <c r="Q70" i="18"/>
  <c r="J70" i="18"/>
  <c r="I70" i="18"/>
  <c r="X69" i="18"/>
  <c r="Q69" i="18"/>
  <c r="I69" i="18"/>
  <c r="X68" i="18"/>
  <c r="R68" i="18"/>
  <c r="Q68" i="18"/>
  <c r="I68" i="18"/>
  <c r="X67" i="18"/>
  <c r="Q67" i="18"/>
  <c r="I67" i="18"/>
  <c r="X66" i="18"/>
  <c r="Q66" i="18"/>
  <c r="I66" i="18"/>
  <c r="X65" i="18"/>
  <c r="Q65" i="18"/>
  <c r="J65" i="18"/>
  <c r="I65" i="18"/>
  <c r="Y64" i="18"/>
  <c r="W64" i="18"/>
  <c r="X64" i="18" s="1"/>
  <c r="V64" i="18"/>
  <c r="U64" i="18"/>
  <c r="T64" i="18"/>
  <c r="S64" i="18"/>
  <c r="P64" i="18"/>
  <c r="Q64" i="18" s="1"/>
  <c r="O64" i="18"/>
  <c r="N64" i="18"/>
  <c r="M64" i="18"/>
  <c r="L64" i="18"/>
  <c r="K64" i="18"/>
  <c r="H64" i="18"/>
  <c r="J64" i="18" s="1"/>
  <c r="G64" i="18"/>
  <c r="F64" i="18"/>
  <c r="E64" i="18"/>
  <c r="D64" i="18"/>
  <c r="C64" i="18"/>
  <c r="W62" i="18"/>
  <c r="X62" i="18" s="1"/>
  <c r="V62" i="18"/>
  <c r="U62" i="18"/>
  <c r="T62" i="18"/>
  <c r="S62" i="18"/>
  <c r="R62" i="18"/>
  <c r="Q62" i="18"/>
  <c r="P62" i="18"/>
  <c r="O62" i="18"/>
  <c r="N62" i="18"/>
  <c r="M62" i="18"/>
  <c r="L62" i="18"/>
  <c r="K62" i="18"/>
  <c r="H62" i="18"/>
  <c r="J62" i="18" s="1"/>
  <c r="G62" i="18"/>
  <c r="F62" i="18"/>
  <c r="E62" i="18"/>
  <c r="D62" i="18"/>
  <c r="C62" i="18"/>
  <c r="X61" i="18"/>
  <c r="Q61" i="18"/>
  <c r="J61" i="18"/>
  <c r="I61" i="18"/>
  <c r="X60" i="18"/>
  <c r="R60" i="18"/>
  <c r="Q60" i="18"/>
  <c r="J60" i="18"/>
  <c r="I60" i="18"/>
  <c r="X59" i="18"/>
  <c r="R59" i="18"/>
  <c r="Q59" i="18"/>
  <c r="J59" i="18"/>
  <c r="I59" i="18"/>
  <c r="X58" i="18"/>
  <c r="Q58" i="18"/>
  <c r="I58" i="18"/>
  <c r="X57" i="18"/>
  <c r="Q57" i="18"/>
  <c r="J57" i="18"/>
  <c r="I57" i="18"/>
  <c r="X56" i="18"/>
  <c r="Q56" i="18"/>
  <c r="J56" i="18"/>
  <c r="I56" i="18"/>
  <c r="X55" i="18"/>
  <c r="Q55" i="18"/>
  <c r="I55" i="18"/>
  <c r="X54" i="18"/>
  <c r="R54" i="18"/>
  <c r="Q54" i="18"/>
  <c r="I54" i="18"/>
  <c r="Y53" i="18"/>
  <c r="X53" i="18"/>
  <c r="Q53" i="18"/>
  <c r="J53" i="18"/>
  <c r="I53" i="18"/>
  <c r="Y52" i="18"/>
  <c r="X52" i="18"/>
  <c r="R52" i="18"/>
  <c r="Q52" i="18"/>
  <c r="I52" i="18"/>
  <c r="X51" i="18"/>
  <c r="Q51" i="18"/>
  <c r="J51" i="18"/>
  <c r="I51" i="18"/>
  <c r="W50" i="18"/>
  <c r="Y50" i="18" s="1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H50" i="18"/>
  <c r="I50" i="18" s="1"/>
  <c r="G50" i="18"/>
  <c r="F50" i="18"/>
  <c r="E50" i="18"/>
  <c r="D50" i="18"/>
  <c r="C50" i="18"/>
  <c r="W48" i="18"/>
  <c r="Y48" i="18" s="1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X47" i="18"/>
  <c r="R47" i="18"/>
  <c r="Q47" i="18"/>
  <c r="J47" i="18"/>
  <c r="I47" i="18"/>
  <c r="X46" i="18"/>
  <c r="Q46" i="18"/>
  <c r="I46" i="18"/>
  <c r="X45" i="18"/>
  <c r="Q45" i="18"/>
  <c r="J45" i="18"/>
  <c r="I45" i="18"/>
  <c r="X44" i="18"/>
  <c r="Q44" i="18"/>
  <c r="J44" i="18"/>
  <c r="I44" i="18"/>
  <c r="X43" i="18"/>
  <c r="Q43" i="18"/>
  <c r="I43" i="18"/>
  <c r="X42" i="18"/>
  <c r="R42" i="18"/>
  <c r="Q42" i="18"/>
  <c r="I42" i="18"/>
  <c r="Y41" i="18"/>
  <c r="X41" i="18"/>
  <c r="Q41" i="18"/>
  <c r="J41" i="18"/>
  <c r="I41" i="18"/>
  <c r="Y40" i="18"/>
  <c r="X40" i="18"/>
  <c r="R40" i="18"/>
  <c r="Q40" i="18"/>
  <c r="I40" i="18"/>
  <c r="X39" i="18"/>
  <c r="Q39" i="18"/>
  <c r="J39" i="18"/>
  <c r="I39" i="18"/>
  <c r="X38" i="18"/>
  <c r="R38" i="18"/>
  <c r="Q38" i="18"/>
  <c r="J38" i="18"/>
  <c r="I38" i="18"/>
  <c r="X37" i="18"/>
  <c r="R37" i="18"/>
  <c r="Q37" i="18"/>
  <c r="J37" i="18"/>
  <c r="I37" i="18"/>
  <c r="W36" i="18"/>
  <c r="Y36" i="18" s="1"/>
  <c r="V36" i="18"/>
  <c r="U36" i="18"/>
  <c r="T36" i="18"/>
  <c r="S36" i="18"/>
  <c r="R36" i="18"/>
  <c r="P36" i="18"/>
  <c r="Q36" i="18" s="1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W34" i="18"/>
  <c r="X34" i="18" s="1"/>
  <c r="V34" i="18"/>
  <c r="U34" i="18"/>
  <c r="T34" i="18"/>
  <c r="S34" i="18"/>
  <c r="R34" i="18"/>
  <c r="P34" i="18"/>
  <c r="Q34" i="18" s="1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X33" i="18"/>
  <c r="Q33" i="18"/>
  <c r="J33" i="18"/>
  <c r="I33" i="18"/>
  <c r="X32" i="18"/>
  <c r="Q32" i="18"/>
  <c r="J32" i="18"/>
  <c r="I32" i="18"/>
  <c r="X31" i="18"/>
  <c r="Q31" i="18"/>
  <c r="I31" i="18"/>
  <c r="X30" i="18"/>
  <c r="R30" i="18"/>
  <c r="Q30" i="18"/>
  <c r="I30" i="18"/>
  <c r="Y29" i="18"/>
  <c r="X29" i="18"/>
  <c r="Q29" i="18"/>
  <c r="J29" i="18"/>
  <c r="I29" i="18"/>
  <c r="Y28" i="18"/>
  <c r="X28" i="18"/>
  <c r="R28" i="18"/>
  <c r="Q28" i="18"/>
  <c r="I28" i="18"/>
  <c r="X27" i="18"/>
  <c r="Q27" i="18"/>
  <c r="J27" i="18"/>
  <c r="I27" i="18"/>
  <c r="X26" i="18"/>
  <c r="R26" i="18"/>
  <c r="Q26" i="18"/>
  <c r="J26" i="18"/>
  <c r="I26" i="18"/>
  <c r="X25" i="18"/>
  <c r="R25" i="18"/>
  <c r="Q25" i="18"/>
  <c r="J25" i="18"/>
  <c r="I25" i="18"/>
  <c r="X24" i="18"/>
  <c r="Q24" i="18"/>
  <c r="I24" i="18"/>
  <c r="X23" i="18"/>
  <c r="Q23" i="18"/>
  <c r="J23" i="18"/>
  <c r="I23" i="18"/>
  <c r="W22" i="18"/>
  <c r="V22" i="18"/>
  <c r="X22" i="18" s="1"/>
  <c r="U22" i="18"/>
  <c r="T22" i="18"/>
  <c r="S22" i="18"/>
  <c r="P22" i="18"/>
  <c r="Q22" i="18" s="1"/>
  <c r="O22" i="18"/>
  <c r="N22" i="18"/>
  <c r="M22" i="18"/>
  <c r="L22" i="18"/>
  <c r="K22" i="18"/>
  <c r="J22" i="18"/>
  <c r="H22" i="18"/>
  <c r="I22" i="18" s="1"/>
  <c r="G22" i="18"/>
  <c r="F22" i="18"/>
  <c r="E22" i="18"/>
  <c r="D22" i="18"/>
  <c r="C22" i="18"/>
  <c r="X20" i="18"/>
  <c r="W20" i="18"/>
  <c r="V20" i="18"/>
  <c r="U20" i="18"/>
  <c r="T20" i="18"/>
  <c r="S20" i="18"/>
  <c r="Q20" i="18"/>
  <c r="P20" i="18"/>
  <c r="R20" i="18" s="1"/>
  <c r="O20" i="18"/>
  <c r="N20" i="18"/>
  <c r="M20" i="18"/>
  <c r="L20" i="18"/>
  <c r="K20" i="18"/>
  <c r="J20" i="18"/>
  <c r="H20" i="18"/>
  <c r="I20" i="18" s="1"/>
  <c r="G20" i="18"/>
  <c r="F20" i="18"/>
  <c r="E20" i="18"/>
  <c r="D20" i="18"/>
  <c r="C20" i="18"/>
  <c r="X19" i="18"/>
  <c r="Q19" i="18"/>
  <c r="I19" i="18"/>
  <c r="X18" i="18"/>
  <c r="R18" i="18"/>
  <c r="Q18" i="18"/>
  <c r="I18" i="18"/>
  <c r="Y17" i="18"/>
  <c r="X17" i="18"/>
  <c r="Q17" i="18"/>
  <c r="J17" i="18"/>
  <c r="I17" i="18"/>
  <c r="Y16" i="18"/>
  <c r="X16" i="18"/>
  <c r="R16" i="18"/>
  <c r="Q16" i="18"/>
  <c r="I16" i="18"/>
  <c r="X15" i="18"/>
  <c r="Q15" i="18"/>
  <c r="J15" i="18"/>
  <c r="I15" i="18"/>
  <c r="X14" i="18"/>
  <c r="R14" i="18"/>
  <c r="Q14" i="18"/>
  <c r="J14" i="18"/>
  <c r="I14" i="18"/>
  <c r="X13" i="18"/>
  <c r="R13" i="18"/>
  <c r="Q13" i="18"/>
  <c r="J13" i="18"/>
  <c r="I13" i="18"/>
  <c r="X12" i="18"/>
  <c r="Q12" i="18"/>
  <c r="I12" i="18"/>
  <c r="Y11" i="18"/>
  <c r="X11" i="18"/>
  <c r="Q11" i="18"/>
  <c r="J11" i="18"/>
  <c r="I11" i="18"/>
  <c r="X10" i="18"/>
  <c r="Q10" i="18"/>
  <c r="J10" i="18"/>
  <c r="I10" i="18"/>
  <c r="X9" i="18"/>
  <c r="Q9" i="18"/>
  <c r="I9" i="18"/>
  <c r="W8" i="18"/>
  <c r="Y109" i="18" s="1"/>
  <c r="V8" i="18"/>
  <c r="U8" i="18"/>
  <c r="T8" i="18"/>
  <c r="S8" i="18"/>
  <c r="Q8" i="18"/>
  <c r="P8" i="18"/>
  <c r="R121" i="18" s="1"/>
  <c r="O8" i="18"/>
  <c r="N8" i="18"/>
  <c r="M8" i="18"/>
  <c r="L8" i="18"/>
  <c r="K8" i="18"/>
  <c r="J8" i="18"/>
  <c r="H8" i="18"/>
  <c r="J55" i="18" s="1"/>
  <c r="G8" i="18"/>
  <c r="F8" i="18"/>
  <c r="E8" i="18"/>
  <c r="D8" i="18"/>
  <c r="C8" i="18"/>
  <c r="Y6" i="18"/>
  <c r="X6" i="18"/>
  <c r="R6" i="18"/>
  <c r="Q6" i="18"/>
  <c r="J6" i="18"/>
  <c r="I6" i="18"/>
  <c r="B3" i="18"/>
  <c r="J161" i="17"/>
  <c r="I161" i="17"/>
  <c r="H161" i="17"/>
  <c r="G161" i="17"/>
  <c r="F161" i="17"/>
  <c r="E161" i="17"/>
  <c r="D161" i="17"/>
  <c r="C161" i="17"/>
  <c r="K160" i="17"/>
  <c r="J160" i="17"/>
  <c r="I160" i="17"/>
  <c r="K159" i="17"/>
  <c r="J159" i="17"/>
  <c r="I159" i="17"/>
  <c r="J158" i="17"/>
  <c r="I158" i="17"/>
  <c r="K157" i="17"/>
  <c r="J157" i="17"/>
  <c r="I157" i="17"/>
  <c r="K156" i="17"/>
  <c r="J156" i="17"/>
  <c r="I156" i="17"/>
  <c r="K155" i="17"/>
  <c r="J155" i="17"/>
  <c r="I155" i="17"/>
  <c r="J154" i="17"/>
  <c r="I154" i="17"/>
  <c r="J153" i="17"/>
  <c r="I153" i="17"/>
  <c r="K152" i="17"/>
  <c r="J152" i="17"/>
  <c r="I152" i="17"/>
  <c r="K151" i="17"/>
  <c r="J151" i="17"/>
  <c r="I151" i="17"/>
  <c r="K150" i="17"/>
  <c r="J150" i="17"/>
  <c r="I150" i="17"/>
  <c r="K149" i="17"/>
  <c r="I149" i="17"/>
  <c r="H149" i="17"/>
  <c r="J149" i="17" s="1"/>
  <c r="G149" i="17"/>
  <c r="F149" i="17"/>
  <c r="E149" i="17"/>
  <c r="D149" i="17"/>
  <c r="C149" i="17"/>
  <c r="J147" i="17"/>
  <c r="I147" i="17"/>
  <c r="H147" i="17"/>
  <c r="G147" i="17"/>
  <c r="F147" i="17"/>
  <c r="E147" i="17"/>
  <c r="D147" i="17"/>
  <c r="C147" i="17"/>
  <c r="J146" i="17"/>
  <c r="I146" i="17"/>
  <c r="J145" i="17"/>
  <c r="I145" i="17"/>
  <c r="J144" i="17"/>
  <c r="I144" i="17"/>
  <c r="K143" i="17"/>
  <c r="J143" i="17"/>
  <c r="I143" i="17"/>
  <c r="K142" i="17"/>
  <c r="J142" i="17"/>
  <c r="I142" i="17"/>
  <c r="J141" i="17"/>
  <c r="I141" i="17"/>
  <c r="K140" i="17"/>
  <c r="J140" i="17"/>
  <c r="I140" i="17"/>
  <c r="K139" i="17"/>
  <c r="J139" i="17"/>
  <c r="I139" i="17"/>
  <c r="K138" i="17"/>
  <c r="J138" i="17"/>
  <c r="I138" i="17"/>
  <c r="J137" i="17"/>
  <c r="I137" i="17"/>
  <c r="J136" i="17"/>
  <c r="I136" i="17"/>
  <c r="H135" i="17"/>
  <c r="K135" i="17" s="1"/>
  <c r="G135" i="17"/>
  <c r="F135" i="17"/>
  <c r="E135" i="17"/>
  <c r="D135" i="17"/>
  <c r="C135" i="17"/>
  <c r="K133" i="17"/>
  <c r="I133" i="17"/>
  <c r="H133" i="17"/>
  <c r="J133" i="17" s="1"/>
  <c r="G133" i="17"/>
  <c r="F133" i="17"/>
  <c r="E133" i="17"/>
  <c r="D133" i="17"/>
  <c r="C133" i="17"/>
  <c r="J132" i="17"/>
  <c r="I132" i="17"/>
  <c r="J131" i="17"/>
  <c r="I131" i="17"/>
  <c r="J130" i="17"/>
  <c r="I130" i="17"/>
  <c r="J129" i="17"/>
  <c r="I129" i="17"/>
  <c r="J128" i="17"/>
  <c r="I128" i="17"/>
  <c r="J127" i="17"/>
  <c r="I127" i="17"/>
  <c r="K126" i="17"/>
  <c r="J126" i="17"/>
  <c r="I126" i="17"/>
  <c r="K125" i="17"/>
  <c r="J125" i="17"/>
  <c r="I125" i="17"/>
  <c r="J124" i="17"/>
  <c r="I124" i="17"/>
  <c r="K123" i="17"/>
  <c r="J123" i="17"/>
  <c r="I123" i="17"/>
  <c r="K122" i="17"/>
  <c r="J122" i="17"/>
  <c r="I122" i="17"/>
  <c r="K121" i="17"/>
  <c r="J121" i="17"/>
  <c r="H121" i="17"/>
  <c r="I121" i="17" s="1"/>
  <c r="G121" i="17"/>
  <c r="F121" i="17"/>
  <c r="E121" i="17"/>
  <c r="D121" i="17"/>
  <c r="C121" i="17"/>
  <c r="K119" i="17"/>
  <c r="H119" i="17"/>
  <c r="J119" i="17" s="1"/>
  <c r="G119" i="17"/>
  <c r="F119" i="17"/>
  <c r="E119" i="17"/>
  <c r="D119" i="17"/>
  <c r="C119" i="17"/>
  <c r="K118" i="17"/>
  <c r="J118" i="17"/>
  <c r="I118" i="17"/>
  <c r="K117" i="17"/>
  <c r="J117" i="17"/>
  <c r="I117" i="17"/>
  <c r="J116" i="17"/>
  <c r="I116" i="17"/>
  <c r="J115" i="17"/>
  <c r="I115" i="17"/>
  <c r="J114" i="17"/>
  <c r="I114" i="17"/>
  <c r="J113" i="17"/>
  <c r="I113" i="17"/>
  <c r="K112" i="17"/>
  <c r="J112" i="17"/>
  <c r="I112" i="17"/>
  <c r="J111" i="17"/>
  <c r="I111" i="17"/>
  <c r="J110" i="17"/>
  <c r="I110" i="17"/>
  <c r="K109" i="17"/>
  <c r="J109" i="17"/>
  <c r="I109" i="17"/>
  <c r="K108" i="17"/>
  <c r="J108" i="17"/>
  <c r="I108" i="17"/>
  <c r="J107" i="17"/>
  <c r="H107" i="17"/>
  <c r="K107" i="17" s="1"/>
  <c r="G107" i="17"/>
  <c r="F107" i="17"/>
  <c r="E107" i="17"/>
  <c r="D107" i="17"/>
  <c r="C107" i="17"/>
  <c r="K105" i="17"/>
  <c r="J105" i="17"/>
  <c r="H105" i="17"/>
  <c r="I105" i="17" s="1"/>
  <c r="G105" i="17"/>
  <c r="F105" i="17"/>
  <c r="E105" i="17"/>
  <c r="D105" i="17"/>
  <c r="C105" i="17"/>
  <c r="K104" i="17"/>
  <c r="J104" i="17"/>
  <c r="I104" i="17"/>
  <c r="K103" i="17"/>
  <c r="J103" i="17"/>
  <c r="I103" i="17"/>
  <c r="K102" i="17"/>
  <c r="J102" i="17"/>
  <c r="I102" i="17"/>
  <c r="K101" i="17"/>
  <c r="J101" i="17"/>
  <c r="I101" i="17"/>
  <c r="K100" i="17"/>
  <c r="J100" i="17"/>
  <c r="I100" i="17"/>
  <c r="J99" i="17"/>
  <c r="I99" i="17"/>
  <c r="J98" i="17"/>
  <c r="I98" i="17"/>
  <c r="J97" i="17"/>
  <c r="I97" i="17"/>
  <c r="J96" i="17"/>
  <c r="I96" i="17"/>
  <c r="K95" i="17"/>
  <c r="J95" i="17"/>
  <c r="I95" i="17"/>
  <c r="J94" i="17"/>
  <c r="I94" i="17"/>
  <c r="H93" i="17"/>
  <c r="K93" i="17" s="1"/>
  <c r="G93" i="17"/>
  <c r="F93" i="17"/>
  <c r="E93" i="17"/>
  <c r="D93" i="17"/>
  <c r="C93" i="17"/>
  <c r="J91" i="17"/>
  <c r="H91" i="17"/>
  <c r="K91" i="17" s="1"/>
  <c r="G91" i="17"/>
  <c r="F91" i="17"/>
  <c r="E91" i="17"/>
  <c r="D91" i="17"/>
  <c r="C91" i="17"/>
  <c r="K90" i="17"/>
  <c r="J90" i="17"/>
  <c r="I90" i="17"/>
  <c r="J89" i="17"/>
  <c r="I89" i="17"/>
  <c r="J88" i="17"/>
  <c r="I88" i="17"/>
  <c r="K87" i="17"/>
  <c r="J87" i="17"/>
  <c r="I87" i="17"/>
  <c r="K86" i="17"/>
  <c r="J86" i="17"/>
  <c r="I86" i="17"/>
  <c r="K85" i="17"/>
  <c r="J85" i="17"/>
  <c r="I85" i="17"/>
  <c r="K84" i="17"/>
  <c r="J84" i="17"/>
  <c r="I84" i="17"/>
  <c r="K83" i="17"/>
  <c r="J83" i="17"/>
  <c r="I83" i="17"/>
  <c r="J82" i="17"/>
  <c r="I82" i="17"/>
  <c r="J81" i="17"/>
  <c r="I81" i="17"/>
  <c r="J80" i="17"/>
  <c r="I80" i="17"/>
  <c r="H79" i="17"/>
  <c r="K79" i="17" s="1"/>
  <c r="G79" i="17"/>
  <c r="J79" i="17" s="1"/>
  <c r="F79" i="17"/>
  <c r="E79" i="17"/>
  <c r="D79" i="17"/>
  <c r="C79" i="17"/>
  <c r="H77" i="17"/>
  <c r="K77" i="17" s="1"/>
  <c r="G77" i="17"/>
  <c r="F77" i="17"/>
  <c r="E77" i="17"/>
  <c r="D77" i="17"/>
  <c r="C77" i="17"/>
  <c r="J76" i="17"/>
  <c r="I76" i="17"/>
  <c r="K75" i="17"/>
  <c r="J75" i="17"/>
  <c r="I75" i="17"/>
  <c r="K74" i="17"/>
  <c r="J74" i="17"/>
  <c r="I74" i="17"/>
  <c r="K73" i="17"/>
  <c r="J73" i="17"/>
  <c r="I73" i="17"/>
  <c r="J72" i="17"/>
  <c r="I72" i="17"/>
  <c r="J71" i="17"/>
  <c r="I71" i="17"/>
  <c r="K70" i="17"/>
  <c r="J70" i="17"/>
  <c r="I70" i="17"/>
  <c r="K69" i="17"/>
  <c r="J69" i="17"/>
  <c r="I69" i="17"/>
  <c r="K68" i="17"/>
  <c r="J68" i="17"/>
  <c r="I68" i="17"/>
  <c r="K67" i="17"/>
  <c r="J67" i="17"/>
  <c r="I67" i="17"/>
  <c r="K66" i="17"/>
  <c r="J66" i="17"/>
  <c r="I66" i="17"/>
  <c r="H65" i="17"/>
  <c r="K65" i="17" s="1"/>
  <c r="G65" i="17"/>
  <c r="J65" i="17" s="1"/>
  <c r="F65" i="17"/>
  <c r="E65" i="17"/>
  <c r="D65" i="17"/>
  <c r="C65" i="17"/>
  <c r="H63" i="17"/>
  <c r="K63" i="17" s="1"/>
  <c r="G63" i="17"/>
  <c r="J63" i="17" s="1"/>
  <c r="F63" i="17"/>
  <c r="E63" i="17"/>
  <c r="D63" i="17"/>
  <c r="C63" i="17"/>
  <c r="J62" i="17"/>
  <c r="I62" i="17"/>
  <c r="K61" i="17"/>
  <c r="J61" i="17"/>
  <c r="I61" i="17"/>
  <c r="K60" i="17"/>
  <c r="J60" i="17"/>
  <c r="I60" i="17"/>
  <c r="J59" i="17"/>
  <c r="I59" i="17"/>
  <c r="K58" i="17"/>
  <c r="J58" i="17"/>
  <c r="I58" i="17"/>
  <c r="K57" i="17"/>
  <c r="J57" i="17"/>
  <c r="I57" i="17"/>
  <c r="K56" i="17"/>
  <c r="J56" i="17"/>
  <c r="I56" i="17"/>
  <c r="J55" i="17"/>
  <c r="I55" i="17"/>
  <c r="J54" i="17"/>
  <c r="I54" i="17"/>
  <c r="K53" i="17"/>
  <c r="J53" i="17"/>
  <c r="I53" i="17"/>
  <c r="K52" i="17"/>
  <c r="J52" i="17"/>
  <c r="I52" i="17"/>
  <c r="H51" i="17"/>
  <c r="K51" i="17" s="1"/>
  <c r="G51" i="17"/>
  <c r="F51" i="17"/>
  <c r="E51" i="17"/>
  <c r="D51" i="17"/>
  <c r="C51" i="17"/>
  <c r="H49" i="17"/>
  <c r="K49" i="17" s="1"/>
  <c r="G49" i="17"/>
  <c r="J49" i="17" s="1"/>
  <c r="F49" i="17"/>
  <c r="E49" i="17"/>
  <c r="D49" i="17"/>
  <c r="C49" i="17"/>
  <c r="J48" i="17"/>
  <c r="I48" i="17"/>
  <c r="K47" i="17"/>
  <c r="J47" i="17"/>
  <c r="I47" i="17"/>
  <c r="J46" i="17"/>
  <c r="I46" i="17"/>
  <c r="J45" i="17"/>
  <c r="I45" i="17"/>
  <c r="K44" i="17"/>
  <c r="J44" i="17"/>
  <c r="I44" i="17"/>
  <c r="K43" i="17"/>
  <c r="J43" i="17"/>
  <c r="I43" i="17"/>
  <c r="J42" i="17"/>
  <c r="I42" i="17"/>
  <c r="K41" i="17"/>
  <c r="J41" i="17"/>
  <c r="I41" i="17"/>
  <c r="K40" i="17"/>
  <c r="J40" i="17"/>
  <c r="I40" i="17"/>
  <c r="K39" i="17"/>
  <c r="J39" i="17"/>
  <c r="I39" i="17"/>
  <c r="J38" i="17"/>
  <c r="I38" i="17"/>
  <c r="H37" i="17"/>
  <c r="I37" i="17" s="1"/>
  <c r="G37" i="17"/>
  <c r="F37" i="17"/>
  <c r="E37" i="17"/>
  <c r="D37" i="17"/>
  <c r="C37" i="17"/>
  <c r="H35" i="17"/>
  <c r="K35" i="17" s="1"/>
  <c r="G35" i="17"/>
  <c r="F35" i="17"/>
  <c r="E35" i="17"/>
  <c r="D35" i="17"/>
  <c r="C35" i="17"/>
  <c r="J34" i="17"/>
  <c r="I34" i="17"/>
  <c r="J33" i="17"/>
  <c r="I33" i="17"/>
  <c r="J32" i="17"/>
  <c r="I32" i="17"/>
  <c r="J31" i="17"/>
  <c r="I31" i="17"/>
  <c r="K30" i="17"/>
  <c r="J30" i="17"/>
  <c r="I30" i="17"/>
  <c r="J29" i="17"/>
  <c r="I29" i="17"/>
  <c r="J28" i="17"/>
  <c r="I28" i="17"/>
  <c r="K27" i="17"/>
  <c r="J27" i="17"/>
  <c r="I27" i="17"/>
  <c r="K26" i="17"/>
  <c r="J26" i="17"/>
  <c r="I26" i="17"/>
  <c r="J25" i="17"/>
  <c r="I25" i="17"/>
  <c r="K24" i="17"/>
  <c r="J24" i="17"/>
  <c r="I24" i="17"/>
  <c r="K23" i="17"/>
  <c r="J23" i="17"/>
  <c r="H23" i="17"/>
  <c r="I23" i="17" s="1"/>
  <c r="G23" i="17"/>
  <c r="F23" i="17"/>
  <c r="E23" i="17"/>
  <c r="D23" i="17"/>
  <c r="C23" i="17"/>
  <c r="T21" i="17"/>
  <c r="U21" i="17" s="1"/>
  <c r="S21" i="17"/>
  <c r="R21" i="17"/>
  <c r="Q21" i="17"/>
  <c r="P21" i="17"/>
  <c r="O21" i="17"/>
  <c r="H21" i="17"/>
  <c r="K21" i="17" s="1"/>
  <c r="G21" i="17"/>
  <c r="F21" i="17"/>
  <c r="E21" i="17"/>
  <c r="D21" i="17"/>
  <c r="C21" i="17"/>
  <c r="V20" i="17"/>
  <c r="U20" i="17"/>
  <c r="K20" i="17"/>
  <c r="J20" i="17"/>
  <c r="I20" i="17"/>
  <c r="V19" i="17"/>
  <c r="U19" i="17"/>
  <c r="K19" i="17"/>
  <c r="J19" i="17"/>
  <c r="I19" i="17"/>
  <c r="W18" i="17"/>
  <c r="V18" i="17"/>
  <c r="U18" i="17"/>
  <c r="J18" i="17"/>
  <c r="I18" i="17"/>
  <c r="V17" i="17"/>
  <c r="U17" i="17"/>
  <c r="K17" i="17"/>
  <c r="J17" i="17"/>
  <c r="I17" i="17"/>
  <c r="W16" i="17"/>
  <c r="V16" i="17"/>
  <c r="U16" i="17"/>
  <c r="K16" i="17"/>
  <c r="J16" i="17"/>
  <c r="I16" i="17"/>
  <c r="W15" i="17"/>
  <c r="V15" i="17"/>
  <c r="U15" i="17"/>
  <c r="K15" i="17"/>
  <c r="J15" i="17"/>
  <c r="I15" i="17"/>
  <c r="W14" i="17"/>
  <c r="V14" i="17"/>
  <c r="U14" i="17"/>
  <c r="J14" i="17"/>
  <c r="I14" i="17"/>
  <c r="V13" i="17"/>
  <c r="U13" i="17"/>
  <c r="K13" i="17"/>
  <c r="J13" i="17"/>
  <c r="I13" i="17"/>
  <c r="W12" i="17"/>
  <c r="V12" i="17"/>
  <c r="U12" i="17"/>
  <c r="K12" i="17"/>
  <c r="J12" i="17"/>
  <c r="I12" i="17"/>
  <c r="W11" i="17"/>
  <c r="V11" i="17"/>
  <c r="U11" i="17"/>
  <c r="K11" i="17"/>
  <c r="J11" i="17"/>
  <c r="I11" i="17"/>
  <c r="V10" i="17"/>
  <c r="U10" i="17"/>
  <c r="K10" i="17"/>
  <c r="J10" i="17"/>
  <c r="I10" i="17"/>
  <c r="U9" i="17"/>
  <c r="T9" i="17"/>
  <c r="W17" i="17" s="1"/>
  <c r="S9" i="17"/>
  <c r="R9" i="17"/>
  <c r="Q9" i="17"/>
  <c r="P9" i="17"/>
  <c r="O9" i="17"/>
  <c r="J9" i="17"/>
  <c r="I9" i="17"/>
  <c r="H9" i="17"/>
  <c r="K145" i="17" s="1"/>
  <c r="G9" i="17"/>
  <c r="F9" i="17"/>
  <c r="E9" i="17"/>
  <c r="D9" i="17"/>
  <c r="C9" i="17"/>
  <c r="W7" i="17"/>
  <c r="V7" i="17"/>
  <c r="U7" i="17"/>
  <c r="K7" i="17"/>
  <c r="J7" i="17"/>
  <c r="I7" i="17"/>
  <c r="B4" i="17"/>
  <c r="H161" i="16"/>
  <c r="K161" i="16" s="1"/>
  <c r="G161" i="16"/>
  <c r="F161" i="16"/>
  <c r="E161" i="16"/>
  <c r="D161" i="16"/>
  <c r="C161" i="16"/>
  <c r="J160" i="16"/>
  <c r="I160" i="16"/>
  <c r="J159" i="16"/>
  <c r="I159" i="16"/>
  <c r="J158" i="16"/>
  <c r="I158" i="16"/>
  <c r="J157" i="16"/>
  <c r="I157" i="16"/>
  <c r="J156" i="16"/>
  <c r="I156" i="16"/>
  <c r="J155" i="16"/>
  <c r="I155" i="16"/>
  <c r="J154" i="16"/>
  <c r="I154" i="16"/>
  <c r="J153" i="16"/>
  <c r="I153" i="16"/>
  <c r="K152" i="16"/>
  <c r="J152" i="16"/>
  <c r="I152" i="16"/>
  <c r="J151" i="16"/>
  <c r="I151" i="16"/>
  <c r="J150" i="16"/>
  <c r="I150" i="16"/>
  <c r="K149" i="16"/>
  <c r="J149" i="16"/>
  <c r="H149" i="16"/>
  <c r="I149" i="16" s="1"/>
  <c r="G149" i="16"/>
  <c r="F149" i="16"/>
  <c r="E149" i="16"/>
  <c r="D149" i="16"/>
  <c r="C149" i="16"/>
  <c r="H147" i="16"/>
  <c r="I147" i="16" s="1"/>
  <c r="G147" i="16"/>
  <c r="F147" i="16"/>
  <c r="E147" i="16"/>
  <c r="D147" i="16"/>
  <c r="C147" i="16"/>
  <c r="J146" i="16"/>
  <c r="I146" i="16"/>
  <c r="K145" i="16"/>
  <c r="J145" i="16"/>
  <c r="I145" i="16"/>
  <c r="J144" i="16"/>
  <c r="I144" i="16"/>
  <c r="J143" i="16"/>
  <c r="I143" i="16"/>
  <c r="J142" i="16"/>
  <c r="I142" i="16"/>
  <c r="J141" i="16"/>
  <c r="I141" i="16"/>
  <c r="J140" i="16"/>
  <c r="I140" i="16"/>
  <c r="J139" i="16"/>
  <c r="I139" i="16"/>
  <c r="J138" i="16"/>
  <c r="I138" i="16"/>
  <c r="J137" i="16"/>
  <c r="I137" i="16"/>
  <c r="J136" i="16"/>
  <c r="I136" i="16"/>
  <c r="K135" i="16"/>
  <c r="J135" i="16"/>
  <c r="H135" i="16"/>
  <c r="I135" i="16" s="1"/>
  <c r="G135" i="16"/>
  <c r="F135" i="16"/>
  <c r="E135" i="16"/>
  <c r="D135" i="16"/>
  <c r="C135" i="16"/>
  <c r="K133" i="16"/>
  <c r="J133" i="16"/>
  <c r="H133" i="16"/>
  <c r="I133" i="16" s="1"/>
  <c r="G133" i="16"/>
  <c r="F133" i="16"/>
  <c r="E133" i="16"/>
  <c r="D133" i="16"/>
  <c r="C133" i="16"/>
  <c r="J132" i="16"/>
  <c r="I132" i="16"/>
  <c r="K131" i="16"/>
  <c r="J131" i="16"/>
  <c r="I131" i="16"/>
  <c r="K130" i="16"/>
  <c r="J130" i="16"/>
  <c r="I130" i="16"/>
  <c r="J129" i="16"/>
  <c r="I129" i="16"/>
  <c r="K128" i="16"/>
  <c r="J128" i="16"/>
  <c r="I128" i="16"/>
  <c r="J127" i="16"/>
  <c r="I127" i="16"/>
  <c r="J126" i="16"/>
  <c r="I126" i="16"/>
  <c r="J125" i="16"/>
  <c r="I125" i="16"/>
  <c r="J124" i="16"/>
  <c r="I124" i="16"/>
  <c r="J123" i="16"/>
  <c r="I123" i="16"/>
  <c r="J122" i="16"/>
  <c r="I122" i="16"/>
  <c r="J121" i="16"/>
  <c r="I121" i="16"/>
  <c r="H121" i="16"/>
  <c r="K121" i="16" s="1"/>
  <c r="G121" i="16"/>
  <c r="F121" i="16"/>
  <c r="E121" i="16"/>
  <c r="D121" i="16"/>
  <c r="C121" i="16"/>
  <c r="K119" i="16"/>
  <c r="J119" i="16"/>
  <c r="H119" i="16"/>
  <c r="I119" i="16" s="1"/>
  <c r="G119" i="16"/>
  <c r="F119" i="16"/>
  <c r="E119" i="16"/>
  <c r="D119" i="16"/>
  <c r="C119" i="16"/>
  <c r="K118" i="16"/>
  <c r="J118" i="16"/>
  <c r="I118" i="16"/>
  <c r="K117" i="16"/>
  <c r="J117" i="16"/>
  <c r="I117" i="16"/>
  <c r="J116" i="16"/>
  <c r="I116" i="16"/>
  <c r="J115" i="16"/>
  <c r="I115" i="16"/>
  <c r="K114" i="16"/>
  <c r="J114" i="16"/>
  <c r="I114" i="16"/>
  <c r="K113" i="16"/>
  <c r="J113" i="16"/>
  <c r="I113" i="16"/>
  <c r="J112" i="16"/>
  <c r="I112" i="16"/>
  <c r="K111" i="16"/>
  <c r="J111" i="16"/>
  <c r="I111" i="16"/>
  <c r="J110" i="16"/>
  <c r="I110" i="16"/>
  <c r="J109" i="16"/>
  <c r="I109" i="16"/>
  <c r="J108" i="16"/>
  <c r="I108" i="16"/>
  <c r="I107" i="16"/>
  <c r="H107" i="16"/>
  <c r="K107" i="16" s="1"/>
  <c r="G107" i="16"/>
  <c r="F107" i="16"/>
  <c r="E107" i="16"/>
  <c r="D107" i="16"/>
  <c r="C107" i="16"/>
  <c r="J105" i="16"/>
  <c r="I105" i="16"/>
  <c r="H105" i="16"/>
  <c r="K105" i="16" s="1"/>
  <c r="G105" i="16"/>
  <c r="F105" i="16"/>
  <c r="E105" i="16"/>
  <c r="D105" i="16"/>
  <c r="C105" i="16"/>
  <c r="K104" i="16"/>
  <c r="J104" i="16"/>
  <c r="I104" i="16"/>
  <c r="J103" i="16"/>
  <c r="I103" i="16"/>
  <c r="J102" i="16"/>
  <c r="I102" i="16"/>
  <c r="K101" i="16"/>
  <c r="J101" i="16"/>
  <c r="I101" i="16"/>
  <c r="K100" i="16"/>
  <c r="J100" i="16"/>
  <c r="I100" i="16"/>
  <c r="J99" i="16"/>
  <c r="I99" i="16"/>
  <c r="J98" i="16"/>
  <c r="I98" i="16"/>
  <c r="K97" i="16"/>
  <c r="J97" i="16"/>
  <c r="I97" i="16"/>
  <c r="K96" i="16"/>
  <c r="J96" i="16"/>
  <c r="I96" i="16"/>
  <c r="J95" i="16"/>
  <c r="I95" i="16"/>
  <c r="K94" i="16"/>
  <c r="J94" i="16"/>
  <c r="I94" i="16"/>
  <c r="H93" i="16"/>
  <c r="J93" i="16" s="1"/>
  <c r="G93" i="16"/>
  <c r="F93" i="16"/>
  <c r="E93" i="16"/>
  <c r="D93" i="16"/>
  <c r="C93" i="16"/>
  <c r="I91" i="16"/>
  <c r="H91" i="16"/>
  <c r="K91" i="16" s="1"/>
  <c r="G91" i="16"/>
  <c r="F91" i="16"/>
  <c r="E91" i="16"/>
  <c r="D91" i="16"/>
  <c r="C91" i="16"/>
  <c r="J90" i="16"/>
  <c r="I90" i="16"/>
  <c r="J89" i="16"/>
  <c r="I89" i="16"/>
  <c r="J88" i="16"/>
  <c r="I88" i="16"/>
  <c r="K87" i="16"/>
  <c r="J87" i="16"/>
  <c r="I87" i="16"/>
  <c r="J86" i="16"/>
  <c r="I86" i="16"/>
  <c r="J85" i="16"/>
  <c r="I85" i="16"/>
  <c r="K84" i="16"/>
  <c r="J84" i="16"/>
  <c r="I84" i="16"/>
  <c r="K83" i="16"/>
  <c r="J83" i="16"/>
  <c r="I83" i="16"/>
  <c r="J82" i="16"/>
  <c r="I82" i="16"/>
  <c r="J81" i="16"/>
  <c r="I81" i="16"/>
  <c r="K80" i="16"/>
  <c r="J80" i="16"/>
  <c r="I80" i="16"/>
  <c r="K79" i="16"/>
  <c r="I79" i="16"/>
  <c r="H79" i="16"/>
  <c r="J79" i="16" s="1"/>
  <c r="G79" i="16"/>
  <c r="F79" i="16"/>
  <c r="E79" i="16"/>
  <c r="D79" i="16"/>
  <c r="C79" i="16"/>
  <c r="H77" i="16"/>
  <c r="J77" i="16" s="1"/>
  <c r="G77" i="16"/>
  <c r="F77" i="16"/>
  <c r="E77" i="16"/>
  <c r="D77" i="16"/>
  <c r="C77" i="16"/>
  <c r="J76" i="16"/>
  <c r="I76" i="16"/>
  <c r="J75" i="16"/>
  <c r="I75" i="16"/>
  <c r="J74" i="16"/>
  <c r="I74" i="16"/>
  <c r="J73" i="16"/>
  <c r="I73" i="16"/>
  <c r="J72" i="16"/>
  <c r="I72" i="16"/>
  <c r="J71" i="16"/>
  <c r="I71" i="16"/>
  <c r="K70" i="16"/>
  <c r="J70" i="16"/>
  <c r="I70" i="16"/>
  <c r="J69" i="16"/>
  <c r="I69" i="16"/>
  <c r="J68" i="16"/>
  <c r="I68" i="16"/>
  <c r="K67" i="16"/>
  <c r="J67" i="16"/>
  <c r="I67" i="16"/>
  <c r="K66" i="16"/>
  <c r="J66" i="16"/>
  <c r="I66" i="16"/>
  <c r="I65" i="16"/>
  <c r="H65" i="16"/>
  <c r="K65" i="16" s="1"/>
  <c r="G65" i="16"/>
  <c r="F65" i="16"/>
  <c r="E65" i="16"/>
  <c r="D65" i="16"/>
  <c r="C65" i="16"/>
  <c r="K63" i="16"/>
  <c r="I63" i="16"/>
  <c r="H63" i="16"/>
  <c r="J63" i="16" s="1"/>
  <c r="G63" i="16"/>
  <c r="F63" i="16"/>
  <c r="E63" i="16"/>
  <c r="D63" i="16"/>
  <c r="C63" i="16"/>
  <c r="J62" i="16"/>
  <c r="I62" i="16"/>
  <c r="J61" i="16"/>
  <c r="I61" i="16"/>
  <c r="J60" i="16"/>
  <c r="I60" i="16"/>
  <c r="J59" i="16"/>
  <c r="I59" i="16"/>
  <c r="J58" i="16"/>
  <c r="I58" i="16"/>
  <c r="J57" i="16"/>
  <c r="I57" i="16"/>
  <c r="J56" i="16"/>
  <c r="I56" i="16"/>
  <c r="J55" i="16"/>
  <c r="I55" i="16"/>
  <c r="J54" i="16"/>
  <c r="I54" i="16"/>
  <c r="K53" i="16"/>
  <c r="J53" i="16"/>
  <c r="I53" i="16"/>
  <c r="J52" i="16"/>
  <c r="I52" i="16"/>
  <c r="H51" i="16"/>
  <c r="K51" i="16" s="1"/>
  <c r="G51" i="16"/>
  <c r="F51" i="16"/>
  <c r="E51" i="16"/>
  <c r="D51" i="16"/>
  <c r="C51" i="16"/>
  <c r="I49" i="16"/>
  <c r="H49" i="16"/>
  <c r="K49" i="16" s="1"/>
  <c r="G49" i="16"/>
  <c r="F49" i="16"/>
  <c r="E49" i="16"/>
  <c r="D49" i="16"/>
  <c r="C49" i="16"/>
  <c r="K48" i="16"/>
  <c r="J48" i="16"/>
  <c r="I48" i="16"/>
  <c r="J47" i="16"/>
  <c r="I47" i="16"/>
  <c r="K46" i="16"/>
  <c r="J46" i="16"/>
  <c r="I46" i="16"/>
  <c r="J45" i="16"/>
  <c r="I45" i="16"/>
  <c r="J44" i="16"/>
  <c r="I44" i="16"/>
  <c r="J43" i="16"/>
  <c r="I43" i="16"/>
  <c r="J42" i="16"/>
  <c r="I42" i="16"/>
  <c r="J41" i="16"/>
  <c r="I41" i="16"/>
  <c r="J40" i="16"/>
  <c r="I40" i="16"/>
  <c r="J39" i="16"/>
  <c r="I39" i="16"/>
  <c r="J38" i="16"/>
  <c r="I38" i="16"/>
  <c r="H37" i="16"/>
  <c r="K37" i="16" s="1"/>
  <c r="G37" i="16"/>
  <c r="F37" i="16"/>
  <c r="E37" i="16"/>
  <c r="D37" i="16"/>
  <c r="C37" i="16"/>
  <c r="H35" i="16"/>
  <c r="K35" i="16" s="1"/>
  <c r="G35" i="16"/>
  <c r="F35" i="16"/>
  <c r="E35" i="16"/>
  <c r="D35" i="16"/>
  <c r="C35" i="16"/>
  <c r="J34" i="16"/>
  <c r="I34" i="16"/>
  <c r="J33" i="16"/>
  <c r="I33" i="16"/>
  <c r="K32" i="16"/>
  <c r="J32" i="16"/>
  <c r="I32" i="16"/>
  <c r="K31" i="16"/>
  <c r="J31" i="16"/>
  <c r="I31" i="16"/>
  <c r="J30" i="16"/>
  <c r="I30" i="16"/>
  <c r="K29" i="16"/>
  <c r="J29" i="16"/>
  <c r="I29" i="16"/>
  <c r="J28" i="16"/>
  <c r="I28" i="16"/>
  <c r="J27" i="16"/>
  <c r="I27" i="16"/>
  <c r="J26" i="16"/>
  <c r="I26" i="16"/>
  <c r="J25" i="16"/>
  <c r="I25" i="16"/>
  <c r="J24" i="16"/>
  <c r="I24" i="16"/>
  <c r="J23" i="16"/>
  <c r="I23" i="16"/>
  <c r="H23" i="16"/>
  <c r="G23" i="16"/>
  <c r="F23" i="16"/>
  <c r="E23" i="16"/>
  <c r="D23" i="16"/>
  <c r="C23" i="16"/>
  <c r="T21" i="16"/>
  <c r="W21" i="16" s="1"/>
  <c r="S21" i="16"/>
  <c r="R21" i="16"/>
  <c r="Q21" i="16"/>
  <c r="P21" i="16"/>
  <c r="O21" i="16"/>
  <c r="H21" i="16"/>
  <c r="K21" i="16" s="1"/>
  <c r="G21" i="16"/>
  <c r="F21" i="16"/>
  <c r="E21" i="16"/>
  <c r="D21" i="16"/>
  <c r="C21" i="16"/>
  <c r="V20" i="16"/>
  <c r="U20" i="16"/>
  <c r="J20" i="16"/>
  <c r="I20" i="16"/>
  <c r="W19" i="16"/>
  <c r="V19" i="16"/>
  <c r="U19" i="16"/>
  <c r="K19" i="16"/>
  <c r="J19" i="16"/>
  <c r="I19" i="16"/>
  <c r="V18" i="16"/>
  <c r="U18" i="16"/>
  <c r="K18" i="16"/>
  <c r="J18" i="16"/>
  <c r="I18" i="16"/>
  <c r="V17" i="16"/>
  <c r="U17" i="16"/>
  <c r="J17" i="16"/>
  <c r="I17" i="16"/>
  <c r="V16" i="16"/>
  <c r="U16" i="16"/>
  <c r="J16" i="16"/>
  <c r="I16" i="16"/>
  <c r="V15" i="16"/>
  <c r="U15" i="16"/>
  <c r="J15" i="16"/>
  <c r="I15" i="16"/>
  <c r="V14" i="16"/>
  <c r="U14" i="16"/>
  <c r="J14" i="16"/>
  <c r="I14" i="16"/>
  <c r="V13" i="16"/>
  <c r="U13" i="16"/>
  <c r="K13" i="16"/>
  <c r="J13" i="16"/>
  <c r="I13" i="16"/>
  <c r="V12" i="16"/>
  <c r="U12" i="16"/>
  <c r="K12" i="16"/>
  <c r="J12" i="16"/>
  <c r="I12" i="16"/>
  <c r="V11" i="16"/>
  <c r="U11" i="16"/>
  <c r="K11" i="16"/>
  <c r="J11" i="16"/>
  <c r="I11" i="16"/>
  <c r="V10" i="16"/>
  <c r="U10" i="16"/>
  <c r="J10" i="16"/>
  <c r="I10" i="16"/>
  <c r="W9" i="16"/>
  <c r="T9" i="16"/>
  <c r="W14" i="16" s="1"/>
  <c r="S9" i="16"/>
  <c r="R9" i="16"/>
  <c r="Q9" i="16"/>
  <c r="P9" i="16"/>
  <c r="O9" i="16"/>
  <c r="K9" i="16"/>
  <c r="I9" i="16"/>
  <c r="H9" i="16"/>
  <c r="K155" i="16" s="1"/>
  <c r="G9" i="16"/>
  <c r="F9" i="16"/>
  <c r="E9" i="16"/>
  <c r="D9" i="16"/>
  <c r="C9" i="16"/>
  <c r="W7" i="16"/>
  <c r="V7" i="16"/>
  <c r="U7" i="16"/>
  <c r="K7" i="16"/>
  <c r="J7" i="16"/>
  <c r="I7" i="16"/>
  <c r="B4" i="16"/>
  <c r="M161" i="15"/>
  <c r="L161" i="15"/>
  <c r="J161" i="15"/>
  <c r="I161" i="15"/>
  <c r="H161" i="15"/>
  <c r="G161" i="15"/>
  <c r="K161" i="15" s="1"/>
  <c r="F161" i="15"/>
  <c r="E161" i="15"/>
  <c r="D161" i="15"/>
  <c r="C161" i="15"/>
  <c r="M160" i="15"/>
  <c r="L160" i="15"/>
  <c r="K160" i="15"/>
  <c r="J160" i="15"/>
  <c r="I160" i="15"/>
  <c r="M159" i="15"/>
  <c r="L159" i="15"/>
  <c r="K159" i="15"/>
  <c r="J159" i="15"/>
  <c r="I159" i="15"/>
  <c r="M158" i="15"/>
  <c r="L158" i="15"/>
  <c r="K158" i="15"/>
  <c r="J158" i="15"/>
  <c r="I158" i="15"/>
  <c r="M157" i="15"/>
  <c r="L157" i="15"/>
  <c r="K157" i="15"/>
  <c r="J157" i="15"/>
  <c r="I157" i="15"/>
  <c r="M156" i="15"/>
  <c r="L156" i="15"/>
  <c r="K156" i="15"/>
  <c r="J156" i="15"/>
  <c r="I156" i="15"/>
  <c r="M155" i="15"/>
  <c r="L155" i="15"/>
  <c r="K155" i="15"/>
  <c r="J155" i="15"/>
  <c r="I155" i="15"/>
  <c r="M154" i="15"/>
  <c r="L154" i="15"/>
  <c r="K154" i="15"/>
  <c r="J154" i="15"/>
  <c r="I154" i="15"/>
  <c r="M153" i="15"/>
  <c r="L153" i="15"/>
  <c r="K153" i="15"/>
  <c r="J153" i="15"/>
  <c r="I153" i="15"/>
  <c r="M152" i="15"/>
  <c r="L152" i="15"/>
  <c r="K152" i="15"/>
  <c r="J152" i="15"/>
  <c r="I152" i="15"/>
  <c r="M151" i="15"/>
  <c r="L151" i="15"/>
  <c r="K151" i="15"/>
  <c r="J151" i="15"/>
  <c r="I151" i="15"/>
  <c r="M150" i="15"/>
  <c r="L150" i="15"/>
  <c r="K150" i="15"/>
  <c r="J150" i="15"/>
  <c r="I150" i="15"/>
  <c r="M149" i="15"/>
  <c r="L149" i="15"/>
  <c r="K149" i="15"/>
  <c r="J149" i="15"/>
  <c r="I149" i="15"/>
  <c r="M147" i="15"/>
  <c r="J147" i="15"/>
  <c r="I147" i="15"/>
  <c r="H147" i="15"/>
  <c r="L147" i="15" s="1"/>
  <c r="G147" i="15"/>
  <c r="K147" i="15" s="1"/>
  <c r="F147" i="15"/>
  <c r="E147" i="15"/>
  <c r="D147" i="15"/>
  <c r="C147" i="15"/>
  <c r="M146" i="15"/>
  <c r="L146" i="15"/>
  <c r="K146" i="15"/>
  <c r="J146" i="15"/>
  <c r="I146" i="15"/>
  <c r="M145" i="15"/>
  <c r="L145" i="15"/>
  <c r="K145" i="15"/>
  <c r="J145" i="15"/>
  <c r="I145" i="15"/>
  <c r="M144" i="15"/>
  <c r="L144" i="15"/>
  <c r="K144" i="15"/>
  <c r="J144" i="15"/>
  <c r="I144" i="15"/>
  <c r="M143" i="15"/>
  <c r="L143" i="15"/>
  <c r="K143" i="15"/>
  <c r="J143" i="15"/>
  <c r="I143" i="15"/>
  <c r="M142" i="15"/>
  <c r="L142" i="15"/>
  <c r="K142" i="15"/>
  <c r="J142" i="15"/>
  <c r="I142" i="15"/>
  <c r="M141" i="15"/>
  <c r="L141" i="15"/>
  <c r="K141" i="15"/>
  <c r="J141" i="15"/>
  <c r="I141" i="15"/>
  <c r="M140" i="15"/>
  <c r="L140" i="15"/>
  <c r="K140" i="15"/>
  <c r="J140" i="15"/>
  <c r="I140" i="15"/>
  <c r="M139" i="15"/>
  <c r="L139" i="15"/>
  <c r="K139" i="15"/>
  <c r="J139" i="15"/>
  <c r="I139" i="15"/>
  <c r="M138" i="15"/>
  <c r="L138" i="15"/>
  <c r="K138" i="15"/>
  <c r="J138" i="15"/>
  <c r="I138" i="15"/>
  <c r="M137" i="15"/>
  <c r="L137" i="15"/>
  <c r="K137" i="15"/>
  <c r="J137" i="15"/>
  <c r="I137" i="15"/>
  <c r="M136" i="15"/>
  <c r="L136" i="15"/>
  <c r="K136" i="15"/>
  <c r="J136" i="15"/>
  <c r="I136" i="15"/>
  <c r="M135" i="15"/>
  <c r="L135" i="15"/>
  <c r="K135" i="15"/>
  <c r="J135" i="15"/>
  <c r="I135" i="15"/>
  <c r="L133" i="15"/>
  <c r="K133" i="15"/>
  <c r="I133" i="15"/>
  <c r="H133" i="15"/>
  <c r="J133" i="15" s="1"/>
  <c r="G133" i="15"/>
  <c r="F133" i="15"/>
  <c r="E133" i="15"/>
  <c r="D133" i="15"/>
  <c r="C133" i="15"/>
  <c r="M132" i="15"/>
  <c r="L132" i="15"/>
  <c r="K132" i="15"/>
  <c r="J132" i="15"/>
  <c r="I132" i="15"/>
  <c r="M131" i="15"/>
  <c r="L131" i="15"/>
  <c r="K131" i="15"/>
  <c r="J131" i="15"/>
  <c r="I131" i="15"/>
  <c r="M130" i="15"/>
  <c r="L130" i="15"/>
  <c r="K130" i="15"/>
  <c r="J130" i="15"/>
  <c r="I130" i="15"/>
  <c r="M129" i="15"/>
  <c r="L129" i="15"/>
  <c r="K129" i="15"/>
  <c r="J129" i="15"/>
  <c r="I129" i="15"/>
  <c r="M128" i="15"/>
  <c r="L128" i="15"/>
  <c r="K128" i="15"/>
  <c r="J128" i="15"/>
  <c r="I128" i="15"/>
  <c r="M127" i="15"/>
  <c r="L127" i="15"/>
  <c r="K127" i="15"/>
  <c r="J127" i="15"/>
  <c r="I127" i="15"/>
  <c r="M126" i="15"/>
  <c r="L126" i="15"/>
  <c r="K126" i="15"/>
  <c r="J126" i="15"/>
  <c r="I126" i="15"/>
  <c r="M125" i="15"/>
  <c r="L125" i="15"/>
  <c r="K125" i="15"/>
  <c r="J125" i="15"/>
  <c r="I125" i="15"/>
  <c r="M124" i="15"/>
  <c r="L124" i="15"/>
  <c r="K124" i="15"/>
  <c r="J124" i="15"/>
  <c r="I124" i="15"/>
  <c r="M123" i="15"/>
  <c r="L123" i="15"/>
  <c r="K123" i="15"/>
  <c r="J123" i="15"/>
  <c r="I123" i="15"/>
  <c r="M122" i="15"/>
  <c r="L122" i="15"/>
  <c r="K122" i="15"/>
  <c r="J122" i="15"/>
  <c r="I122" i="15"/>
  <c r="M121" i="15"/>
  <c r="L121" i="15"/>
  <c r="K121" i="15"/>
  <c r="J121" i="15"/>
  <c r="I121" i="15"/>
  <c r="K119" i="15"/>
  <c r="H119" i="15"/>
  <c r="L119" i="15" s="1"/>
  <c r="G119" i="15"/>
  <c r="F119" i="15"/>
  <c r="E119" i="15"/>
  <c r="D119" i="15"/>
  <c r="C119" i="15"/>
  <c r="M118" i="15"/>
  <c r="L118" i="15"/>
  <c r="K118" i="15"/>
  <c r="J118" i="15"/>
  <c r="I118" i="15"/>
  <c r="M117" i="15"/>
  <c r="L117" i="15"/>
  <c r="K117" i="15"/>
  <c r="J117" i="15"/>
  <c r="I117" i="15"/>
  <c r="M116" i="15"/>
  <c r="L116" i="15"/>
  <c r="K116" i="15"/>
  <c r="J116" i="15"/>
  <c r="I116" i="15"/>
  <c r="M115" i="15"/>
  <c r="L115" i="15"/>
  <c r="K115" i="15"/>
  <c r="J115" i="15"/>
  <c r="I115" i="15"/>
  <c r="M114" i="15"/>
  <c r="L114" i="15"/>
  <c r="K114" i="15"/>
  <c r="J114" i="15"/>
  <c r="I114" i="15"/>
  <c r="M113" i="15"/>
  <c r="L113" i="15"/>
  <c r="K113" i="15"/>
  <c r="J113" i="15"/>
  <c r="I113" i="15"/>
  <c r="M112" i="15"/>
  <c r="L112" i="15"/>
  <c r="K112" i="15"/>
  <c r="J112" i="15"/>
  <c r="I112" i="15"/>
  <c r="M111" i="15"/>
  <c r="L111" i="15"/>
  <c r="K111" i="15"/>
  <c r="J111" i="15"/>
  <c r="I111" i="15"/>
  <c r="M110" i="15"/>
  <c r="L110" i="15"/>
  <c r="K110" i="15"/>
  <c r="J110" i="15"/>
  <c r="I110" i="15"/>
  <c r="M109" i="15"/>
  <c r="L109" i="15"/>
  <c r="K109" i="15"/>
  <c r="J109" i="15"/>
  <c r="I109" i="15"/>
  <c r="M108" i="15"/>
  <c r="L108" i="15"/>
  <c r="K108" i="15"/>
  <c r="J108" i="15"/>
  <c r="I108" i="15"/>
  <c r="M107" i="15"/>
  <c r="L107" i="15"/>
  <c r="K107" i="15"/>
  <c r="J107" i="15"/>
  <c r="I107" i="15"/>
  <c r="M105" i="15"/>
  <c r="K105" i="15"/>
  <c r="J105" i="15"/>
  <c r="H105" i="15"/>
  <c r="L105" i="15" s="1"/>
  <c r="G105" i="15"/>
  <c r="F105" i="15"/>
  <c r="E105" i="15"/>
  <c r="D105" i="15"/>
  <c r="C105" i="15"/>
  <c r="M104" i="15"/>
  <c r="L104" i="15"/>
  <c r="K104" i="15"/>
  <c r="J104" i="15"/>
  <c r="I104" i="15"/>
  <c r="M103" i="15"/>
  <c r="L103" i="15"/>
  <c r="K103" i="15"/>
  <c r="J103" i="15"/>
  <c r="I103" i="15"/>
  <c r="M102" i="15"/>
  <c r="L102" i="15"/>
  <c r="K102" i="15"/>
  <c r="J102" i="15"/>
  <c r="I102" i="15"/>
  <c r="M101" i="15"/>
  <c r="L101" i="15"/>
  <c r="K101" i="15"/>
  <c r="J101" i="15"/>
  <c r="I101" i="15"/>
  <c r="M100" i="15"/>
  <c r="L100" i="15"/>
  <c r="K100" i="15"/>
  <c r="J100" i="15"/>
  <c r="I100" i="15"/>
  <c r="M99" i="15"/>
  <c r="L99" i="15"/>
  <c r="K99" i="15"/>
  <c r="J99" i="15"/>
  <c r="I99" i="15"/>
  <c r="M98" i="15"/>
  <c r="L98" i="15"/>
  <c r="K98" i="15"/>
  <c r="J98" i="15"/>
  <c r="I98" i="15"/>
  <c r="M97" i="15"/>
  <c r="L97" i="15"/>
  <c r="K97" i="15"/>
  <c r="J97" i="15"/>
  <c r="I97" i="15"/>
  <c r="M96" i="15"/>
  <c r="L96" i="15"/>
  <c r="K96" i="15"/>
  <c r="J96" i="15"/>
  <c r="I96" i="15"/>
  <c r="M95" i="15"/>
  <c r="L95" i="15"/>
  <c r="K95" i="15"/>
  <c r="J95" i="15"/>
  <c r="I95" i="15"/>
  <c r="M94" i="15"/>
  <c r="L94" i="15"/>
  <c r="K94" i="15"/>
  <c r="J94" i="15"/>
  <c r="I94" i="15"/>
  <c r="M93" i="15"/>
  <c r="L93" i="15"/>
  <c r="K93" i="15"/>
  <c r="J93" i="15"/>
  <c r="I93" i="15"/>
  <c r="M91" i="15"/>
  <c r="H91" i="15"/>
  <c r="L91" i="15" s="1"/>
  <c r="G91" i="15"/>
  <c r="F91" i="15"/>
  <c r="E91" i="15"/>
  <c r="D91" i="15"/>
  <c r="J91" i="15" s="1"/>
  <c r="C91" i="15"/>
  <c r="M90" i="15"/>
  <c r="L90" i="15"/>
  <c r="K90" i="15"/>
  <c r="J90" i="15"/>
  <c r="I90" i="15"/>
  <c r="M89" i="15"/>
  <c r="L89" i="15"/>
  <c r="K89" i="15"/>
  <c r="J89" i="15"/>
  <c r="I89" i="15"/>
  <c r="M88" i="15"/>
  <c r="L88" i="15"/>
  <c r="K88" i="15"/>
  <c r="J88" i="15"/>
  <c r="I88" i="15"/>
  <c r="M87" i="15"/>
  <c r="L87" i="15"/>
  <c r="K87" i="15"/>
  <c r="J87" i="15"/>
  <c r="I87" i="15"/>
  <c r="M86" i="15"/>
  <c r="L86" i="15"/>
  <c r="K86" i="15"/>
  <c r="J86" i="15"/>
  <c r="I86" i="15"/>
  <c r="M85" i="15"/>
  <c r="L85" i="15"/>
  <c r="K85" i="15"/>
  <c r="J85" i="15"/>
  <c r="I85" i="15"/>
  <c r="M84" i="15"/>
  <c r="L84" i="15"/>
  <c r="K84" i="15"/>
  <c r="J84" i="15"/>
  <c r="I84" i="15"/>
  <c r="M83" i="15"/>
  <c r="L83" i="15"/>
  <c r="K83" i="15"/>
  <c r="J83" i="15"/>
  <c r="I83" i="15"/>
  <c r="M82" i="15"/>
  <c r="L82" i="15"/>
  <c r="K82" i="15"/>
  <c r="J82" i="15"/>
  <c r="I82" i="15"/>
  <c r="M81" i="15"/>
  <c r="L81" i="15"/>
  <c r="K81" i="15"/>
  <c r="J81" i="15"/>
  <c r="I81" i="15"/>
  <c r="M80" i="15"/>
  <c r="L80" i="15"/>
  <c r="K80" i="15"/>
  <c r="J80" i="15"/>
  <c r="I80" i="15"/>
  <c r="M79" i="15"/>
  <c r="L79" i="15"/>
  <c r="K79" i="15"/>
  <c r="J79" i="15"/>
  <c r="I79" i="15"/>
  <c r="M77" i="15"/>
  <c r="H77" i="15"/>
  <c r="L77" i="15" s="1"/>
  <c r="G77" i="15"/>
  <c r="F77" i="15"/>
  <c r="E77" i="15"/>
  <c r="D77" i="15"/>
  <c r="C77" i="15"/>
  <c r="M76" i="15"/>
  <c r="L76" i="15"/>
  <c r="K76" i="15"/>
  <c r="J76" i="15"/>
  <c r="I76" i="15"/>
  <c r="M75" i="15"/>
  <c r="L75" i="15"/>
  <c r="K75" i="15"/>
  <c r="J75" i="15"/>
  <c r="I75" i="15"/>
  <c r="M74" i="15"/>
  <c r="L74" i="15"/>
  <c r="K74" i="15"/>
  <c r="J74" i="15"/>
  <c r="I74" i="15"/>
  <c r="M73" i="15"/>
  <c r="L73" i="15"/>
  <c r="K73" i="15"/>
  <c r="J73" i="15"/>
  <c r="I73" i="15"/>
  <c r="M72" i="15"/>
  <c r="L72" i="15"/>
  <c r="K72" i="15"/>
  <c r="J72" i="15"/>
  <c r="I72" i="15"/>
  <c r="M71" i="15"/>
  <c r="L71" i="15"/>
  <c r="K71" i="15"/>
  <c r="J71" i="15"/>
  <c r="I71" i="15"/>
  <c r="M70" i="15"/>
  <c r="L70" i="15"/>
  <c r="K70" i="15"/>
  <c r="J70" i="15"/>
  <c r="I70" i="15"/>
  <c r="M69" i="15"/>
  <c r="L69" i="15"/>
  <c r="K69" i="15"/>
  <c r="J69" i="15"/>
  <c r="I69" i="15"/>
  <c r="M68" i="15"/>
  <c r="L68" i="15"/>
  <c r="K68" i="15"/>
  <c r="J68" i="15"/>
  <c r="I68" i="15"/>
  <c r="M67" i="15"/>
  <c r="L67" i="15"/>
  <c r="K67" i="15"/>
  <c r="J67" i="15"/>
  <c r="I67" i="15"/>
  <c r="M66" i="15"/>
  <c r="L66" i="15"/>
  <c r="K66" i="15"/>
  <c r="J66" i="15"/>
  <c r="I66" i="15"/>
  <c r="M65" i="15"/>
  <c r="L65" i="15"/>
  <c r="K65" i="15"/>
  <c r="J65" i="15"/>
  <c r="I65" i="15"/>
  <c r="L63" i="15"/>
  <c r="H63" i="15"/>
  <c r="M63" i="15" s="1"/>
  <c r="G63" i="15"/>
  <c r="I63" i="15" s="1"/>
  <c r="F63" i="15"/>
  <c r="E63" i="15"/>
  <c r="D63" i="15"/>
  <c r="J63" i="15" s="1"/>
  <c r="C63" i="15"/>
  <c r="M62" i="15"/>
  <c r="L62" i="15"/>
  <c r="K62" i="15"/>
  <c r="J62" i="15"/>
  <c r="I62" i="15"/>
  <c r="M61" i="15"/>
  <c r="L61" i="15"/>
  <c r="K61" i="15"/>
  <c r="J61" i="15"/>
  <c r="I61" i="15"/>
  <c r="M60" i="15"/>
  <c r="L60" i="15"/>
  <c r="K60" i="15"/>
  <c r="J60" i="15"/>
  <c r="I60" i="15"/>
  <c r="M59" i="15"/>
  <c r="L59" i="15"/>
  <c r="K59" i="15"/>
  <c r="J59" i="15"/>
  <c r="I59" i="15"/>
  <c r="M58" i="15"/>
  <c r="L58" i="15"/>
  <c r="K58" i="15"/>
  <c r="J58" i="15"/>
  <c r="I58" i="15"/>
  <c r="M57" i="15"/>
  <c r="L57" i="15"/>
  <c r="K57" i="15"/>
  <c r="J57" i="15"/>
  <c r="I57" i="15"/>
  <c r="M56" i="15"/>
  <c r="L56" i="15"/>
  <c r="K56" i="15"/>
  <c r="J56" i="15"/>
  <c r="I56" i="15"/>
  <c r="M55" i="15"/>
  <c r="L55" i="15"/>
  <c r="K55" i="15"/>
  <c r="J55" i="15"/>
  <c r="I55" i="15"/>
  <c r="M54" i="15"/>
  <c r="L54" i="15"/>
  <c r="K54" i="15"/>
  <c r="J54" i="15"/>
  <c r="I54" i="15"/>
  <c r="M53" i="15"/>
  <c r="L53" i="15"/>
  <c r="K53" i="15"/>
  <c r="J53" i="15"/>
  <c r="I53" i="15"/>
  <c r="M52" i="15"/>
  <c r="L52" i="15"/>
  <c r="K52" i="15"/>
  <c r="J52" i="15"/>
  <c r="I52" i="15"/>
  <c r="M51" i="15"/>
  <c r="L51" i="15"/>
  <c r="K51" i="15"/>
  <c r="J51" i="15"/>
  <c r="I51" i="15"/>
  <c r="J49" i="15"/>
  <c r="H49" i="15"/>
  <c r="M49" i="15" s="1"/>
  <c r="G49" i="15"/>
  <c r="F49" i="15"/>
  <c r="E49" i="15"/>
  <c r="D49" i="15"/>
  <c r="C49" i="15"/>
  <c r="M48" i="15"/>
  <c r="L48" i="15"/>
  <c r="K48" i="15"/>
  <c r="J48" i="15"/>
  <c r="I48" i="15"/>
  <c r="M47" i="15"/>
  <c r="L47" i="15"/>
  <c r="K47" i="15"/>
  <c r="J47" i="15"/>
  <c r="I47" i="15"/>
  <c r="M46" i="15"/>
  <c r="L46" i="15"/>
  <c r="K46" i="15"/>
  <c r="J46" i="15"/>
  <c r="I46" i="15"/>
  <c r="M45" i="15"/>
  <c r="L45" i="15"/>
  <c r="K45" i="15"/>
  <c r="J45" i="15"/>
  <c r="I45" i="15"/>
  <c r="M44" i="15"/>
  <c r="L44" i="15"/>
  <c r="K44" i="15"/>
  <c r="J44" i="15"/>
  <c r="I44" i="15"/>
  <c r="M43" i="15"/>
  <c r="L43" i="15"/>
  <c r="K43" i="15"/>
  <c r="J43" i="15"/>
  <c r="I43" i="15"/>
  <c r="M42" i="15"/>
  <c r="L42" i="15"/>
  <c r="K42" i="15"/>
  <c r="J42" i="15"/>
  <c r="I42" i="15"/>
  <c r="M41" i="15"/>
  <c r="L41" i="15"/>
  <c r="K41" i="15"/>
  <c r="J41" i="15"/>
  <c r="I41" i="15"/>
  <c r="M40" i="15"/>
  <c r="L40" i="15"/>
  <c r="K40" i="15"/>
  <c r="J40" i="15"/>
  <c r="I40" i="15"/>
  <c r="M39" i="15"/>
  <c r="L39" i="15"/>
  <c r="K39" i="15"/>
  <c r="J39" i="15"/>
  <c r="I39" i="15"/>
  <c r="M38" i="15"/>
  <c r="L38" i="15"/>
  <c r="K38" i="15"/>
  <c r="J38" i="15"/>
  <c r="I38" i="15"/>
  <c r="M37" i="15"/>
  <c r="L37" i="15"/>
  <c r="K37" i="15"/>
  <c r="J37" i="15"/>
  <c r="I37" i="15"/>
  <c r="H35" i="15"/>
  <c r="M35" i="15" s="1"/>
  <c r="G35" i="15"/>
  <c r="F35" i="15"/>
  <c r="E35" i="15"/>
  <c r="D35" i="15"/>
  <c r="C35" i="15"/>
  <c r="M34" i="15"/>
  <c r="L34" i="15"/>
  <c r="K34" i="15"/>
  <c r="J34" i="15"/>
  <c r="I34" i="15"/>
  <c r="M33" i="15"/>
  <c r="L33" i="15"/>
  <c r="K33" i="15"/>
  <c r="J33" i="15"/>
  <c r="I33" i="15"/>
  <c r="M32" i="15"/>
  <c r="L32" i="15"/>
  <c r="K32" i="15"/>
  <c r="J32" i="15"/>
  <c r="I32" i="15"/>
  <c r="M31" i="15"/>
  <c r="L31" i="15"/>
  <c r="K31" i="15"/>
  <c r="J31" i="15"/>
  <c r="I31" i="15"/>
  <c r="M30" i="15"/>
  <c r="L30" i="15"/>
  <c r="K30" i="15"/>
  <c r="J30" i="15"/>
  <c r="I30" i="15"/>
  <c r="M29" i="15"/>
  <c r="L29" i="15"/>
  <c r="K29" i="15"/>
  <c r="J29" i="15"/>
  <c r="I29" i="15"/>
  <c r="M28" i="15"/>
  <c r="L28" i="15"/>
  <c r="K28" i="15"/>
  <c r="J28" i="15"/>
  <c r="I28" i="15"/>
  <c r="M27" i="15"/>
  <c r="L27" i="15"/>
  <c r="K27" i="15"/>
  <c r="J27" i="15"/>
  <c r="I27" i="15"/>
  <c r="M26" i="15"/>
  <c r="L26" i="15"/>
  <c r="K26" i="15"/>
  <c r="J26" i="15"/>
  <c r="I26" i="15"/>
  <c r="M25" i="15"/>
  <c r="L25" i="15"/>
  <c r="K25" i="15"/>
  <c r="J25" i="15"/>
  <c r="I25" i="15"/>
  <c r="M24" i="15"/>
  <c r="L24" i="15"/>
  <c r="K24" i="15"/>
  <c r="J24" i="15"/>
  <c r="I24" i="15"/>
  <c r="M23" i="15"/>
  <c r="L23" i="15"/>
  <c r="K23" i="15"/>
  <c r="J23" i="15"/>
  <c r="I23" i="15"/>
  <c r="V21" i="15"/>
  <c r="Y21" i="15" s="1"/>
  <c r="U21" i="15"/>
  <c r="X21" i="15" s="1"/>
  <c r="T21" i="15"/>
  <c r="S21" i="15"/>
  <c r="R21" i="15"/>
  <c r="Q21" i="15"/>
  <c r="H21" i="15"/>
  <c r="M21" i="15" s="1"/>
  <c r="G21" i="15"/>
  <c r="F21" i="15"/>
  <c r="E21" i="15"/>
  <c r="D21" i="15"/>
  <c r="C21" i="15"/>
  <c r="Y20" i="15"/>
  <c r="X20" i="15"/>
  <c r="W20" i="15"/>
  <c r="M20" i="15"/>
  <c r="L20" i="15"/>
  <c r="K20" i="15"/>
  <c r="J20" i="15"/>
  <c r="I20" i="15"/>
  <c r="Y19" i="15"/>
  <c r="X19" i="15"/>
  <c r="W19" i="15"/>
  <c r="M19" i="15"/>
  <c r="L19" i="15"/>
  <c r="K19" i="15"/>
  <c r="J19" i="15"/>
  <c r="I19" i="15"/>
  <c r="Y18" i="15"/>
  <c r="X18" i="15"/>
  <c r="W18" i="15"/>
  <c r="M18" i="15"/>
  <c r="L18" i="15"/>
  <c r="K18" i="15"/>
  <c r="J18" i="15"/>
  <c r="I18" i="15"/>
  <c r="Y17" i="15"/>
  <c r="X17" i="15"/>
  <c r="W17" i="15"/>
  <c r="M17" i="15"/>
  <c r="L17" i="15"/>
  <c r="K17" i="15"/>
  <c r="J17" i="15"/>
  <c r="I17" i="15"/>
  <c r="Y16" i="15"/>
  <c r="X16" i="15"/>
  <c r="W16" i="15"/>
  <c r="M16" i="15"/>
  <c r="L16" i="15"/>
  <c r="K16" i="15"/>
  <c r="J16" i="15"/>
  <c r="I16" i="15"/>
  <c r="Y15" i="15"/>
  <c r="X15" i="15"/>
  <c r="W15" i="15"/>
  <c r="M15" i="15"/>
  <c r="L15" i="15"/>
  <c r="K15" i="15"/>
  <c r="J15" i="15"/>
  <c r="I15" i="15"/>
  <c r="Y14" i="15"/>
  <c r="X14" i="15"/>
  <c r="W14" i="15"/>
  <c r="M14" i="15"/>
  <c r="L14" i="15"/>
  <c r="K14" i="15"/>
  <c r="J14" i="15"/>
  <c r="I14" i="15"/>
  <c r="Y13" i="15"/>
  <c r="X13" i="15"/>
  <c r="W13" i="15"/>
  <c r="M13" i="15"/>
  <c r="L13" i="15"/>
  <c r="K13" i="15"/>
  <c r="J13" i="15"/>
  <c r="I13" i="15"/>
  <c r="Y12" i="15"/>
  <c r="X12" i="15"/>
  <c r="W12" i="15"/>
  <c r="M12" i="15"/>
  <c r="L12" i="15"/>
  <c r="K12" i="15"/>
  <c r="J12" i="15"/>
  <c r="I12" i="15"/>
  <c r="Y11" i="15"/>
  <c r="X11" i="15"/>
  <c r="W11" i="15"/>
  <c r="M11" i="15"/>
  <c r="L11" i="15"/>
  <c r="K11" i="15"/>
  <c r="J11" i="15"/>
  <c r="I11" i="15"/>
  <c r="Y10" i="15"/>
  <c r="X10" i="15"/>
  <c r="W10" i="15"/>
  <c r="M10" i="15"/>
  <c r="L10" i="15"/>
  <c r="K10" i="15"/>
  <c r="J10" i="15"/>
  <c r="I10" i="15"/>
  <c r="Y9" i="15"/>
  <c r="X9" i="15"/>
  <c r="W9" i="15"/>
  <c r="M9" i="15"/>
  <c r="L9" i="15"/>
  <c r="K9" i="15"/>
  <c r="J9" i="15"/>
  <c r="I9" i="15"/>
  <c r="Y7" i="15"/>
  <c r="X7" i="15"/>
  <c r="W7" i="15"/>
  <c r="M7" i="15"/>
  <c r="L7" i="15"/>
  <c r="K7" i="15"/>
  <c r="J7" i="15"/>
  <c r="I7" i="15"/>
  <c r="B4" i="15"/>
  <c r="J163" i="14"/>
  <c r="H163" i="14"/>
  <c r="I163" i="14" s="1"/>
  <c r="G163" i="14"/>
  <c r="F163" i="14"/>
  <c r="E163" i="14"/>
  <c r="D163" i="14"/>
  <c r="C163" i="14"/>
  <c r="J162" i="14"/>
  <c r="I162" i="14"/>
  <c r="J161" i="14"/>
  <c r="I161" i="14"/>
  <c r="J160" i="14"/>
  <c r="I160" i="14"/>
  <c r="J159" i="14"/>
  <c r="I159" i="14"/>
  <c r="J158" i="14"/>
  <c r="I158" i="14"/>
  <c r="J157" i="14"/>
  <c r="I157" i="14"/>
  <c r="J156" i="14"/>
  <c r="I156" i="14"/>
  <c r="J155" i="14"/>
  <c r="I155" i="14"/>
  <c r="J154" i="14"/>
  <c r="I154" i="14"/>
  <c r="J153" i="14"/>
  <c r="I153" i="14"/>
  <c r="J152" i="14"/>
  <c r="I152" i="14"/>
  <c r="J151" i="14"/>
  <c r="I151" i="14"/>
  <c r="J149" i="14"/>
  <c r="H149" i="14"/>
  <c r="I149" i="14" s="1"/>
  <c r="G149" i="14"/>
  <c r="F149" i="14"/>
  <c r="E149" i="14"/>
  <c r="D149" i="14"/>
  <c r="C149" i="14"/>
  <c r="J148" i="14"/>
  <c r="I148" i="14"/>
  <c r="J147" i="14"/>
  <c r="I147" i="14"/>
  <c r="J146" i="14"/>
  <c r="I146" i="14"/>
  <c r="J145" i="14"/>
  <c r="I145" i="14"/>
  <c r="J144" i="14"/>
  <c r="I144" i="14"/>
  <c r="J143" i="14"/>
  <c r="I143" i="14"/>
  <c r="J142" i="14"/>
  <c r="I142" i="14"/>
  <c r="J141" i="14"/>
  <c r="I141" i="14"/>
  <c r="J140" i="14"/>
  <c r="I140" i="14"/>
  <c r="J139" i="14"/>
  <c r="I139" i="14"/>
  <c r="J138" i="14"/>
  <c r="I138" i="14"/>
  <c r="J137" i="14"/>
  <c r="I137" i="14"/>
  <c r="I135" i="14"/>
  <c r="H135" i="14"/>
  <c r="J135" i="14" s="1"/>
  <c r="G135" i="14"/>
  <c r="F135" i="14"/>
  <c r="E135" i="14"/>
  <c r="D135" i="14"/>
  <c r="C135" i="14"/>
  <c r="J134" i="14"/>
  <c r="I134" i="14"/>
  <c r="J133" i="14"/>
  <c r="I133" i="14"/>
  <c r="J132" i="14"/>
  <c r="I132" i="14"/>
  <c r="J131" i="14"/>
  <c r="I131" i="14"/>
  <c r="J130" i="14"/>
  <c r="I130" i="14"/>
  <c r="J129" i="14"/>
  <c r="I129" i="14"/>
  <c r="J128" i="14"/>
  <c r="I128" i="14"/>
  <c r="J127" i="14"/>
  <c r="I127" i="14"/>
  <c r="J126" i="14"/>
  <c r="I126" i="14"/>
  <c r="J125" i="14"/>
  <c r="I125" i="14"/>
  <c r="J124" i="14"/>
  <c r="I124" i="14"/>
  <c r="J123" i="14"/>
  <c r="I123" i="14"/>
  <c r="J121" i="14"/>
  <c r="H121" i="14"/>
  <c r="I121" i="14" s="1"/>
  <c r="G121" i="14"/>
  <c r="F121" i="14"/>
  <c r="E121" i="14"/>
  <c r="D121" i="14"/>
  <c r="C121" i="14"/>
  <c r="J120" i="14"/>
  <c r="I120" i="14"/>
  <c r="J119" i="14"/>
  <c r="I119" i="14"/>
  <c r="J118" i="14"/>
  <c r="I118" i="14"/>
  <c r="J117" i="14"/>
  <c r="I117" i="14"/>
  <c r="J116" i="14"/>
  <c r="I116" i="14"/>
  <c r="J115" i="14"/>
  <c r="I115" i="14"/>
  <c r="J114" i="14"/>
  <c r="I114" i="14"/>
  <c r="J113" i="14"/>
  <c r="I113" i="14"/>
  <c r="J112" i="14"/>
  <c r="I112" i="14"/>
  <c r="J111" i="14"/>
  <c r="I111" i="14"/>
  <c r="J110" i="14"/>
  <c r="I110" i="14"/>
  <c r="J109" i="14"/>
  <c r="I109" i="14"/>
  <c r="J107" i="14"/>
  <c r="I107" i="14"/>
  <c r="H107" i="14"/>
  <c r="G107" i="14"/>
  <c r="F107" i="14"/>
  <c r="E107" i="14"/>
  <c r="D107" i="14"/>
  <c r="C107" i="14"/>
  <c r="J106" i="14"/>
  <c r="I106" i="14"/>
  <c r="J105" i="14"/>
  <c r="I105" i="14"/>
  <c r="J104" i="14"/>
  <c r="I104" i="14"/>
  <c r="J103" i="14"/>
  <c r="I103" i="14"/>
  <c r="J102" i="14"/>
  <c r="I102" i="14"/>
  <c r="J101" i="14"/>
  <c r="I101" i="14"/>
  <c r="J100" i="14"/>
  <c r="I100" i="14"/>
  <c r="J99" i="14"/>
  <c r="I99" i="14"/>
  <c r="J98" i="14"/>
  <c r="I98" i="14"/>
  <c r="J97" i="14"/>
  <c r="I97" i="14"/>
  <c r="J96" i="14"/>
  <c r="I96" i="14"/>
  <c r="J95" i="14"/>
  <c r="I95" i="14"/>
  <c r="J93" i="14"/>
  <c r="H93" i="14"/>
  <c r="I93" i="14" s="1"/>
  <c r="G93" i="14"/>
  <c r="F93" i="14"/>
  <c r="E93" i="14"/>
  <c r="D93" i="14"/>
  <c r="C93" i="14"/>
  <c r="J92" i="14"/>
  <c r="I92" i="14"/>
  <c r="J91" i="14"/>
  <c r="I91" i="14"/>
  <c r="J90" i="14"/>
  <c r="I90" i="14"/>
  <c r="J89" i="14"/>
  <c r="I89" i="14"/>
  <c r="J88" i="14"/>
  <c r="I88" i="14"/>
  <c r="J87" i="14"/>
  <c r="I87" i="14"/>
  <c r="J86" i="14"/>
  <c r="I86" i="14"/>
  <c r="J85" i="14"/>
  <c r="I85" i="14"/>
  <c r="J84" i="14"/>
  <c r="I84" i="14"/>
  <c r="J83" i="14"/>
  <c r="I83" i="14"/>
  <c r="J82" i="14"/>
  <c r="I82" i="14"/>
  <c r="J81" i="14"/>
  <c r="I81" i="14"/>
  <c r="J79" i="14"/>
  <c r="H79" i="14"/>
  <c r="I79" i="14" s="1"/>
  <c r="G79" i="14"/>
  <c r="F79" i="14"/>
  <c r="E79" i="14"/>
  <c r="D79" i="14"/>
  <c r="C79" i="14"/>
  <c r="J78" i="14"/>
  <c r="I78" i="14"/>
  <c r="J77" i="14"/>
  <c r="I77" i="14"/>
  <c r="J76" i="14"/>
  <c r="I76" i="14"/>
  <c r="J75" i="14"/>
  <c r="I75" i="14"/>
  <c r="J74" i="14"/>
  <c r="I74" i="14"/>
  <c r="J73" i="14"/>
  <c r="I73" i="14"/>
  <c r="J72" i="14"/>
  <c r="I72" i="14"/>
  <c r="J71" i="14"/>
  <c r="I71" i="14"/>
  <c r="J70" i="14"/>
  <c r="I70" i="14"/>
  <c r="J69" i="14"/>
  <c r="I69" i="14"/>
  <c r="J68" i="14"/>
  <c r="I68" i="14"/>
  <c r="J67" i="14"/>
  <c r="I67" i="14"/>
  <c r="I65" i="14"/>
  <c r="H65" i="14"/>
  <c r="J65" i="14" s="1"/>
  <c r="G65" i="14"/>
  <c r="F65" i="14"/>
  <c r="E65" i="14"/>
  <c r="D65" i="14"/>
  <c r="C65" i="14"/>
  <c r="J64" i="14"/>
  <c r="I64" i="14"/>
  <c r="J63" i="14"/>
  <c r="I63" i="14"/>
  <c r="J62" i="14"/>
  <c r="I62" i="14"/>
  <c r="J61" i="14"/>
  <c r="I61" i="14"/>
  <c r="J60" i="14"/>
  <c r="I60" i="14"/>
  <c r="J59" i="14"/>
  <c r="I59" i="14"/>
  <c r="J58" i="14"/>
  <c r="I58" i="14"/>
  <c r="J57" i="14"/>
  <c r="I57" i="14"/>
  <c r="J56" i="14"/>
  <c r="I56" i="14"/>
  <c r="J55" i="14"/>
  <c r="I55" i="14"/>
  <c r="J54" i="14"/>
  <c r="I54" i="14"/>
  <c r="J53" i="14"/>
  <c r="I53" i="14"/>
  <c r="J51" i="14"/>
  <c r="H51" i="14"/>
  <c r="I51" i="14" s="1"/>
  <c r="G51" i="14"/>
  <c r="F51" i="14"/>
  <c r="E51" i="14"/>
  <c r="D51" i="14"/>
  <c r="C51" i="14"/>
  <c r="J50" i="14"/>
  <c r="I50" i="14"/>
  <c r="J49" i="14"/>
  <c r="I49" i="14"/>
  <c r="J48" i="14"/>
  <c r="I48" i="14"/>
  <c r="J47" i="14"/>
  <c r="I47" i="14"/>
  <c r="J46" i="14"/>
  <c r="I46" i="14"/>
  <c r="J45" i="14"/>
  <c r="I45" i="14"/>
  <c r="J44" i="14"/>
  <c r="I44" i="14"/>
  <c r="J43" i="14"/>
  <c r="I43" i="14"/>
  <c r="J42" i="14"/>
  <c r="I42" i="14"/>
  <c r="J41" i="14"/>
  <c r="I41" i="14"/>
  <c r="J40" i="14"/>
  <c r="I40" i="14"/>
  <c r="J39" i="14"/>
  <c r="I39" i="14"/>
  <c r="J37" i="14"/>
  <c r="I37" i="14"/>
  <c r="H37" i="14"/>
  <c r="G37" i="14"/>
  <c r="F37" i="14"/>
  <c r="E37" i="14"/>
  <c r="D37" i="14"/>
  <c r="C37" i="14"/>
  <c r="J36" i="14"/>
  <c r="I36" i="14"/>
  <c r="J35" i="14"/>
  <c r="I35" i="14"/>
  <c r="J34" i="14"/>
  <c r="I34" i="14"/>
  <c r="J33" i="14"/>
  <c r="I33" i="14"/>
  <c r="J32" i="14"/>
  <c r="I32" i="14"/>
  <c r="J31" i="14"/>
  <c r="I31" i="14"/>
  <c r="J30" i="14"/>
  <c r="I30" i="14"/>
  <c r="J29" i="14"/>
  <c r="I29" i="14"/>
  <c r="J28" i="14"/>
  <c r="I28" i="14"/>
  <c r="J27" i="14"/>
  <c r="I27" i="14"/>
  <c r="J26" i="14"/>
  <c r="I26" i="14"/>
  <c r="J25" i="14"/>
  <c r="I25" i="14"/>
  <c r="T23" i="14"/>
  <c r="R23" i="14"/>
  <c r="S23" i="14" s="1"/>
  <c r="Q23" i="14"/>
  <c r="P23" i="14"/>
  <c r="O23" i="14"/>
  <c r="N23" i="14"/>
  <c r="H23" i="14"/>
  <c r="J23" i="14" s="1"/>
  <c r="G23" i="14"/>
  <c r="F23" i="14"/>
  <c r="E23" i="14"/>
  <c r="D23" i="14"/>
  <c r="C23" i="14"/>
  <c r="T22" i="14"/>
  <c r="S22" i="14"/>
  <c r="J22" i="14"/>
  <c r="I22" i="14"/>
  <c r="T21" i="14"/>
  <c r="S21" i="14"/>
  <c r="J21" i="14"/>
  <c r="I21" i="14"/>
  <c r="T20" i="14"/>
  <c r="S20" i="14"/>
  <c r="J20" i="14"/>
  <c r="I20" i="14"/>
  <c r="T19" i="14"/>
  <c r="S19" i="14"/>
  <c r="J19" i="14"/>
  <c r="I19" i="14"/>
  <c r="T18" i="14"/>
  <c r="S18" i="14"/>
  <c r="J18" i="14"/>
  <c r="I18" i="14"/>
  <c r="T17" i="14"/>
  <c r="S17" i="14"/>
  <c r="J17" i="14"/>
  <c r="I17" i="14"/>
  <c r="T16" i="14"/>
  <c r="S16" i="14"/>
  <c r="J16" i="14"/>
  <c r="I16" i="14"/>
  <c r="T15" i="14"/>
  <c r="S15" i="14"/>
  <c r="J15" i="14"/>
  <c r="I15" i="14"/>
  <c r="T14" i="14"/>
  <c r="S14" i="14"/>
  <c r="J14" i="14"/>
  <c r="I14" i="14"/>
  <c r="T13" i="14"/>
  <c r="S13" i="14"/>
  <c r="J13" i="14"/>
  <c r="I13" i="14"/>
  <c r="T12" i="14"/>
  <c r="S12" i="14"/>
  <c r="J12" i="14"/>
  <c r="I12" i="14"/>
  <c r="T11" i="14"/>
  <c r="S11" i="14"/>
  <c r="J11" i="14"/>
  <c r="I11" i="14"/>
  <c r="T9" i="14"/>
  <c r="J9" i="14"/>
  <c r="I9" i="14"/>
  <c r="B6" i="14"/>
  <c r="K160" i="13"/>
  <c r="J160" i="13"/>
  <c r="I160" i="13"/>
  <c r="H160" i="13"/>
  <c r="G160" i="13"/>
  <c r="F160" i="13"/>
  <c r="E160" i="13"/>
  <c r="D160" i="13"/>
  <c r="C160" i="13"/>
  <c r="K159" i="13"/>
  <c r="J159" i="13"/>
  <c r="I159" i="13"/>
  <c r="K158" i="13"/>
  <c r="J158" i="13"/>
  <c r="I158" i="13"/>
  <c r="K157" i="13"/>
  <c r="J157" i="13"/>
  <c r="I157" i="13"/>
  <c r="K156" i="13"/>
  <c r="J156" i="13"/>
  <c r="I156" i="13"/>
  <c r="K155" i="13"/>
  <c r="J155" i="13"/>
  <c r="I155" i="13"/>
  <c r="K154" i="13"/>
  <c r="J154" i="13"/>
  <c r="I154" i="13"/>
  <c r="K153" i="13"/>
  <c r="J153" i="13"/>
  <c r="I153" i="13"/>
  <c r="K152" i="13"/>
  <c r="J152" i="13"/>
  <c r="I152" i="13"/>
  <c r="K151" i="13"/>
  <c r="J151" i="13"/>
  <c r="I151" i="13"/>
  <c r="K150" i="13"/>
  <c r="J150" i="13"/>
  <c r="I150" i="13"/>
  <c r="K149" i="13"/>
  <c r="J149" i="13"/>
  <c r="I149" i="13"/>
  <c r="K148" i="13"/>
  <c r="J148" i="13"/>
  <c r="I148" i="13"/>
  <c r="K146" i="13"/>
  <c r="H146" i="13"/>
  <c r="I146" i="13" s="1"/>
  <c r="G146" i="13"/>
  <c r="J146" i="13" s="1"/>
  <c r="F146" i="13"/>
  <c r="E146" i="13"/>
  <c r="D146" i="13"/>
  <c r="C146" i="13"/>
  <c r="K145" i="13"/>
  <c r="J145" i="13"/>
  <c r="I145" i="13"/>
  <c r="K144" i="13"/>
  <c r="J144" i="13"/>
  <c r="I144" i="13"/>
  <c r="K143" i="13"/>
  <c r="J143" i="13"/>
  <c r="I143" i="13"/>
  <c r="K142" i="13"/>
  <c r="J142" i="13"/>
  <c r="I142" i="13"/>
  <c r="K141" i="13"/>
  <c r="J141" i="13"/>
  <c r="I141" i="13"/>
  <c r="K140" i="13"/>
  <c r="J140" i="13"/>
  <c r="I140" i="13"/>
  <c r="K139" i="13"/>
  <c r="J139" i="13"/>
  <c r="I139" i="13"/>
  <c r="K138" i="13"/>
  <c r="J138" i="13"/>
  <c r="I138" i="13"/>
  <c r="K137" i="13"/>
  <c r="J137" i="13"/>
  <c r="I137" i="13"/>
  <c r="K136" i="13"/>
  <c r="J136" i="13"/>
  <c r="I136" i="13"/>
  <c r="K135" i="13"/>
  <c r="J135" i="13"/>
  <c r="I135" i="13"/>
  <c r="K134" i="13"/>
  <c r="J134" i="13"/>
  <c r="I134" i="13"/>
  <c r="H132" i="13"/>
  <c r="I132" i="13" s="1"/>
  <c r="G132" i="13"/>
  <c r="F132" i="13"/>
  <c r="E132" i="13"/>
  <c r="D132" i="13"/>
  <c r="C132" i="13"/>
  <c r="K131" i="13"/>
  <c r="J131" i="13"/>
  <c r="I131" i="13"/>
  <c r="K130" i="13"/>
  <c r="J130" i="13"/>
  <c r="I130" i="13"/>
  <c r="K129" i="13"/>
  <c r="J129" i="13"/>
  <c r="I129" i="13"/>
  <c r="K128" i="13"/>
  <c r="J128" i="13"/>
  <c r="I128" i="13"/>
  <c r="K127" i="13"/>
  <c r="J127" i="13"/>
  <c r="I127" i="13"/>
  <c r="K126" i="13"/>
  <c r="J126" i="13"/>
  <c r="I126" i="13"/>
  <c r="K125" i="13"/>
  <c r="J125" i="13"/>
  <c r="I125" i="13"/>
  <c r="K124" i="13"/>
  <c r="J124" i="13"/>
  <c r="I124" i="13"/>
  <c r="K123" i="13"/>
  <c r="J123" i="13"/>
  <c r="I123" i="13"/>
  <c r="K122" i="13"/>
  <c r="J122" i="13"/>
  <c r="I122" i="13"/>
  <c r="K121" i="13"/>
  <c r="J121" i="13"/>
  <c r="I121" i="13"/>
  <c r="K120" i="13"/>
  <c r="J120" i="13"/>
  <c r="I120" i="13"/>
  <c r="J118" i="13"/>
  <c r="H118" i="13"/>
  <c r="K118" i="13" s="1"/>
  <c r="G118" i="13"/>
  <c r="F118" i="13"/>
  <c r="E118" i="13"/>
  <c r="D118" i="13"/>
  <c r="C118" i="13"/>
  <c r="K117" i="13"/>
  <c r="J117" i="13"/>
  <c r="I117" i="13"/>
  <c r="K116" i="13"/>
  <c r="J116" i="13"/>
  <c r="I116" i="13"/>
  <c r="K115" i="13"/>
  <c r="J115" i="13"/>
  <c r="I115" i="13"/>
  <c r="K114" i="13"/>
  <c r="J114" i="13"/>
  <c r="I114" i="13"/>
  <c r="K113" i="13"/>
  <c r="J113" i="13"/>
  <c r="I113" i="13"/>
  <c r="K112" i="13"/>
  <c r="J112" i="13"/>
  <c r="I112" i="13"/>
  <c r="K111" i="13"/>
  <c r="J111" i="13"/>
  <c r="I111" i="13"/>
  <c r="K110" i="13"/>
  <c r="J110" i="13"/>
  <c r="I110" i="13"/>
  <c r="K109" i="13"/>
  <c r="J109" i="13"/>
  <c r="I109" i="13"/>
  <c r="K108" i="13"/>
  <c r="J108" i="13"/>
  <c r="I108" i="13"/>
  <c r="K107" i="13"/>
  <c r="J107" i="13"/>
  <c r="I107" i="13"/>
  <c r="K106" i="13"/>
  <c r="J106" i="13"/>
  <c r="I106" i="13"/>
  <c r="K104" i="13"/>
  <c r="J104" i="13"/>
  <c r="I104" i="13"/>
  <c r="H104" i="13"/>
  <c r="G104" i="13"/>
  <c r="F104" i="13"/>
  <c r="E104" i="13"/>
  <c r="D104" i="13"/>
  <c r="C104" i="13"/>
  <c r="K103" i="13"/>
  <c r="J103" i="13"/>
  <c r="I103" i="13"/>
  <c r="K102" i="13"/>
  <c r="J102" i="13"/>
  <c r="I102" i="13"/>
  <c r="K101" i="13"/>
  <c r="J101" i="13"/>
  <c r="I101" i="13"/>
  <c r="K100" i="13"/>
  <c r="J100" i="13"/>
  <c r="I100" i="13"/>
  <c r="K99" i="13"/>
  <c r="J99" i="13"/>
  <c r="I99" i="13"/>
  <c r="K98" i="13"/>
  <c r="J98" i="13"/>
  <c r="I98" i="13"/>
  <c r="K97" i="13"/>
  <c r="J97" i="13"/>
  <c r="I97" i="13"/>
  <c r="K96" i="13"/>
  <c r="J96" i="13"/>
  <c r="I96" i="13"/>
  <c r="K95" i="13"/>
  <c r="J95" i="13"/>
  <c r="I95" i="13"/>
  <c r="K94" i="13"/>
  <c r="J94" i="13"/>
  <c r="I94" i="13"/>
  <c r="K93" i="13"/>
  <c r="J93" i="13"/>
  <c r="I93" i="13"/>
  <c r="K92" i="13"/>
  <c r="J92" i="13"/>
  <c r="I92" i="13"/>
  <c r="K90" i="13"/>
  <c r="H90" i="13"/>
  <c r="J90" i="13" s="1"/>
  <c r="G90" i="13"/>
  <c r="F90" i="13"/>
  <c r="E90" i="13"/>
  <c r="D90" i="13"/>
  <c r="C90" i="13"/>
  <c r="K89" i="13"/>
  <c r="J89" i="13"/>
  <c r="I89" i="13"/>
  <c r="K88" i="13"/>
  <c r="J88" i="13"/>
  <c r="I88" i="13"/>
  <c r="K87" i="13"/>
  <c r="J87" i="13"/>
  <c r="I87" i="13"/>
  <c r="K86" i="13"/>
  <c r="J86" i="13"/>
  <c r="I86" i="13"/>
  <c r="K85" i="13"/>
  <c r="J85" i="13"/>
  <c r="I85" i="13"/>
  <c r="K84" i="13"/>
  <c r="J84" i="13"/>
  <c r="I84" i="13"/>
  <c r="K83" i="13"/>
  <c r="J83" i="13"/>
  <c r="I83" i="13"/>
  <c r="K82" i="13"/>
  <c r="J82" i="13"/>
  <c r="I82" i="13"/>
  <c r="K81" i="13"/>
  <c r="J81" i="13"/>
  <c r="I81" i="13"/>
  <c r="K80" i="13"/>
  <c r="J80" i="13"/>
  <c r="I80" i="13"/>
  <c r="K79" i="13"/>
  <c r="J79" i="13"/>
  <c r="I79" i="13"/>
  <c r="K78" i="13"/>
  <c r="J78" i="13"/>
  <c r="I78" i="13"/>
  <c r="H76" i="13"/>
  <c r="I76" i="13" s="1"/>
  <c r="G76" i="13"/>
  <c r="F76" i="13"/>
  <c r="E76" i="13"/>
  <c r="D76" i="13"/>
  <c r="C76" i="13"/>
  <c r="K75" i="13"/>
  <c r="J75" i="13"/>
  <c r="I75" i="13"/>
  <c r="K74" i="13"/>
  <c r="J74" i="13"/>
  <c r="I74" i="13"/>
  <c r="K73" i="13"/>
  <c r="J73" i="13"/>
  <c r="I73" i="13"/>
  <c r="K72" i="13"/>
  <c r="J72" i="13"/>
  <c r="I72" i="13"/>
  <c r="K71" i="13"/>
  <c r="J71" i="13"/>
  <c r="I71" i="13"/>
  <c r="K70" i="13"/>
  <c r="J70" i="13"/>
  <c r="I70" i="13"/>
  <c r="K69" i="13"/>
  <c r="J69" i="13"/>
  <c r="I69" i="13"/>
  <c r="K68" i="13"/>
  <c r="J68" i="13"/>
  <c r="I68" i="13"/>
  <c r="K67" i="13"/>
  <c r="J67" i="13"/>
  <c r="I67" i="13"/>
  <c r="K66" i="13"/>
  <c r="J66" i="13"/>
  <c r="I66" i="13"/>
  <c r="K65" i="13"/>
  <c r="J65" i="13"/>
  <c r="I65" i="13"/>
  <c r="K64" i="13"/>
  <c r="J64" i="13"/>
  <c r="I64" i="13"/>
  <c r="J62" i="13"/>
  <c r="H62" i="13"/>
  <c r="K62" i="13" s="1"/>
  <c r="G62" i="13"/>
  <c r="F62" i="13"/>
  <c r="E62" i="13"/>
  <c r="D62" i="13"/>
  <c r="C62" i="13"/>
  <c r="K61" i="13"/>
  <c r="J61" i="13"/>
  <c r="I61" i="13"/>
  <c r="K60" i="13"/>
  <c r="J60" i="13"/>
  <c r="I60" i="13"/>
  <c r="K59" i="13"/>
  <c r="J59" i="13"/>
  <c r="I59" i="13"/>
  <c r="K58" i="13"/>
  <c r="J58" i="13"/>
  <c r="I58" i="13"/>
  <c r="K57" i="13"/>
  <c r="J57" i="13"/>
  <c r="I57" i="13"/>
  <c r="K56" i="13"/>
  <c r="J56" i="13"/>
  <c r="I56" i="13"/>
  <c r="K55" i="13"/>
  <c r="J55" i="13"/>
  <c r="I55" i="13"/>
  <c r="K54" i="13"/>
  <c r="J54" i="13"/>
  <c r="I54" i="13"/>
  <c r="K53" i="13"/>
  <c r="J53" i="13"/>
  <c r="I53" i="13"/>
  <c r="K52" i="13"/>
  <c r="J52" i="13"/>
  <c r="I52" i="13"/>
  <c r="K51" i="13"/>
  <c r="J51" i="13"/>
  <c r="I51" i="13"/>
  <c r="K50" i="13"/>
  <c r="J50" i="13"/>
  <c r="I50" i="13"/>
  <c r="K48" i="13"/>
  <c r="J48" i="13"/>
  <c r="I48" i="13"/>
  <c r="H48" i="13"/>
  <c r="G48" i="13"/>
  <c r="F48" i="13"/>
  <c r="E48" i="13"/>
  <c r="D48" i="13"/>
  <c r="C48" i="13"/>
  <c r="K47" i="13"/>
  <c r="J47" i="13"/>
  <c r="I47" i="13"/>
  <c r="K46" i="13"/>
  <c r="J46" i="13"/>
  <c r="I46" i="13"/>
  <c r="K45" i="13"/>
  <c r="J45" i="13"/>
  <c r="I45" i="13"/>
  <c r="K44" i="13"/>
  <c r="J44" i="13"/>
  <c r="I44" i="13"/>
  <c r="K43" i="13"/>
  <c r="J43" i="13"/>
  <c r="I43" i="13"/>
  <c r="K42" i="13"/>
  <c r="J42" i="13"/>
  <c r="I42" i="13"/>
  <c r="K41" i="13"/>
  <c r="J41" i="13"/>
  <c r="I41" i="13"/>
  <c r="K40" i="13"/>
  <c r="J40" i="13"/>
  <c r="I40" i="13"/>
  <c r="K39" i="13"/>
  <c r="J39" i="13"/>
  <c r="I39" i="13"/>
  <c r="K38" i="13"/>
  <c r="J38" i="13"/>
  <c r="I38" i="13"/>
  <c r="K37" i="13"/>
  <c r="J37" i="13"/>
  <c r="I37" i="13"/>
  <c r="K36" i="13"/>
  <c r="J36" i="13"/>
  <c r="I36" i="13"/>
  <c r="K34" i="13"/>
  <c r="H34" i="13"/>
  <c r="J34" i="13" s="1"/>
  <c r="G34" i="13"/>
  <c r="F34" i="13"/>
  <c r="E34" i="13"/>
  <c r="D34" i="13"/>
  <c r="C34" i="13"/>
  <c r="K33" i="13"/>
  <c r="J33" i="13"/>
  <c r="I33" i="13"/>
  <c r="K32" i="13"/>
  <c r="J32" i="13"/>
  <c r="I32" i="13"/>
  <c r="K31" i="13"/>
  <c r="J31" i="13"/>
  <c r="I31" i="13"/>
  <c r="K30" i="13"/>
  <c r="J30" i="13"/>
  <c r="I30" i="13"/>
  <c r="K29" i="13"/>
  <c r="J29" i="13"/>
  <c r="I29" i="13"/>
  <c r="K28" i="13"/>
  <c r="J28" i="13"/>
  <c r="I28" i="13"/>
  <c r="K27" i="13"/>
  <c r="J27" i="13"/>
  <c r="I27" i="13"/>
  <c r="K26" i="13"/>
  <c r="J26" i="13"/>
  <c r="I26" i="13"/>
  <c r="K25" i="13"/>
  <c r="J25" i="13"/>
  <c r="I25" i="13"/>
  <c r="K24" i="13"/>
  <c r="J24" i="13"/>
  <c r="I24" i="13"/>
  <c r="K23" i="13"/>
  <c r="J23" i="13"/>
  <c r="I23" i="13"/>
  <c r="K22" i="13"/>
  <c r="J22" i="13"/>
  <c r="I22" i="13"/>
  <c r="T20" i="13"/>
  <c r="U20" i="13" s="1"/>
  <c r="S20" i="13"/>
  <c r="R20" i="13"/>
  <c r="Q20" i="13"/>
  <c r="P20" i="13"/>
  <c r="O20" i="13"/>
  <c r="H20" i="13"/>
  <c r="K20" i="13" s="1"/>
  <c r="G20" i="13"/>
  <c r="F20" i="13"/>
  <c r="E20" i="13"/>
  <c r="D20" i="13"/>
  <c r="C20" i="13"/>
  <c r="W19" i="13"/>
  <c r="V19" i="13"/>
  <c r="U19" i="13"/>
  <c r="K19" i="13"/>
  <c r="J19" i="13"/>
  <c r="I19" i="13"/>
  <c r="W18" i="13"/>
  <c r="V18" i="13"/>
  <c r="U18" i="13"/>
  <c r="K18" i="13"/>
  <c r="J18" i="13"/>
  <c r="I18" i="13"/>
  <c r="W17" i="13"/>
  <c r="V17" i="13"/>
  <c r="U17" i="13"/>
  <c r="K17" i="13"/>
  <c r="J17" i="13"/>
  <c r="I17" i="13"/>
  <c r="W16" i="13"/>
  <c r="V16" i="13"/>
  <c r="U16" i="13"/>
  <c r="K16" i="13"/>
  <c r="J16" i="13"/>
  <c r="I16" i="13"/>
  <c r="W15" i="13"/>
  <c r="V15" i="13"/>
  <c r="U15" i="13"/>
  <c r="K15" i="13"/>
  <c r="J15" i="13"/>
  <c r="I15" i="13"/>
  <c r="W14" i="13"/>
  <c r="V14" i="13"/>
  <c r="U14" i="13"/>
  <c r="K14" i="13"/>
  <c r="J14" i="13"/>
  <c r="I14" i="13"/>
  <c r="W13" i="13"/>
  <c r="V13" i="13"/>
  <c r="U13" i="13"/>
  <c r="K13" i="13"/>
  <c r="J13" i="13"/>
  <c r="I13" i="13"/>
  <c r="W12" i="13"/>
  <c r="V12" i="13"/>
  <c r="U12" i="13"/>
  <c r="K12" i="13"/>
  <c r="J12" i="13"/>
  <c r="I12" i="13"/>
  <c r="W11" i="13"/>
  <c r="V11" i="13"/>
  <c r="U11" i="13"/>
  <c r="K11" i="13"/>
  <c r="J11" i="13"/>
  <c r="I11" i="13"/>
  <c r="W10" i="13"/>
  <c r="V10" i="13"/>
  <c r="U10" i="13"/>
  <c r="K10" i="13"/>
  <c r="J10" i="13"/>
  <c r="I10" i="13"/>
  <c r="W9" i="13"/>
  <c r="V9" i="13"/>
  <c r="U9" i="13"/>
  <c r="K9" i="13"/>
  <c r="J9" i="13"/>
  <c r="I9" i="13"/>
  <c r="W8" i="13"/>
  <c r="V8" i="13"/>
  <c r="U8" i="13"/>
  <c r="K8" i="13"/>
  <c r="J8" i="13"/>
  <c r="I8" i="13"/>
  <c r="W6" i="13"/>
  <c r="V6" i="13"/>
  <c r="U6" i="13"/>
  <c r="K6" i="13"/>
  <c r="J6" i="13"/>
  <c r="I6" i="13"/>
  <c r="B3" i="13"/>
  <c r="V57" i="12"/>
  <c r="U57" i="12"/>
  <c r="T57" i="12"/>
  <c r="S57" i="12"/>
  <c r="G57" i="12"/>
  <c r="E57" i="12"/>
  <c r="V56" i="12"/>
  <c r="U56" i="12"/>
  <c r="T56" i="12"/>
  <c r="S56" i="12"/>
  <c r="L56" i="12"/>
  <c r="H56" i="12"/>
  <c r="K56" i="12" s="1"/>
  <c r="G56" i="12"/>
  <c r="F56" i="12"/>
  <c r="E56" i="12"/>
  <c r="D56" i="12"/>
  <c r="C56" i="12"/>
  <c r="V55" i="12"/>
  <c r="U55" i="12"/>
  <c r="T55" i="12"/>
  <c r="S55" i="12"/>
  <c r="K55" i="12"/>
  <c r="J55" i="12"/>
  <c r="I55" i="12"/>
  <c r="H55" i="12"/>
  <c r="G55" i="12"/>
  <c r="F55" i="12"/>
  <c r="E55" i="12"/>
  <c r="D55" i="12"/>
  <c r="C55" i="12"/>
  <c r="V54" i="12"/>
  <c r="U54" i="12"/>
  <c r="T54" i="12"/>
  <c r="S54" i="12"/>
  <c r="L54" i="12"/>
  <c r="I54" i="12"/>
  <c r="H54" i="12"/>
  <c r="K54" i="12" s="1"/>
  <c r="G54" i="12"/>
  <c r="F54" i="12"/>
  <c r="E54" i="12"/>
  <c r="D54" i="12"/>
  <c r="C54" i="12"/>
  <c r="V53" i="12"/>
  <c r="U53" i="12"/>
  <c r="T53" i="12"/>
  <c r="S53" i="12"/>
  <c r="H53" i="12"/>
  <c r="L53" i="12" s="1"/>
  <c r="G53" i="12"/>
  <c r="J53" i="12" s="1"/>
  <c r="F53" i="12"/>
  <c r="F57" i="12" s="1"/>
  <c r="E53" i="12"/>
  <c r="D53" i="12"/>
  <c r="D57" i="12" s="1"/>
  <c r="C53" i="12"/>
  <c r="C57" i="12" s="1"/>
  <c r="V52" i="12"/>
  <c r="U52" i="12"/>
  <c r="T52" i="12"/>
  <c r="S52" i="12"/>
  <c r="L52" i="12"/>
  <c r="K52" i="12"/>
  <c r="J52" i="12"/>
  <c r="I52" i="12"/>
  <c r="V51" i="12"/>
  <c r="U51" i="12"/>
  <c r="T51" i="12"/>
  <c r="S51" i="12"/>
  <c r="L51" i="12"/>
  <c r="K51" i="12"/>
  <c r="J51" i="12"/>
  <c r="I51" i="12"/>
  <c r="V50" i="12"/>
  <c r="U50" i="12"/>
  <c r="T50" i="12"/>
  <c r="S50" i="12"/>
  <c r="L50" i="12"/>
  <c r="K50" i="12"/>
  <c r="J50" i="12"/>
  <c r="I50" i="12"/>
  <c r="V49" i="12"/>
  <c r="U49" i="12"/>
  <c r="T49" i="12"/>
  <c r="S49" i="12"/>
  <c r="L49" i="12"/>
  <c r="K49" i="12"/>
  <c r="J49" i="12"/>
  <c r="I49" i="12"/>
  <c r="V48" i="12"/>
  <c r="U48" i="12"/>
  <c r="T48" i="12"/>
  <c r="S48" i="12"/>
  <c r="L48" i="12"/>
  <c r="K48" i="12"/>
  <c r="J48" i="12"/>
  <c r="I48" i="12"/>
  <c r="V47" i="12"/>
  <c r="U47" i="12"/>
  <c r="T47" i="12"/>
  <c r="S47" i="12"/>
  <c r="L47" i="12"/>
  <c r="K47" i="12"/>
  <c r="J47" i="12"/>
  <c r="I47" i="12"/>
  <c r="V46" i="12"/>
  <c r="U46" i="12"/>
  <c r="T46" i="12"/>
  <c r="S46" i="12"/>
  <c r="L46" i="12"/>
  <c r="K46" i="12"/>
  <c r="J46" i="12"/>
  <c r="I46" i="12"/>
  <c r="V45" i="12"/>
  <c r="U45" i="12"/>
  <c r="T45" i="12"/>
  <c r="S45" i="12"/>
  <c r="L45" i="12"/>
  <c r="K45" i="12"/>
  <c r="J45" i="12"/>
  <c r="I45" i="12"/>
  <c r="V44" i="12"/>
  <c r="U44" i="12"/>
  <c r="T44" i="12"/>
  <c r="S44" i="12"/>
  <c r="L44" i="12"/>
  <c r="K44" i="12"/>
  <c r="J44" i="12"/>
  <c r="I44" i="12"/>
  <c r="V43" i="12"/>
  <c r="U43" i="12"/>
  <c r="T43" i="12"/>
  <c r="S43" i="12"/>
  <c r="L43" i="12"/>
  <c r="K43" i="12"/>
  <c r="J43" i="12"/>
  <c r="I43" i="12"/>
  <c r="V42" i="12"/>
  <c r="U42" i="12"/>
  <c r="T42" i="12"/>
  <c r="S42" i="12"/>
  <c r="L42" i="12"/>
  <c r="K42" i="12"/>
  <c r="J42" i="12"/>
  <c r="I42" i="12"/>
  <c r="V41" i="12"/>
  <c r="U41" i="12"/>
  <c r="T41" i="12"/>
  <c r="S41" i="12"/>
  <c r="L41" i="12"/>
  <c r="K41" i="12"/>
  <c r="J41" i="12"/>
  <c r="I41" i="12"/>
  <c r="V40" i="12"/>
  <c r="U40" i="12"/>
  <c r="T40" i="12"/>
  <c r="S40" i="12"/>
  <c r="L40" i="12"/>
  <c r="K40" i="12"/>
  <c r="J40" i="12"/>
  <c r="I40" i="12"/>
  <c r="V39" i="12"/>
  <c r="U39" i="12"/>
  <c r="T39" i="12"/>
  <c r="S39" i="12"/>
  <c r="L39" i="12"/>
  <c r="K39" i="12"/>
  <c r="J39" i="12"/>
  <c r="I39" i="12"/>
  <c r="V38" i="12"/>
  <c r="U38" i="12"/>
  <c r="T38" i="12"/>
  <c r="S38" i="12"/>
  <c r="L38" i="12"/>
  <c r="K38" i="12"/>
  <c r="J38" i="12"/>
  <c r="I38" i="12"/>
  <c r="V37" i="12"/>
  <c r="U37" i="12"/>
  <c r="T37" i="12"/>
  <c r="S37" i="12"/>
  <c r="L37" i="12"/>
  <c r="K37" i="12"/>
  <c r="J37" i="12"/>
  <c r="I37" i="12"/>
  <c r="V36" i="12"/>
  <c r="U36" i="12"/>
  <c r="T36" i="12"/>
  <c r="S36" i="12"/>
  <c r="L36" i="12"/>
  <c r="K36" i="12"/>
  <c r="J36" i="12"/>
  <c r="I36" i="12"/>
  <c r="V35" i="12"/>
  <c r="U35" i="12"/>
  <c r="T35" i="12"/>
  <c r="S35" i="12"/>
  <c r="L35" i="12"/>
  <c r="K35" i="12"/>
  <c r="J35" i="12"/>
  <c r="I35" i="12"/>
  <c r="V34" i="12"/>
  <c r="U34" i="12"/>
  <c r="T34" i="12"/>
  <c r="S34" i="12"/>
  <c r="L34" i="12"/>
  <c r="K34" i="12"/>
  <c r="J34" i="12"/>
  <c r="I34" i="12"/>
  <c r="V33" i="12"/>
  <c r="U33" i="12"/>
  <c r="T33" i="12"/>
  <c r="S33" i="12"/>
  <c r="L33" i="12"/>
  <c r="K33" i="12"/>
  <c r="J33" i="12"/>
  <c r="I33" i="12"/>
  <c r="V32" i="12"/>
  <c r="U32" i="12"/>
  <c r="T32" i="12"/>
  <c r="S32" i="12"/>
  <c r="L32" i="12"/>
  <c r="K32" i="12"/>
  <c r="J32" i="12"/>
  <c r="I32" i="12"/>
  <c r="V31" i="12"/>
  <c r="U31" i="12"/>
  <c r="T31" i="12"/>
  <c r="S31" i="12"/>
  <c r="L31" i="12"/>
  <c r="K31" i="12"/>
  <c r="J31" i="12"/>
  <c r="I31" i="12"/>
  <c r="V30" i="12"/>
  <c r="U30" i="12"/>
  <c r="T30" i="12"/>
  <c r="S30" i="12"/>
  <c r="L30" i="12"/>
  <c r="K30" i="12"/>
  <c r="J30" i="12"/>
  <c r="I30" i="12"/>
  <c r="V29" i="12"/>
  <c r="U29" i="12"/>
  <c r="T29" i="12"/>
  <c r="S29" i="12"/>
  <c r="L29" i="12"/>
  <c r="K29" i="12"/>
  <c r="J29" i="12"/>
  <c r="I29" i="12"/>
  <c r="V28" i="12"/>
  <c r="U28" i="12"/>
  <c r="T28" i="12"/>
  <c r="S28" i="12"/>
  <c r="L28" i="12"/>
  <c r="K28" i="12"/>
  <c r="J28" i="12"/>
  <c r="I28" i="12"/>
  <c r="V27" i="12"/>
  <c r="U27" i="12"/>
  <c r="T27" i="12"/>
  <c r="S27" i="12"/>
  <c r="L27" i="12"/>
  <c r="K27" i="12"/>
  <c r="J27" i="12"/>
  <c r="I27" i="12"/>
  <c r="V26" i="12"/>
  <c r="U26" i="12"/>
  <c r="T26" i="12"/>
  <c r="S26" i="12"/>
  <c r="L26" i="12"/>
  <c r="K26" i="12"/>
  <c r="J26" i="12"/>
  <c r="I26" i="12"/>
  <c r="V25" i="12"/>
  <c r="U25" i="12"/>
  <c r="T25" i="12"/>
  <c r="S25" i="12"/>
  <c r="L25" i="12"/>
  <c r="K25" i="12"/>
  <c r="J25" i="12"/>
  <c r="I25" i="12"/>
  <c r="V24" i="12"/>
  <c r="U24" i="12"/>
  <c r="T24" i="12"/>
  <c r="S24" i="12"/>
  <c r="L24" i="12"/>
  <c r="K24" i="12"/>
  <c r="J24" i="12"/>
  <c r="I24" i="12"/>
  <c r="V23" i="12"/>
  <c r="U23" i="12"/>
  <c r="T23" i="12"/>
  <c r="S23" i="12"/>
  <c r="L23" i="12"/>
  <c r="K23" i="12"/>
  <c r="J23" i="12"/>
  <c r="I23" i="12"/>
  <c r="V22" i="12"/>
  <c r="U22" i="12"/>
  <c r="T22" i="12"/>
  <c r="S22" i="12"/>
  <c r="L22" i="12"/>
  <c r="K22" i="12"/>
  <c r="J22" i="12"/>
  <c r="I22" i="12"/>
  <c r="V21" i="12"/>
  <c r="U21" i="12"/>
  <c r="T21" i="12"/>
  <c r="S21" i="12"/>
  <c r="L21" i="12"/>
  <c r="K21" i="12"/>
  <c r="J21" i="12"/>
  <c r="I21" i="12"/>
  <c r="V20" i="12"/>
  <c r="U20" i="12"/>
  <c r="T20" i="12"/>
  <c r="S20" i="12"/>
  <c r="L20" i="12"/>
  <c r="K20" i="12"/>
  <c r="J20" i="12"/>
  <c r="I20" i="12"/>
  <c r="V19" i="12"/>
  <c r="U19" i="12"/>
  <c r="T19" i="12"/>
  <c r="S19" i="12"/>
  <c r="L19" i="12"/>
  <c r="K19" i="12"/>
  <c r="J19" i="12"/>
  <c r="I19" i="12"/>
  <c r="V18" i="12"/>
  <c r="U18" i="12"/>
  <c r="T18" i="12"/>
  <c r="S18" i="12"/>
  <c r="L18" i="12"/>
  <c r="K18" i="12"/>
  <c r="J18" i="12"/>
  <c r="I18" i="12"/>
  <c r="V17" i="12"/>
  <c r="U17" i="12"/>
  <c r="T17" i="12"/>
  <c r="S17" i="12"/>
  <c r="L17" i="12"/>
  <c r="K17" i="12"/>
  <c r="J17" i="12"/>
  <c r="I17" i="12"/>
  <c r="V16" i="12"/>
  <c r="U16" i="12"/>
  <c r="T16" i="12"/>
  <c r="S16" i="12"/>
  <c r="L16" i="12"/>
  <c r="K16" i="12"/>
  <c r="J16" i="12"/>
  <c r="I16" i="12"/>
  <c r="V15" i="12"/>
  <c r="U15" i="12"/>
  <c r="T15" i="12"/>
  <c r="S15" i="12"/>
  <c r="L15" i="12"/>
  <c r="K15" i="12"/>
  <c r="J15" i="12"/>
  <c r="I15" i="12"/>
  <c r="A15" i="12"/>
  <c r="V14" i="12"/>
  <c r="U14" i="12"/>
  <c r="T14" i="12"/>
  <c r="S14" i="12"/>
  <c r="L14" i="12"/>
  <c r="K14" i="12"/>
  <c r="J14" i="12"/>
  <c r="I14" i="12"/>
  <c r="V13" i="12"/>
  <c r="U13" i="12"/>
  <c r="T13" i="12"/>
  <c r="S13" i="12"/>
  <c r="L13" i="12"/>
  <c r="K13" i="12"/>
  <c r="J13" i="12"/>
  <c r="I13" i="12"/>
  <c r="V12" i="12"/>
  <c r="U12" i="12"/>
  <c r="T12" i="12"/>
  <c r="S12" i="12"/>
  <c r="L12" i="12"/>
  <c r="K12" i="12"/>
  <c r="J12" i="12"/>
  <c r="I12" i="12"/>
  <c r="A12" i="12"/>
  <c r="V11" i="12"/>
  <c r="U11" i="12"/>
  <c r="T11" i="12"/>
  <c r="S11" i="12"/>
  <c r="L11" i="12"/>
  <c r="K11" i="12"/>
  <c r="J11" i="12"/>
  <c r="I11" i="12"/>
  <c r="A11" i="12"/>
  <c r="V10" i="12"/>
  <c r="U10" i="12"/>
  <c r="T10" i="12"/>
  <c r="S10" i="12"/>
  <c r="L10" i="12"/>
  <c r="K10" i="12"/>
  <c r="J10" i="12"/>
  <c r="I10" i="12"/>
  <c r="V9" i="12"/>
  <c r="U9" i="12"/>
  <c r="T9" i="12"/>
  <c r="S9" i="12"/>
  <c r="L9" i="12"/>
  <c r="K9" i="12"/>
  <c r="J9" i="12"/>
  <c r="I9" i="12"/>
  <c r="V8" i="12"/>
  <c r="U8" i="12"/>
  <c r="T8" i="12"/>
  <c r="S8" i="12"/>
  <c r="L8" i="12"/>
  <c r="K8" i="12"/>
  <c r="J8" i="12"/>
  <c r="I8" i="12"/>
  <c r="V7" i="12"/>
  <c r="U7" i="12"/>
  <c r="T7" i="12"/>
  <c r="S7" i="12"/>
  <c r="L7" i="12"/>
  <c r="K7" i="12"/>
  <c r="J7" i="12"/>
  <c r="I7" i="12"/>
  <c r="V6" i="12"/>
  <c r="U6" i="12"/>
  <c r="T6" i="12"/>
  <c r="S6" i="12"/>
  <c r="L6" i="12"/>
  <c r="K6" i="12"/>
  <c r="J6" i="12"/>
  <c r="I6" i="12"/>
  <c r="V5" i="12"/>
  <c r="U5" i="12"/>
  <c r="T5" i="12"/>
  <c r="S5" i="12"/>
  <c r="L5" i="12"/>
  <c r="K5" i="12"/>
  <c r="J5" i="12"/>
  <c r="I5" i="12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B101" i="11"/>
  <c r="B102" i="11" s="1"/>
  <c r="B103" i="11" s="1"/>
  <c r="B104" i="11" s="1"/>
  <c r="B105" i="11" s="1"/>
  <c r="B106" i="11" s="1"/>
  <c r="B107" i="11" s="1"/>
  <c r="B108" i="11" s="1"/>
  <c r="B109" i="11" s="1"/>
  <c r="B110" i="11" s="1"/>
  <c r="B111" i="11" s="1"/>
  <c r="B112" i="11" s="1"/>
  <c r="B113" i="11" s="1"/>
  <c r="B114" i="11" s="1"/>
  <c r="D100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B79" i="1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D78" i="11"/>
  <c r="B78" i="11"/>
  <c r="D77" i="11"/>
  <c r="D67" i="11"/>
  <c r="D66" i="11"/>
  <c r="D65" i="11"/>
  <c r="D64" i="11"/>
  <c r="D63" i="11"/>
  <c r="D62" i="11"/>
  <c r="D61" i="11"/>
  <c r="D60" i="11"/>
  <c r="D59" i="11"/>
  <c r="D58" i="11"/>
  <c r="D57" i="11"/>
  <c r="B57" i="1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D56" i="11"/>
  <c r="B56" i="11"/>
  <c r="D55" i="11"/>
  <c r="B55" i="11"/>
  <c r="D54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B33" i="11"/>
  <c r="B34" i="11" s="1"/>
  <c r="B35" i="11" s="1"/>
  <c r="B36" i="11" s="1"/>
  <c r="B37" i="11" s="1"/>
  <c r="B38" i="11" s="1"/>
  <c r="B39" i="11" s="1"/>
  <c r="B40" i="11" s="1"/>
  <c r="B41" i="11" s="1"/>
  <c r="B42" i="11" s="1"/>
  <c r="B43" i="11" s="1"/>
  <c r="B44" i="11" s="1"/>
  <c r="B45" i="11" s="1"/>
  <c r="D32" i="11"/>
  <c r="B32" i="11"/>
  <c r="D31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B9" i="1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D8" i="11"/>
  <c r="J109" i="10"/>
  <c r="H109" i="10"/>
  <c r="F109" i="10"/>
  <c r="J108" i="10"/>
  <c r="H108" i="10"/>
  <c r="F108" i="10"/>
  <c r="J107" i="10"/>
  <c r="H107" i="10"/>
  <c r="F107" i="10"/>
  <c r="J106" i="10"/>
  <c r="H106" i="10"/>
  <c r="F106" i="10"/>
  <c r="J105" i="10"/>
  <c r="H105" i="10"/>
  <c r="F105" i="10"/>
  <c r="J104" i="10"/>
  <c r="H104" i="10"/>
  <c r="F104" i="10"/>
  <c r="J103" i="10"/>
  <c r="H103" i="10"/>
  <c r="F103" i="10"/>
  <c r="L102" i="10"/>
  <c r="J102" i="10"/>
  <c r="H102" i="10"/>
  <c r="F102" i="10"/>
  <c r="L101" i="10"/>
  <c r="J101" i="10"/>
  <c r="H101" i="10"/>
  <c r="F101" i="10"/>
  <c r="L100" i="10"/>
  <c r="J100" i="10"/>
  <c r="H100" i="10"/>
  <c r="F100" i="10"/>
  <c r="L99" i="10"/>
  <c r="J99" i="10"/>
  <c r="H99" i="10"/>
  <c r="F99" i="10"/>
  <c r="L98" i="10"/>
  <c r="J98" i="10"/>
  <c r="H98" i="10"/>
  <c r="F98" i="10"/>
  <c r="L97" i="10"/>
  <c r="J97" i="10"/>
  <c r="H97" i="10"/>
  <c r="F97" i="10"/>
  <c r="L96" i="10"/>
  <c r="H96" i="10"/>
  <c r="I95" i="10"/>
  <c r="J96" i="10" s="1"/>
  <c r="G95" i="10"/>
  <c r="E95" i="10"/>
  <c r="F96" i="10" s="1"/>
  <c r="J87" i="10"/>
  <c r="H87" i="10"/>
  <c r="F87" i="10"/>
  <c r="J86" i="10"/>
  <c r="H86" i="10"/>
  <c r="F86" i="10"/>
  <c r="J85" i="10"/>
  <c r="H85" i="10"/>
  <c r="F85" i="10"/>
  <c r="J84" i="10"/>
  <c r="H84" i="10"/>
  <c r="F84" i="10"/>
  <c r="J83" i="10"/>
  <c r="H83" i="10"/>
  <c r="F83" i="10"/>
  <c r="J82" i="10"/>
  <c r="H82" i="10"/>
  <c r="F82" i="10"/>
  <c r="J81" i="10"/>
  <c r="H81" i="10"/>
  <c r="F81" i="10"/>
  <c r="L80" i="10"/>
  <c r="J80" i="10"/>
  <c r="H80" i="10"/>
  <c r="F80" i="10"/>
  <c r="L79" i="10"/>
  <c r="J79" i="10"/>
  <c r="H79" i="10"/>
  <c r="F79" i="10"/>
  <c r="L78" i="10"/>
  <c r="J78" i="10"/>
  <c r="H78" i="10"/>
  <c r="F78" i="10"/>
  <c r="L77" i="10"/>
  <c r="J77" i="10"/>
  <c r="H77" i="10"/>
  <c r="F77" i="10"/>
  <c r="L76" i="10"/>
  <c r="J76" i="10"/>
  <c r="H76" i="10"/>
  <c r="F76" i="10"/>
  <c r="L75" i="10"/>
  <c r="J75" i="10"/>
  <c r="H75" i="10"/>
  <c r="F75" i="10"/>
  <c r="L74" i="10"/>
  <c r="J74" i="10"/>
  <c r="H74" i="10"/>
  <c r="I73" i="10"/>
  <c r="G73" i="10"/>
  <c r="E73" i="10" s="1"/>
  <c r="J65" i="10"/>
  <c r="H65" i="10"/>
  <c r="F65" i="10"/>
  <c r="J64" i="10"/>
  <c r="H64" i="10"/>
  <c r="F64" i="10"/>
  <c r="J63" i="10"/>
  <c r="H63" i="10"/>
  <c r="F63" i="10"/>
  <c r="J62" i="10"/>
  <c r="H62" i="10"/>
  <c r="F62" i="10"/>
  <c r="J61" i="10"/>
  <c r="H61" i="10"/>
  <c r="F61" i="10"/>
  <c r="J60" i="10"/>
  <c r="H60" i="10"/>
  <c r="F60" i="10"/>
  <c r="J59" i="10"/>
  <c r="H59" i="10"/>
  <c r="F59" i="10"/>
  <c r="L58" i="10"/>
  <c r="J58" i="10"/>
  <c r="H58" i="10"/>
  <c r="F58" i="10"/>
  <c r="L57" i="10"/>
  <c r="J57" i="10"/>
  <c r="H57" i="10"/>
  <c r="F57" i="10"/>
  <c r="L56" i="10"/>
  <c r="J56" i="10"/>
  <c r="H56" i="10"/>
  <c r="F56" i="10"/>
  <c r="L55" i="10"/>
  <c r="J55" i="10"/>
  <c r="H55" i="10"/>
  <c r="F55" i="10"/>
  <c r="L54" i="10"/>
  <c r="J54" i="10"/>
  <c r="H54" i="10"/>
  <c r="F54" i="10"/>
  <c r="L53" i="10"/>
  <c r="J53" i="10"/>
  <c r="H53" i="10"/>
  <c r="F53" i="10"/>
  <c r="L52" i="10"/>
  <c r="I51" i="10"/>
  <c r="G51" i="10" s="1"/>
  <c r="J43" i="10"/>
  <c r="H43" i="10"/>
  <c r="F43" i="10"/>
  <c r="J42" i="10"/>
  <c r="H42" i="10"/>
  <c r="F42" i="10"/>
  <c r="J41" i="10"/>
  <c r="H41" i="10"/>
  <c r="F41" i="10"/>
  <c r="J40" i="10"/>
  <c r="H40" i="10"/>
  <c r="F40" i="10"/>
  <c r="J39" i="10"/>
  <c r="H39" i="10"/>
  <c r="F39" i="10"/>
  <c r="J38" i="10"/>
  <c r="H38" i="10"/>
  <c r="F38" i="10"/>
  <c r="J37" i="10"/>
  <c r="H37" i="10"/>
  <c r="F37" i="10"/>
  <c r="L36" i="10"/>
  <c r="J36" i="10"/>
  <c r="H36" i="10"/>
  <c r="F36" i="10"/>
  <c r="L35" i="10"/>
  <c r="J35" i="10"/>
  <c r="H35" i="10"/>
  <c r="F35" i="10"/>
  <c r="L34" i="10"/>
  <c r="J34" i="10"/>
  <c r="H34" i="10"/>
  <c r="F34" i="10"/>
  <c r="L33" i="10"/>
  <c r="J33" i="10"/>
  <c r="H33" i="10"/>
  <c r="F33" i="10"/>
  <c r="L32" i="10"/>
  <c r="J32" i="10"/>
  <c r="H32" i="10"/>
  <c r="F32" i="10"/>
  <c r="L31" i="10"/>
  <c r="J31" i="10"/>
  <c r="H31" i="10"/>
  <c r="F31" i="10"/>
  <c r="L30" i="10"/>
  <c r="I29" i="10"/>
  <c r="J30" i="10" s="1"/>
  <c r="J21" i="10"/>
  <c r="H21" i="10"/>
  <c r="F21" i="10"/>
  <c r="J20" i="10"/>
  <c r="H20" i="10"/>
  <c r="F20" i="10"/>
  <c r="J19" i="10"/>
  <c r="H19" i="10"/>
  <c r="F19" i="10"/>
  <c r="J18" i="10"/>
  <c r="H18" i="10"/>
  <c r="F18" i="10"/>
  <c r="J17" i="10"/>
  <c r="H17" i="10"/>
  <c r="F17" i="10"/>
  <c r="J16" i="10"/>
  <c r="H16" i="10"/>
  <c r="F16" i="10"/>
  <c r="J15" i="10"/>
  <c r="H15" i="10"/>
  <c r="F15" i="10"/>
  <c r="L14" i="10"/>
  <c r="J14" i="10"/>
  <c r="H14" i="10"/>
  <c r="F14" i="10"/>
  <c r="L13" i="10"/>
  <c r="J13" i="10"/>
  <c r="H13" i="10"/>
  <c r="F13" i="10"/>
  <c r="L12" i="10"/>
  <c r="J12" i="10"/>
  <c r="H12" i="10"/>
  <c r="F12" i="10"/>
  <c r="L11" i="10"/>
  <c r="J11" i="10"/>
  <c r="H11" i="10"/>
  <c r="F11" i="10"/>
  <c r="L10" i="10"/>
  <c r="J10" i="10"/>
  <c r="H10" i="10"/>
  <c r="F10" i="10"/>
  <c r="L9" i="10"/>
  <c r="J9" i="10"/>
  <c r="H9" i="10"/>
  <c r="F9" i="10"/>
  <c r="L8" i="10"/>
  <c r="I7" i="10"/>
  <c r="J8" i="10" s="1"/>
  <c r="G7" i="10"/>
  <c r="H8" i="10" s="1"/>
  <c r="E7" i="10"/>
  <c r="F8" i="10" s="1"/>
  <c r="C7" i="10"/>
  <c r="D8" i="10" s="1"/>
  <c r="O21" i="9"/>
  <c r="M21" i="9"/>
  <c r="K21" i="9"/>
  <c r="I21" i="9"/>
  <c r="G21" i="9"/>
  <c r="E21" i="9"/>
  <c r="Q20" i="9"/>
  <c r="O20" i="9"/>
  <c r="M20" i="9"/>
  <c r="K20" i="9"/>
  <c r="I20" i="9"/>
  <c r="G20" i="9"/>
  <c r="E20" i="9"/>
  <c r="Q19" i="9"/>
  <c r="O19" i="9"/>
  <c r="M19" i="9"/>
  <c r="K19" i="9"/>
  <c r="I19" i="9"/>
  <c r="G19" i="9"/>
  <c r="E19" i="9"/>
  <c r="Q18" i="9"/>
  <c r="O18" i="9"/>
  <c r="M18" i="9"/>
  <c r="K18" i="9"/>
  <c r="I18" i="9"/>
  <c r="G18" i="9"/>
  <c r="E18" i="9"/>
  <c r="Q17" i="9"/>
  <c r="O17" i="9"/>
  <c r="M17" i="9"/>
  <c r="K17" i="9"/>
  <c r="I17" i="9"/>
  <c r="G17" i="9"/>
  <c r="E17" i="9"/>
  <c r="Q16" i="9"/>
  <c r="O16" i="9"/>
  <c r="M16" i="9"/>
  <c r="K16" i="9"/>
  <c r="I16" i="9"/>
  <c r="G16" i="9"/>
  <c r="E16" i="9"/>
  <c r="Q15" i="9"/>
  <c r="O15" i="9"/>
  <c r="M15" i="9"/>
  <c r="K15" i="9"/>
  <c r="I15" i="9"/>
  <c r="G15" i="9"/>
  <c r="E15" i="9"/>
  <c r="Q14" i="9"/>
  <c r="O14" i="9"/>
  <c r="M14" i="9"/>
  <c r="K14" i="9"/>
  <c r="I14" i="9"/>
  <c r="G14" i="9"/>
  <c r="E14" i="9"/>
  <c r="Q13" i="9"/>
  <c r="O13" i="9"/>
  <c r="M13" i="9"/>
  <c r="K13" i="9"/>
  <c r="I13" i="9"/>
  <c r="G13" i="9"/>
  <c r="E13" i="9"/>
  <c r="Q12" i="9"/>
  <c r="O12" i="9"/>
  <c r="M12" i="9"/>
  <c r="K12" i="9"/>
  <c r="I12" i="9"/>
  <c r="G12" i="9"/>
  <c r="E12" i="9"/>
  <c r="Q11" i="9"/>
  <c r="O11" i="9"/>
  <c r="M11" i="9"/>
  <c r="K11" i="9"/>
  <c r="I11" i="9"/>
  <c r="G11" i="9"/>
  <c r="E11" i="9"/>
  <c r="Q10" i="9"/>
  <c r="O10" i="9"/>
  <c r="M10" i="9"/>
  <c r="K10" i="9"/>
  <c r="I10" i="9"/>
  <c r="G10" i="9"/>
  <c r="E10" i="9"/>
  <c r="Q9" i="9"/>
  <c r="O9" i="9"/>
  <c r="M9" i="9"/>
  <c r="K9" i="9"/>
  <c r="I9" i="9"/>
  <c r="G9" i="9"/>
  <c r="E9" i="9"/>
  <c r="J285" i="8"/>
  <c r="H285" i="8"/>
  <c r="F285" i="8"/>
  <c r="J284" i="8"/>
  <c r="H284" i="8"/>
  <c r="F284" i="8"/>
  <c r="J283" i="8"/>
  <c r="H283" i="8"/>
  <c r="F283" i="8"/>
  <c r="J282" i="8"/>
  <c r="H282" i="8"/>
  <c r="F282" i="8"/>
  <c r="J281" i="8"/>
  <c r="H281" i="8"/>
  <c r="F281" i="8"/>
  <c r="J280" i="8"/>
  <c r="H280" i="8"/>
  <c r="F280" i="8"/>
  <c r="J279" i="8"/>
  <c r="H279" i="8"/>
  <c r="F279" i="8"/>
  <c r="L278" i="8"/>
  <c r="J278" i="8"/>
  <c r="H278" i="8"/>
  <c r="F278" i="8"/>
  <c r="L277" i="8"/>
  <c r="J277" i="8"/>
  <c r="H277" i="8"/>
  <c r="F277" i="8"/>
  <c r="L276" i="8"/>
  <c r="J276" i="8"/>
  <c r="H276" i="8"/>
  <c r="F276" i="8"/>
  <c r="L275" i="8"/>
  <c r="J275" i="8"/>
  <c r="H275" i="8"/>
  <c r="F275" i="8"/>
  <c r="L274" i="8"/>
  <c r="J274" i="8"/>
  <c r="H274" i="8"/>
  <c r="F274" i="8"/>
  <c r="L273" i="8"/>
  <c r="J273" i="8"/>
  <c r="H273" i="8"/>
  <c r="F273" i="8"/>
  <c r="L272" i="8"/>
  <c r="K271" i="8"/>
  <c r="B270" i="8"/>
  <c r="J263" i="8"/>
  <c r="H263" i="8"/>
  <c r="F263" i="8"/>
  <c r="J262" i="8"/>
  <c r="H262" i="8"/>
  <c r="F262" i="8"/>
  <c r="J261" i="8"/>
  <c r="H261" i="8"/>
  <c r="F261" i="8"/>
  <c r="J260" i="8"/>
  <c r="H260" i="8"/>
  <c r="F260" i="8"/>
  <c r="J259" i="8"/>
  <c r="H259" i="8"/>
  <c r="F259" i="8"/>
  <c r="J258" i="8"/>
  <c r="H258" i="8"/>
  <c r="F258" i="8"/>
  <c r="J257" i="8"/>
  <c r="H257" i="8"/>
  <c r="F257" i="8"/>
  <c r="L256" i="8"/>
  <c r="J256" i="8"/>
  <c r="H256" i="8"/>
  <c r="F256" i="8"/>
  <c r="L255" i="8"/>
  <c r="J255" i="8"/>
  <c r="H255" i="8"/>
  <c r="F255" i="8"/>
  <c r="L254" i="8"/>
  <c r="J254" i="8"/>
  <c r="H254" i="8"/>
  <c r="F254" i="8"/>
  <c r="L253" i="8"/>
  <c r="J253" i="8"/>
  <c r="H253" i="8"/>
  <c r="F253" i="8"/>
  <c r="L252" i="8"/>
  <c r="J252" i="8"/>
  <c r="H252" i="8"/>
  <c r="F252" i="8"/>
  <c r="L251" i="8"/>
  <c r="J251" i="8"/>
  <c r="H251" i="8"/>
  <c r="F251" i="8"/>
  <c r="L250" i="8"/>
  <c r="K249" i="8"/>
  <c r="B248" i="8"/>
  <c r="J241" i="8"/>
  <c r="H241" i="8"/>
  <c r="F241" i="8"/>
  <c r="J240" i="8"/>
  <c r="H240" i="8"/>
  <c r="F240" i="8"/>
  <c r="J239" i="8"/>
  <c r="H239" i="8"/>
  <c r="F239" i="8"/>
  <c r="J238" i="8"/>
  <c r="H238" i="8"/>
  <c r="F238" i="8"/>
  <c r="J237" i="8"/>
  <c r="H237" i="8"/>
  <c r="F237" i="8"/>
  <c r="J236" i="8"/>
  <c r="H236" i="8"/>
  <c r="F236" i="8"/>
  <c r="J235" i="8"/>
  <c r="H235" i="8"/>
  <c r="F235" i="8"/>
  <c r="L234" i="8"/>
  <c r="J234" i="8"/>
  <c r="H234" i="8"/>
  <c r="F234" i="8"/>
  <c r="L233" i="8"/>
  <c r="J233" i="8"/>
  <c r="H233" i="8"/>
  <c r="F233" i="8"/>
  <c r="L232" i="8"/>
  <c r="J232" i="8"/>
  <c r="H232" i="8"/>
  <c r="F232" i="8"/>
  <c r="L231" i="8"/>
  <c r="J231" i="8"/>
  <c r="H231" i="8"/>
  <c r="F231" i="8"/>
  <c r="L230" i="8"/>
  <c r="J230" i="8"/>
  <c r="H230" i="8"/>
  <c r="F230" i="8"/>
  <c r="L229" i="8"/>
  <c r="J229" i="8"/>
  <c r="H229" i="8"/>
  <c r="F229" i="8"/>
  <c r="L228" i="8"/>
  <c r="K227" i="8"/>
  <c r="B226" i="8"/>
  <c r="J219" i="8"/>
  <c r="H219" i="8"/>
  <c r="F219" i="8"/>
  <c r="J218" i="8"/>
  <c r="H218" i="8"/>
  <c r="F218" i="8"/>
  <c r="J217" i="8"/>
  <c r="H217" i="8"/>
  <c r="F217" i="8"/>
  <c r="J216" i="8"/>
  <c r="H216" i="8"/>
  <c r="F216" i="8"/>
  <c r="J215" i="8"/>
  <c r="H215" i="8"/>
  <c r="F215" i="8"/>
  <c r="J214" i="8"/>
  <c r="H214" i="8"/>
  <c r="F214" i="8"/>
  <c r="J213" i="8"/>
  <c r="H213" i="8"/>
  <c r="F213" i="8"/>
  <c r="L212" i="8"/>
  <c r="J212" i="8"/>
  <c r="H212" i="8"/>
  <c r="F212" i="8"/>
  <c r="L211" i="8"/>
  <c r="J211" i="8"/>
  <c r="H211" i="8"/>
  <c r="F211" i="8"/>
  <c r="L210" i="8"/>
  <c r="J210" i="8"/>
  <c r="H210" i="8"/>
  <c r="F210" i="8"/>
  <c r="L209" i="8"/>
  <c r="J209" i="8"/>
  <c r="H209" i="8"/>
  <c r="F209" i="8"/>
  <c r="L208" i="8"/>
  <c r="J208" i="8"/>
  <c r="H208" i="8"/>
  <c r="F208" i="8"/>
  <c r="L207" i="8"/>
  <c r="J207" i="8"/>
  <c r="H207" i="8"/>
  <c r="F207" i="8"/>
  <c r="K205" i="8"/>
  <c r="L206" i="8" s="1"/>
  <c r="B204" i="8"/>
  <c r="J197" i="8"/>
  <c r="H197" i="8"/>
  <c r="F197" i="8"/>
  <c r="J196" i="8"/>
  <c r="H196" i="8"/>
  <c r="F196" i="8"/>
  <c r="J195" i="8"/>
  <c r="H195" i="8"/>
  <c r="F195" i="8"/>
  <c r="J194" i="8"/>
  <c r="H194" i="8"/>
  <c r="F194" i="8"/>
  <c r="J193" i="8"/>
  <c r="H193" i="8"/>
  <c r="F193" i="8"/>
  <c r="J192" i="8"/>
  <c r="H192" i="8"/>
  <c r="F192" i="8"/>
  <c r="J191" i="8"/>
  <c r="H191" i="8"/>
  <c r="F191" i="8"/>
  <c r="L190" i="8"/>
  <c r="J190" i="8"/>
  <c r="H190" i="8"/>
  <c r="F190" i="8"/>
  <c r="L189" i="8"/>
  <c r="J189" i="8"/>
  <c r="H189" i="8"/>
  <c r="F189" i="8"/>
  <c r="L188" i="8"/>
  <c r="J188" i="8"/>
  <c r="H188" i="8"/>
  <c r="F188" i="8"/>
  <c r="L187" i="8"/>
  <c r="J187" i="8"/>
  <c r="H187" i="8"/>
  <c r="F187" i="8"/>
  <c r="L186" i="8"/>
  <c r="J186" i="8"/>
  <c r="H186" i="8"/>
  <c r="F186" i="8"/>
  <c r="L185" i="8"/>
  <c r="J185" i="8"/>
  <c r="H185" i="8"/>
  <c r="F185" i="8"/>
  <c r="L184" i="8"/>
  <c r="K183" i="8"/>
  <c r="B182" i="8"/>
  <c r="J175" i="8"/>
  <c r="H175" i="8"/>
  <c r="F175" i="8"/>
  <c r="J174" i="8"/>
  <c r="H174" i="8"/>
  <c r="F174" i="8"/>
  <c r="J173" i="8"/>
  <c r="H173" i="8"/>
  <c r="F173" i="8"/>
  <c r="J172" i="8"/>
  <c r="H172" i="8"/>
  <c r="F172" i="8"/>
  <c r="J171" i="8"/>
  <c r="H171" i="8"/>
  <c r="F171" i="8"/>
  <c r="J170" i="8"/>
  <c r="H170" i="8"/>
  <c r="F170" i="8"/>
  <c r="J169" i="8"/>
  <c r="H169" i="8"/>
  <c r="F169" i="8"/>
  <c r="L168" i="8"/>
  <c r="J168" i="8"/>
  <c r="H168" i="8"/>
  <c r="F168" i="8"/>
  <c r="L167" i="8"/>
  <c r="J167" i="8"/>
  <c r="H167" i="8"/>
  <c r="F167" i="8"/>
  <c r="L166" i="8"/>
  <c r="J166" i="8"/>
  <c r="H166" i="8"/>
  <c r="F166" i="8"/>
  <c r="L165" i="8"/>
  <c r="J165" i="8"/>
  <c r="H165" i="8"/>
  <c r="F165" i="8"/>
  <c r="L164" i="8"/>
  <c r="J164" i="8"/>
  <c r="H164" i="8"/>
  <c r="F164" i="8"/>
  <c r="L163" i="8"/>
  <c r="J163" i="8"/>
  <c r="H163" i="8"/>
  <c r="F163" i="8"/>
  <c r="L162" i="8"/>
  <c r="K161" i="8"/>
  <c r="B160" i="8"/>
  <c r="J153" i="8"/>
  <c r="H153" i="8"/>
  <c r="F153" i="8"/>
  <c r="J152" i="8"/>
  <c r="H152" i="8"/>
  <c r="F152" i="8"/>
  <c r="J151" i="8"/>
  <c r="H151" i="8"/>
  <c r="F151" i="8"/>
  <c r="J150" i="8"/>
  <c r="H150" i="8"/>
  <c r="F150" i="8"/>
  <c r="J149" i="8"/>
  <c r="H149" i="8"/>
  <c r="F149" i="8"/>
  <c r="J148" i="8"/>
  <c r="H148" i="8"/>
  <c r="F148" i="8"/>
  <c r="J147" i="8"/>
  <c r="H147" i="8"/>
  <c r="F147" i="8"/>
  <c r="L146" i="8"/>
  <c r="J146" i="8"/>
  <c r="H146" i="8"/>
  <c r="F146" i="8"/>
  <c r="L145" i="8"/>
  <c r="J145" i="8"/>
  <c r="H145" i="8"/>
  <c r="F145" i="8"/>
  <c r="L144" i="8"/>
  <c r="J144" i="8"/>
  <c r="H144" i="8"/>
  <c r="F144" i="8"/>
  <c r="L143" i="8"/>
  <c r="J143" i="8"/>
  <c r="H143" i="8"/>
  <c r="F143" i="8"/>
  <c r="L142" i="8"/>
  <c r="J142" i="8"/>
  <c r="H142" i="8"/>
  <c r="F142" i="8"/>
  <c r="L141" i="8"/>
  <c r="J141" i="8"/>
  <c r="H141" i="8"/>
  <c r="F141" i="8"/>
  <c r="L140" i="8"/>
  <c r="K139" i="8"/>
  <c r="B138" i="8"/>
  <c r="J131" i="8"/>
  <c r="H131" i="8"/>
  <c r="F131" i="8"/>
  <c r="J130" i="8"/>
  <c r="H130" i="8"/>
  <c r="F130" i="8"/>
  <c r="J129" i="8"/>
  <c r="H129" i="8"/>
  <c r="F129" i="8"/>
  <c r="J128" i="8"/>
  <c r="H128" i="8"/>
  <c r="F128" i="8"/>
  <c r="J127" i="8"/>
  <c r="H127" i="8"/>
  <c r="F127" i="8"/>
  <c r="J126" i="8"/>
  <c r="H126" i="8"/>
  <c r="F126" i="8"/>
  <c r="J125" i="8"/>
  <c r="H125" i="8"/>
  <c r="F125" i="8"/>
  <c r="L124" i="8"/>
  <c r="J124" i="8"/>
  <c r="H124" i="8"/>
  <c r="F124" i="8"/>
  <c r="L123" i="8"/>
  <c r="J123" i="8"/>
  <c r="H123" i="8"/>
  <c r="F123" i="8"/>
  <c r="L122" i="8"/>
  <c r="J122" i="8"/>
  <c r="H122" i="8"/>
  <c r="F122" i="8"/>
  <c r="L121" i="8"/>
  <c r="J121" i="8"/>
  <c r="H121" i="8"/>
  <c r="F121" i="8"/>
  <c r="L120" i="8"/>
  <c r="J120" i="8"/>
  <c r="H120" i="8"/>
  <c r="F120" i="8"/>
  <c r="L119" i="8"/>
  <c r="J119" i="8"/>
  <c r="H119" i="8"/>
  <c r="F119" i="8"/>
  <c r="L118" i="8"/>
  <c r="K117" i="8"/>
  <c r="B116" i="8"/>
  <c r="J109" i="8"/>
  <c r="H109" i="8"/>
  <c r="F109" i="8"/>
  <c r="J108" i="8"/>
  <c r="H108" i="8"/>
  <c r="F108" i="8"/>
  <c r="J107" i="8"/>
  <c r="H107" i="8"/>
  <c r="F107" i="8"/>
  <c r="J106" i="8"/>
  <c r="H106" i="8"/>
  <c r="F106" i="8"/>
  <c r="J105" i="8"/>
  <c r="H105" i="8"/>
  <c r="F105" i="8"/>
  <c r="J104" i="8"/>
  <c r="H104" i="8"/>
  <c r="F104" i="8"/>
  <c r="J103" i="8"/>
  <c r="H103" i="8"/>
  <c r="F103" i="8"/>
  <c r="L102" i="8"/>
  <c r="J102" i="8"/>
  <c r="H102" i="8"/>
  <c r="F102" i="8"/>
  <c r="L101" i="8"/>
  <c r="J101" i="8"/>
  <c r="H101" i="8"/>
  <c r="F101" i="8"/>
  <c r="L100" i="8"/>
  <c r="J100" i="8"/>
  <c r="H100" i="8"/>
  <c r="F100" i="8"/>
  <c r="L99" i="8"/>
  <c r="J99" i="8"/>
  <c r="H99" i="8"/>
  <c r="F99" i="8"/>
  <c r="L98" i="8"/>
  <c r="J98" i="8"/>
  <c r="H98" i="8"/>
  <c r="F98" i="8"/>
  <c r="L97" i="8"/>
  <c r="J97" i="8"/>
  <c r="H97" i="8"/>
  <c r="F97" i="8"/>
  <c r="K95" i="8"/>
  <c r="L96" i="8" s="1"/>
  <c r="J87" i="8"/>
  <c r="H87" i="8"/>
  <c r="F87" i="8"/>
  <c r="J86" i="8"/>
  <c r="H86" i="8"/>
  <c r="F86" i="8"/>
  <c r="J85" i="8"/>
  <c r="H85" i="8"/>
  <c r="F85" i="8"/>
  <c r="J84" i="8"/>
  <c r="H84" i="8"/>
  <c r="F84" i="8"/>
  <c r="J83" i="8"/>
  <c r="H83" i="8"/>
  <c r="F83" i="8"/>
  <c r="J82" i="8"/>
  <c r="H82" i="8"/>
  <c r="F82" i="8"/>
  <c r="J81" i="8"/>
  <c r="H81" i="8"/>
  <c r="F81" i="8"/>
  <c r="L80" i="8"/>
  <c r="J80" i="8"/>
  <c r="H80" i="8"/>
  <c r="F80" i="8"/>
  <c r="L79" i="8"/>
  <c r="J79" i="8"/>
  <c r="H79" i="8"/>
  <c r="F79" i="8"/>
  <c r="L78" i="8"/>
  <c r="J78" i="8"/>
  <c r="H78" i="8"/>
  <c r="F78" i="8"/>
  <c r="L77" i="8"/>
  <c r="J77" i="8"/>
  <c r="H77" i="8"/>
  <c r="F77" i="8"/>
  <c r="L76" i="8"/>
  <c r="J76" i="8"/>
  <c r="H76" i="8"/>
  <c r="F76" i="8"/>
  <c r="L75" i="8"/>
  <c r="J75" i="8"/>
  <c r="H75" i="8"/>
  <c r="F75" i="8"/>
  <c r="L74" i="8"/>
  <c r="K73" i="8"/>
  <c r="J65" i="8"/>
  <c r="H65" i="8"/>
  <c r="F65" i="8"/>
  <c r="J64" i="8"/>
  <c r="H64" i="8"/>
  <c r="F64" i="8"/>
  <c r="J63" i="8"/>
  <c r="H63" i="8"/>
  <c r="F63" i="8"/>
  <c r="J62" i="8"/>
  <c r="H62" i="8"/>
  <c r="F62" i="8"/>
  <c r="J61" i="8"/>
  <c r="H61" i="8"/>
  <c r="F61" i="8"/>
  <c r="J60" i="8"/>
  <c r="H60" i="8"/>
  <c r="F60" i="8"/>
  <c r="J59" i="8"/>
  <c r="H59" i="8"/>
  <c r="F59" i="8"/>
  <c r="L58" i="8"/>
  <c r="J58" i="8"/>
  <c r="H58" i="8"/>
  <c r="F58" i="8"/>
  <c r="L57" i="8"/>
  <c r="J57" i="8"/>
  <c r="H57" i="8"/>
  <c r="F57" i="8"/>
  <c r="L56" i="8"/>
  <c r="J56" i="8"/>
  <c r="H56" i="8"/>
  <c r="F56" i="8"/>
  <c r="L55" i="8"/>
  <c r="J55" i="8"/>
  <c r="H55" i="8"/>
  <c r="F55" i="8"/>
  <c r="L54" i="8"/>
  <c r="J54" i="8"/>
  <c r="H54" i="8"/>
  <c r="F54" i="8"/>
  <c r="L53" i="8"/>
  <c r="J53" i="8"/>
  <c r="H53" i="8"/>
  <c r="F53" i="8"/>
  <c r="K51" i="8"/>
  <c r="L52" i="8" s="1"/>
  <c r="J43" i="8"/>
  <c r="H43" i="8"/>
  <c r="F43" i="8"/>
  <c r="J42" i="8"/>
  <c r="H42" i="8"/>
  <c r="F42" i="8"/>
  <c r="J41" i="8"/>
  <c r="H41" i="8"/>
  <c r="F41" i="8"/>
  <c r="J40" i="8"/>
  <c r="H40" i="8"/>
  <c r="F40" i="8"/>
  <c r="J39" i="8"/>
  <c r="H39" i="8"/>
  <c r="F39" i="8"/>
  <c r="J38" i="8"/>
  <c r="H38" i="8"/>
  <c r="F38" i="8"/>
  <c r="J37" i="8"/>
  <c r="H37" i="8"/>
  <c r="F37" i="8"/>
  <c r="L36" i="8"/>
  <c r="J36" i="8"/>
  <c r="H36" i="8"/>
  <c r="F36" i="8"/>
  <c r="L35" i="8"/>
  <c r="J35" i="8"/>
  <c r="H35" i="8"/>
  <c r="F35" i="8"/>
  <c r="L34" i="8"/>
  <c r="J34" i="8"/>
  <c r="H34" i="8"/>
  <c r="F34" i="8"/>
  <c r="L33" i="8"/>
  <c r="J33" i="8"/>
  <c r="H33" i="8"/>
  <c r="F33" i="8"/>
  <c r="L32" i="8"/>
  <c r="J32" i="8"/>
  <c r="H32" i="8"/>
  <c r="F32" i="8"/>
  <c r="L31" i="8"/>
  <c r="J31" i="8"/>
  <c r="H31" i="8"/>
  <c r="F31" i="8"/>
  <c r="L30" i="8"/>
  <c r="K29" i="8"/>
  <c r="J21" i="8"/>
  <c r="H21" i="8"/>
  <c r="F21" i="8"/>
  <c r="J20" i="8"/>
  <c r="H20" i="8"/>
  <c r="F20" i="8"/>
  <c r="J19" i="8"/>
  <c r="H19" i="8"/>
  <c r="F19" i="8"/>
  <c r="J18" i="8"/>
  <c r="H18" i="8"/>
  <c r="F18" i="8"/>
  <c r="J17" i="8"/>
  <c r="H17" i="8"/>
  <c r="F17" i="8"/>
  <c r="J16" i="8"/>
  <c r="H16" i="8"/>
  <c r="F16" i="8"/>
  <c r="J15" i="8"/>
  <c r="H15" i="8"/>
  <c r="F15" i="8"/>
  <c r="L14" i="8"/>
  <c r="J14" i="8"/>
  <c r="H14" i="8"/>
  <c r="F14" i="8"/>
  <c r="L13" i="8"/>
  <c r="J13" i="8"/>
  <c r="H13" i="8"/>
  <c r="F13" i="8"/>
  <c r="L12" i="8"/>
  <c r="J12" i="8"/>
  <c r="H12" i="8"/>
  <c r="F12" i="8"/>
  <c r="L11" i="8"/>
  <c r="J11" i="8"/>
  <c r="H11" i="8"/>
  <c r="F11" i="8"/>
  <c r="L10" i="8"/>
  <c r="J10" i="8"/>
  <c r="H10" i="8"/>
  <c r="F10" i="8"/>
  <c r="L9" i="8"/>
  <c r="J9" i="8"/>
  <c r="H9" i="8"/>
  <c r="F9" i="8"/>
  <c r="L8" i="8"/>
  <c r="I7" i="8"/>
  <c r="I205" i="8" s="1"/>
  <c r="J206" i="8" s="1"/>
  <c r="S52" i="6"/>
  <c r="R52" i="6"/>
  <c r="Q52" i="6"/>
  <c r="K52" i="6"/>
  <c r="J52" i="6"/>
  <c r="I52" i="6"/>
  <c r="S51" i="6"/>
  <c r="R51" i="6"/>
  <c r="Q51" i="6"/>
  <c r="K51" i="6"/>
  <c r="J51" i="6"/>
  <c r="I51" i="6"/>
  <c r="S50" i="6"/>
  <c r="R50" i="6"/>
  <c r="Q50" i="6"/>
  <c r="K50" i="6"/>
  <c r="J50" i="6"/>
  <c r="I50" i="6"/>
  <c r="S49" i="6"/>
  <c r="R49" i="6"/>
  <c r="Q49" i="6"/>
  <c r="K49" i="6"/>
  <c r="J49" i="6"/>
  <c r="I49" i="6"/>
  <c r="S48" i="6"/>
  <c r="R48" i="6"/>
  <c r="Q48" i="6"/>
  <c r="K48" i="6"/>
  <c r="J48" i="6"/>
  <c r="I48" i="6"/>
  <c r="S47" i="6"/>
  <c r="R47" i="6"/>
  <c r="Q47" i="6"/>
  <c r="K47" i="6"/>
  <c r="J47" i="6"/>
  <c r="I47" i="6"/>
  <c r="S46" i="6"/>
  <c r="R46" i="6"/>
  <c r="Q46" i="6"/>
  <c r="K46" i="6"/>
  <c r="J46" i="6"/>
  <c r="I46" i="6"/>
  <c r="S45" i="6"/>
  <c r="R45" i="6"/>
  <c r="Q45" i="6"/>
  <c r="K45" i="6"/>
  <c r="J45" i="6"/>
  <c r="I45" i="6"/>
  <c r="S44" i="6"/>
  <c r="R44" i="6"/>
  <c r="Q44" i="6"/>
  <c r="K44" i="6"/>
  <c r="J44" i="6"/>
  <c r="I44" i="6"/>
  <c r="S43" i="6"/>
  <c r="R43" i="6"/>
  <c r="Q43" i="6"/>
  <c r="K43" i="6"/>
  <c r="J43" i="6"/>
  <c r="I43" i="6"/>
  <c r="S42" i="6"/>
  <c r="R42" i="6"/>
  <c r="Q42" i="6"/>
  <c r="K42" i="6"/>
  <c r="J42" i="6"/>
  <c r="I42" i="6"/>
  <c r="S41" i="6"/>
  <c r="R41" i="6"/>
  <c r="Q41" i="6"/>
  <c r="K41" i="6"/>
  <c r="J41" i="6"/>
  <c r="I41" i="6"/>
  <c r="S40" i="6"/>
  <c r="R40" i="6"/>
  <c r="Q40" i="6"/>
  <c r="K40" i="6"/>
  <c r="J40" i="6"/>
  <c r="I40" i="6"/>
  <c r="S39" i="6"/>
  <c r="R39" i="6"/>
  <c r="Q39" i="6"/>
  <c r="K39" i="6"/>
  <c r="J39" i="6"/>
  <c r="I39" i="6"/>
  <c r="S38" i="6"/>
  <c r="R38" i="6"/>
  <c r="Q38" i="6"/>
  <c r="K38" i="6"/>
  <c r="J38" i="6"/>
  <c r="I38" i="6"/>
  <c r="S37" i="6"/>
  <c r="R37" i="6"/>
  <c r="Q37" i="6"/>
  <c r="K37" i="6"/>
  <c r="J37" i="6"/>
  <c r="I37" i="6"/>
  <c r="S36" i="6"/>
  <c r="R36" i="6"/>
  <c r="Q36" i="6"/>
  <c r="K36" i="6"/>
  <c r="J36" i="6"/>
  <c r="I36" i="6"/>
  <c r="S35" i="6"/>
  <c r="R35" i="6"/>
  <c r="Q35" i="6"/>
  <c r="K35" i="6"/>
  <c r="J35" i="6"/>
  <c r="I35" i="6"/>
  <c r="S34" i="6"/>
  <c r="R34" i="6"/>
  <c r="Q34" i="6"/>
  <c r="K34" i="6"/>
  <c r="J34" i="6"/>
  <c r="I34" i="6"/>
  <c r="S33" i="6"/>
  <c r="R33" i="6"/>
  <c r="Q33" i="6"/>
  <c r="K33" i="6"/>
  <c r="J33" i="6"/>
  <c r="I33" i="6"/>
  <c r="S32" i="6"/>
  <c r="R32" i="6"/>
  <c r="Q32" i="6"/>
  <c r="K32" i="6"/>
  <c r="J32" i="6"/>
  <c r="I32" i="6"/>
  <c r="S31" i="6"/>
  <c r="R31" i="6"/>
  <c r="Q31" i="6"/>
  <c r="K31" i="6"/>
  <c r="J31" i="6"/>
  <c r="I31" i="6"/>
  <c r="S30" i="6"/>
  <c r="R30" i="6"/>
  <c r="Q30" i="6"/>
  <c r="K30" i="6"/>
  <c r="J30" i="6"/>
  <c r="I30" i="6"/>
  <c r="S29" i="6"/>
  <c r="R29" i="6"/>
  <c r="Q29" i="6"/>
  <c r="K29" i="6"/>
  <c r="J29" i="6"/>
  <c r="I29" i="6"/>
  <c r="S28" i="6"/>
  <c r="R28" i="6"/>
  <c r="Q28" i="6"/>
  <c r="K28" i="6"/>
  <c r="J28" i="6"/>
  <c r="I28" i="6"/>
  <c r="S27" i="6"/>
  <c r="R27" i="6"/>
  <c r="Q27" i="6"/>
  <c r="K27" i="6"/>
  <c r="J27" i="6"/>
  <c r="I27" i="6"/>
  <c r="S26" i="6"/>
  <c r="R26" i="6"/>
  <c r="Q26" i="6"/>
  <c r="K26" i="6"/>
  <c r="J26" i="6"/>
  <c r="I26" i="6"/>
  <c r="S25" i="6"/>
  <c r="R25" i="6"/>
  <c r="Q25" i="6"/>
  <c r="K25" i="6"/>
  <c r="J25" i="6"/>
  <c r="I25" i="6"/>
  <c r="S24" i="6"/>
  <c r="R24" i="6"/>
  <c r="Q24" i="6"/>
  <c r="K24" i="6"/>
  <c r="J24" i="6"/>
  <c r="I24" i="6"/>
  <c r="S23" i="6"/>
  <c r="R23" i="6"/>
  <c r="Q23" i="6"/>
  <c r="K23" i="6"/>
  <c r="J23" i="6"/>
  <c r="I23" i="6"/>
  <c r="S22" i="6"/>
  <c r="R22" i="6"/>
  <c r="Q22" i="6"/>
  <c r="K22" i="6"/>
  <c r="J22" i="6"/>
  <c r="I22" i="6"/>
  <c r="S21" i="6"/>
  <c r="R21" i="6"/>
  <c r="Q21" i="6"/>
  <c r="K21" i="6"/>
  <c r="J21" i="6"/>
  <c r="I21" i="6"/>
  <c r="S20" i="6"/>
  <c r="R20" i="6"/>
  <c r="Q20" i="6"/>
  <c r="K20" i="6"/>
  <c r="J20" i="6"/>
  <c r="I20" i="6"/>
  <c r="S19" i="6"/>
  <c r="R19" i="6"/>
  <c r="Q19" i="6"/>
  <c r="K19" i="6"/>
  <c r="J19" i="6"/>
  <c r="I19" i="6"/>
  <c r="S18" i="6"/>
  <c r="R18" i="6"/>
  <c r="Q18" i="6"/>
  <c r="K18" i="6"/>
  <c r="J18" i="6"/>
  <c r="I18" i="6"/>
  <c r="S17" i="6"/>
  <c r="R17" i="6"/>
  <c r="Q17" i="6"/>
  <c r="K17" i="6"/>
  <c r="J17" i="6"/>
  <c r="I17" i="6"/>
  <c r="S16" i="6"/>
  <c r="R16" i="6"/>
  <c r="Q16" i="6"/>
  <c r="K16" i="6"/>
  <c r="J16" i="6"/>
  <c r="I16" i="6"/>
  <c r="S15" i="6"/>
  <c r="R15" i="6"/>
  <c r="Q15" i="6"/>
  <c r="K15" i="6"/>
  <c r="J15" i="6"/>
  <c r="I15" i="6"/>
  <c r="S14" i="6"/>
  <c r="R14" i="6"/>
  <c r="Q14" i="6"/>
  <c r="K14" i="6"/>
  <c r="J14" i="6"/>
  <c r="I14" i="6"/>
  <c r="S13" i="6"/>
  <c r="R13" i="6"/>
  <c r="Q13" i="6"/>
  <c r="K13" i="6"/>
  <c r="J13" i="6"/>
  <c r="I13" i="6"/>
  <c r="S12" i="6"/>
  <c r="R12" i="6"/>
  <c r="Q12" i="6"/>
  <c r="K12" i="6"/>
  <c r="J12" i="6"/>
  <c r="I12" i="6"/>
  <c r="S11" i="6"/>
  <c r="R11" i="6"/>
  <c r="Q11" i="6"/>
  <c r="K11" i="6"/>
  <c r="J11" i="6"/>
  <c r="I11" i="6"/>
  <c r="S10" i="6"/>
  <c r="R10" i="6"/>
  <c r="Q10" i="6"/>
  <c r="K10" i="6"/>
  <c r="J10" i="6"/>
  <c r="I10" i="6"/>
  <c r="S9" i="6"/>
  <c r="R9" i="6"/>
  <c r="Q9" i="6"/>
  <c r="K9" i="6"/>
  <c r="J9" i="6"/>
  <c r="I9" i="6"/>
  <c r="S8" i="6"/>
  <c r="R8" i="6"/>
  <c r="Q8" i="6"/>
  <c r="K8" i="6"/>
  <c r="J8" i="6"/>
  <c r="I8" i="6"/>
  <c r="S7" i="6"/>
  <c r="R7" i="6"/>
  <c r="Q7" i="6"/>
  <c r="K7" i="6"/>
  <c r="J7" i="6"/>
  <c r="I7" i="6"/>
  <c r="S6" i="6"/>
  <c r="R6" i="6"/>
  <c r="Q6" i="6"/>
  <c r="K6" i="6"/>
  <c r="J6" i="6"/>
  <c r="I6" i="6"/>
  <c r="B3" i="6"/>
  <c r="W52" i="5"/>
  <c r="V52" i="5"/>
  <c r="U52" i="5"/>
  <c r="T52" i="5"/>
  <c r="S52" i="5"/>
  <c r="M52" i="5"/>
  <c r="L52" i="5"/>
  <c r="K52" i="5"/>
  <c r="J52" i="5"/>
  <c r="I52" i="5"/>
  <c r="W51" i="5"/>
  <c r="V51" i="5"/>
  <c r="U51" i="5"/>
  <c r="T51" i="5"/>
  <c r="S51" i="5"/>
  <c r="M51" i="5"/>
  <c r="L51" i="5"/>
  <c r="K51" i="5"/>
  <c r="J51" i="5"/>
  <c r="I51" i="5"/>
  <c r="W50" i="5"/>
  <c r="V50" i="5"/>
  <c r="U50" i="5"/>
  <c r="T50" i="5"/>
  <c r="S50" i="5"/>
  <c r="M50" i="5"/>
  <c r="L50" i="5"/>
  <c r="K50" i="5"/>
  <c r="J50" i="5"/>
  <c r="I50" i="5"/>
  <c r="W49" i="5"/>
  <c r="V49" i="5"/>
  <c r="U49" i="5"/>
  <c r="T49" i="5"/>
  <c r="S49" i="5"/>
  <c r="M49" i="5"/>
  <c r="L49" i="5"/>
  <c r="K49" i="5"/>
  <c r="J49" i="5"/>
  <c r="I49" i="5"/>
  <c r="W48" i="5"/>
  <c r="V48" i="5"/>
  <c r="U48" i="5"/>
  <c r="T48" i="5"/>
  <c r="S48" i="5"/>
  <c r="M48" i="5"/>
  <c r="L48" i="5"/>
  <c r="K48" i="5"/>
  <c r="J48" i="5"/>
  <c r="I48" i="5"/>
  <c r="W47" i="5"/>
  <c r="V47" i="5"/>
  <c r="U47" i="5"/>
  <c r="T47" i="5"/>
  <c r="S47" i="5"/>
  <c r="M47" i="5"/>
  <c r="L47" i="5"/>
  <c r="K47" i="5"/>
  <c r="J47" i="5"/>
  <c r="I47" i="5"/>
  <c r="W46" i="5"/>
  <c r="V46" i="5"/>
  <c r="U46" i="5"/>
  <c r="T46" i="5"/>
  <c r="S46" i="5"/>
  <c r="M46" i="5"/>
  <c r="L46" i="5"/>
  <c r="K46" i="5"/>
  <c r="J46" i="5"/>
  <c r="I46" i="5"/>
  <c r="W45" i="5"/>
  <c r="V45" i="5"/>
  <c r="U45" i="5"/>
  <c r="T45" i="5"/>
  <c r="S45" i="5"/>
  <c r="M45" i="5"/>
  <c r="L45" i="5"/>
  <c r="K45" i="5"/>
  <c r="J45" i="5"/>
  <c r="I45" i="5"/>
  <c r="W44" i="5"/>
  <c r="V44" i="5"/>
  <c r="U44" i="5"/>
  <c r="T44" i="5"/>
  <c r="S44" i="5"/>
  <c r="M44" i="5"/>
  <c r="L44" i="5"/>
  <c r="K44" i="5"/>
  <c r="J44" i="5"/>
  <c r="I44" i="5"/>
  <c r="W43" i="5"/>
  <c r="V43" i="5"/>
  <c r="U43" i="5"/>
  <c r="T43" i="5"/>
  <c r="S43" i="5"/>
  <c r="M43" i="5"/>
  <c r="L43" i="5"/>
  <c r="K43" i="5"/>
  <c r="J43" i="5"/>
  <c r="I43" i="5"/>
  <c r="W42" i="5"/>
  <c r="V42" i="5"/>
  <c r="U42" i="5"/>
  <c r="T42" i="5"/>
  <c r="S42" i="5"/>
  <c r="M42" i="5"/>
  <c r="L42" i="5"/>
  <c r="K42" i="5"/>
  <c r="J42" i="5"/>
  <c r="I42" i="5"/>
  <c r="W41" i="5"/>
  <c r="V41" i="5"/>
  <c r="U41" i="5"/>
  <c r="T41" i="5"/>
  <c r="S41" i="5"/>
  <c r="M41" i="5"/>
  <c r="L41" i="5"/>
  <c r="K41" i="5"/>
  <c r="J41" i="5"/>
  <c r="I41" i="5"/>
  <c r="W40" i="5"/>
  <c r="V40" i="5"/>
  <c r="U40" i="5"/>
  <c r="T40" i="5"/>
  <c r="S40" i="5"/>
  <c r="M40" i="5"/>
  <c r="L40" i="5"/>
  <c r="K40" i="5"/>
  <c r="J40" i="5"/>
  <c r="I40" i="5"/>
  <c r="W39" i="5"/>
  <c r="V39" i="5"/>
  <c r="U39" i="5"/>
  <c r="T39" i="5"/>
  <c r="S39" i="5"/>
  <c r="M39" i="5"/>
  <c r="L39" i="5"/>
  <c r="K39" i="5"/>
  <c r="J39" i="5"/>
  <c r="I39" i="5"/>
  <c r="W38" i="5"/>
  <c r="V38" i="5"/>
  <c r="U38" i="5"/>
  <c r="T38" i="5"/>
  <c r="S38" i="5"/>
  <c r="M38" i="5"/>
  <c r="L38" i="5"/>
  <c r="K38" i="5"/>
  <c r="J38" i="5"/>
  <c r="I38" i="5"/>
  <c r="W37" i="5"/>
  <c r="V37" i="5"/>
  <c r="U37" i="5"/>
  <c r="T37" i="5"/>
  <c r="S37" i="5"/>
  <c r="M37" i="5"/>
  <c r="L37" i="5"/>
  <c r="K37" i="5"/>
  <c r="J37" i="5"/>
  <c r="I37" i="5"/>
  <c r="W36" i="5"/>
  <c r="V36" i="5"/>
  <c r="U36" i="5"/>
  <c r="T36" i="5"/>
  <c r="S36" i="5"/>
  <c r="M36" i="5"/>
  <c r="L36" i="5"/>
  <c r="K36" i="5"/>
  <c r="J36" i="5"/>
  <c r="I36" i="5"/>
  <c r="W35" i="5"/>
  <c r="V35" i="5"/>
  <c r="U35" i="5"/>
  <c r="T35" i="5"/>
  <c r="S35" i="5"/>
  <c r="M35" i="5"/>
  <c r="L35" i="5"/>
  <c r="K35" i="5"/>
  <c r="J35" i="5"/>
  <c r="I35" i="5"/>
  <c r="W34" i="5"/>
  <c r="V34" i="5"/>
  <c r="U34" i="5"/>
  <c r="T34" i="5"/>
  <c r="S34" i="5"/>
  <c r="M34" i="5"/>
  <c r="L34" i="5"/>
  <c r="K34" i="5"/>
  <c r="J34" i="5"/>
  <c r="I34" i="5"/>
  <c r="W33" i="5"/>
  <c r="V33" i="5"/>
  <c r="U33" i="5"/>
  <c r="T33" i="5"/>
  <c r="S33" i="5"/>
  <c r="M33" i="5"/>
  <c r="L33" i="5"/>
  <c r="K33" i="5"/>
  <c r="J33" i="5"/>
  <c r="I33" i="5"/>
  <c r="W32" i="5"/>
  <c r="V32" i="5"/>
  <c r="U32" i="5"/>
  <c r="T32" i="5"/>
  <c r="S32" i="5"/>
  <c r="M32" i="5"/>
  <c r="L32" i="5"/>
  <c r="K32" i="5"/>
  <c r="J32" i="5"/>
  <c r="I32" i="5"/>
  <c r="W31" i="5"/>
  <c r="V31" i="5"/>
  <c r="U31" i="5"/>
  <c r="T31" i="5"/>
  <c r="S31" i="5"/>
  <c r="M31" i="5"/>
  <c r="L31" i="5"/>
  <c r="K31" i="5"/>
  <c r="J31" i="5"/>
  <c r="I31" i="5"/>
  <c r="W30" i="5"/>
  <c r="V30" i="5"/>
  <c r="U30" i="5"/>
  <c r="T30" i="5"/>
  <c r="S30" i="5"/>
  <c r="M30" i="5"/>
  <c r="L30" i="5"/>
  <c r="K30" i="5"/>
  <c r="J30" i="5"/>
  <c r="I30" i="5"/>
  <c r="W29" i="5"/>
  <c r="V29" i="5"/>
  <c r="U29" i="5"/>
  <c r="T29" i="5"/>
  <c r="S29" i="5"/>
  <c r="M29" i="5"/>
  <c r="L29" i="5"/>
  <c r="K29" i="5"/>
  <c r="J29" i="5"/>
  <c r="I29" i="5"/>
  <c r="W28" i="5"/>
  <c r="V28" i="5"/>
  <c r="U28" i="5"/>
  <c r="T28" i="5"/>
  <c r="S28" i="5"/>
  <c r="M28" i="5"/>
  <c r="L28" i="5"/>
  <c r="K28" i="5"/>
  <c r="J28" i="5"/>
  <c r="I28" i="5"/>
  <c r="W27" i="5"/>
  <c r="V27" i="5"/>
  <c r="U27" i="5"/>
  <c r="T27" i="5"/>
  <c r="S27" i="5"/>
  <c r="M27" i="5"/>
  <c r="L27" i="5"/>
  <c r="K27" i="5"/>
  <c r="J27" i="5"/>
  <c r="I27" i="5"/>
  <c r="W26" i="5"/>
  <c r="V26" i="5"/>
  <c r="U26" i="5"/>
  <c r="T26" i="5"/>
  <c r="S26" i="5"/>
  <c r="M26" i="5"/>
  <c r="L26" i="5"/>
  <c r="K26" i="5"/>
  <c r="J26" i="5"/>
  <c r="I26" i="5"/>
  <c r="W25" i="5"/>
  <c r="V25" i="5"/>
  <c r="U25" i="5"/>
  <c r="T25" i="5"/>
  <c r="S25" i="5"/>
  <c r="M25" i="5"/>
  <c r="L25" i="5"/>
  <c r="K25" i="5"/>
  <c r="J25" i="5"/>
  <c r="I25" i="5"/>
  <c r="W24" i="5"/>
  <c r="V24" i="5"/>
  <c r="U24" i="5"/>
  <c r="T24" i="5"/>
  <c r="S24" i="5"/>
  <c r="M24" i="5"/>
  <c r="L24" i="5"/>
  <c r="K24" i="5"/>
  <c r="J24" i="5"/>
  <c r="I24" i="5"/>
  <c r="W23" i="5"/>
  <c r="V23" i="5"/>
  <c r="U23" i="5"/>
  <c r="T23" i="5"/>
  <c r="S23" i="5"/>
  <c r="M23" i="5"/>
  <c r="L23" i="5"/>
  <c r="K23" i="5"/>
  <c r="J23" i="5"/>
  <c r="I23" i="5"/>
  <c r="W22" i="5"/>
  <c r="V22" i="5"/>
  <c r="U22" i="5"/>
  <c r="T22" i="5"/>
  <c r="S22" i="5"/>
  <c r="M22" i="5"/>
  <c r="L22" i="5"/>
  <c r="K22" i="5"/>
  <c r="J22" i="5"/>
  <c r="I22" i="5"/>
  <c r="W21" i="5"/>
  <c r="V21" i="5"/>
  <c r="U21" i="5"/>
  <c r="T21" i="5"/>
  <c r="S21" i="5"/>
  <c r="M21" i="5"/>
  <c r="L21" i="5"/>
  <c r="K21" i="5"/>
  <c r="J21" i="5"/>
  <c r="I21" i="5"/>
  <c r="W20" i="5"/>
  <c r="V20" i="5"/>
  <c r="U20" i="5"/>
  <c r="T20" i="5"/>
  <c r="S20" i="5"/>
  <c r="M20" i="5"/>
  <c r="L20" i="5"/>
  <c r="K20" i="5"/>
  <c r="J20" i="5"/>
  <c r="I20" i="5"/>
  <c r="W19" i="5"/>
  <c r="V19" i="5"/>
  <c r="U19" i="5"/>
  <c r="T19" i="5"/>
  <c r="S19" i="5"/>
  <c r="M19" i="5"/>
  <c r="L19" i="5"/>
  <c r="K19" i="5"/>
  <c r="J19" i="5"/>
  <c r="I19" i="5"/>
  <c r="W18" i="5"/>
  <c r="V18" i="5"/>
  <c r="U18" i="5"/>
  <c r="T18" i="5"/>
  <c r="S18" i="5"/>
  <c r="M18" i="5"/>
  <c r="L18" i="5"/>
  <c r="K18" i="5"/>
  <c r="J18" i="5"/>
  <c r="I18" i="5"/>
  <c r="W17" i="5"/>
  <c r="V17" i="5"/>
  <c r="U17" i="5"/>
  <c r="T17" i="5"/>
  <c r="S17" i="5"/>
  <c r="M17" i="5"/>
  <c r="L17" i="5"/>
  <c r="K17" i="5"/>
  <c r="J17" i="5"/>
  <c r="I17" i="5"/>
  <c r="W16" i="5"/>
  <c r="V16" i="5"/>
  <c r="U16" i="5"/>
  <c r="T16" i="5"/>
  <c r="S16" i="5"/>
  <c r="M16" i="5"/>
  <c r="L16" i="5"/>
  <c r="K16" i="5"/>
  <c r="J16" i="5"/>
  <c r="I16" i="5"/>
  <c r="W15" i="5"/>
  <c r="V15" i="5"/>
  <c r="U15" i="5"/>
  <c r="T15" i="5"/>
  <c r="S15" i="5"/>
  <c r="M15" i="5"/>
  <c r="L15" i="5"/>
  <c r="K15" i="5"/>
  <c r="J15" i="5"/>
  <c r="I15" i="5"/>
  <c r="W14" i="5"/>
  <c r="V14" i="5"/>
  <c r="U14" i="5"/>
  <c r="T14" i="5"/>
  <c r="S14" i="5"/>
  <c r="M14" i="5"/>
  <c r="L14" i="5"/>
  <c r="K14" i="5"/>
  <c r="J14" i="5"/>
  <c r="I14" i="5"/>
  <c r="W13" i="5"/>
  <c r="V13" i="5"/>
  <c r="U13" i="5"/>
  <c r="T13" i="5"/>
  <c r="S13" i="5"/>
  <c r="M13" i="5"/>
  <c r="L13" i="5"/>
  <c r="K13" i="5"/>
  <c r="J13" i="5"/>
  <c r="I13" i="5"/>
  <c r="W12" i="5"/>
  <c r="V12" i="5"/>
  <c r="U12" i="5"/>
  <c r="T12" i="5"/>
  <c r="S12" i="5"/>
  <c r="M12" i="5"/>
  <c r="L12" i="5"/>
  <c r="K12" i="5"/>
  <c r="J12" i="5"/>
  <c r="I12" i="5"/>
  <c r="W11" i="5"/>
  <c r="V11" i="5"/>
  <c r="U11" i="5"/>
  <c r="T11" i="5"/>
  <c r="S11" i="5"/>
  <c r="M11" i="5"/>
  <c r="L11" i="5"/>
  <c r="K11" i="5"/>
  <c r="J11" i="5"/>
  <c r="I11" i="5"/>
  <c r="W10" i="5"/>
  <c r="V10" i="5"/>
  <c r="U10" i="5"/>
  <c r="T10" i="5"/>
  <c r="S10" i="5"/>
  <c r="M10" i="5"/>
  <c r="L10" i="5"/>
  <c r="K10" i="5"/>
  <c r="J10" i="5"/>
  <c r="I10" i="5"/>
  <c r="W9" i="5"/>
  <c r="V9" i="5"/>
  <c r="U9" i="5"/>
  <c r="T9" i="5"/>
  <c r="S9" i="5"/>
  <c r="M9" i="5"/>
  <c r="L9" i="5"/>
  <c r="K9" i="5"/>
  <c r="J9" i="5"/>
  <c r="I9" i="5"/>
  <c r="W8" i="5"/>
  <c r="V8" i="5"/>
  <c r="U8" i="5"/>
  <c r="T8" i="5"/>
  <c r="S8" i="5"/>
  <c r="M8" i="5"/>
  <c r="L8" i="5"/>
  <c r="K8" i="5"/>
  <c r="J8" i="5"/>
  <c r="I8" i="5"/>
  <c r="W7" i="5"/>
  <c r="V7" i="5"/>
  <c r="U7" i="5"/>
  <c r="T7" i="5"/>
  <c r="S7" i="5"/>
  <c r="M7" i="5"/>
  <c r="L7" i="5"/>
  <c r="K7" i="5"/>
  <c r="J7" i="5"/>
  <c r="I7" i="5"/>
  <c r="W6" i="5"/>
  <c r="V6" i="5"/>
  <c r="U6" i="5"/>
  <c r="T6" i="5"/>
  <c r="S6" i="5"/>
  <c r="M6" i="5"/>
  <c r="L6" i="5"/>
  <c r="K6" i="5"/>
  <c r="J6" i="5"/>
  <c r="I6" i="5"/>
  <c r="B3" i="5"/>
  <c r="L218" i="3"/>
  <c r="K218" i="3"/>
  <c r="J218" i="3"/>
  <c r="L217" i="3"/>
  <c r="K217" i="3"/>
  <c r="J217" i="3"/>
  <c r="L216" i="3"/>
  <c r="K216" i="3"/>
  <c r="J216" i="3"/>
  <c r="L215" i="3"/>
  <c r="K215" i="3"/>
  <c r="J215" i="3"/>
  <c r="L214" i="3"/>
  <c r="K214" i="3"/>
  <c r="J214" i="3"/>
  <c r="L213" i="3"/>
  <c r="K213" i="3"/>
  <c r="J213" i="3"/>
  <c r="L212" i="3"/>
  <c r="K212" i="3"/>
  <c r="J212" i="3"/>
  <c r="L211" i="3"/>
  <c r="K211" i="3"/>
  <c r="J211" i="3"/>
  <c r="L210" i="3"/>
  <c r="K210" i="3"/>
  <c r="J210" i="3"/>
  <c r="L209" i="3"/>
  <c r="K209" i="3"/>
  <c r="J209" i="3"/>
  <c r="L208" i="3"/>
  <c r="K208" i="3"/>
  <c r="J208" i="3"/>
  <c r="K207" i="3"/>
  <c r="J207" i="3"/>
  <c r="K206" i="3"/>
  <c r="J206" i="3"/>
  <c r="K205" i="3"/>
  <c r="J205" i="3"/>
  <c r="K204" i="3"/>
  <c r="J204" i="3"/>
  <c r="K203" i="3"/>
  <c r="J203" i="3"/>
  <c r="K202" i="3"/>
  <c r="J202" i="3"/>
  <c r="K201" i="3"/>
  <c r="J201" i="3"/>
  <c r="K200" i="3"/>
  <c r="J200" i="3"/>
  <c r="K199" i="3"/>
  <c r="J199" i="3"/>
  <c r="K198" i="3"/>
  <c r="J198" i="3"/>
  <c r="K197" i="3"/>
  <c r="J197" i="3"/>
  <c r="J196" i="3"/>
  <c r="I196" i="3"/>
  <c r="K196" i="3" s="1"/>
  <c r="H196" i="3"/>
  <c r="G196" i="3"/>
  <c r="F196" i="3"/>
  <c r="E196" i="3"/>
  <c r="K195" i="3"/>
  <c r="I195" i="3"/>
  <c r="J195" i="3" s="1"/>
  <c r="H195" i="3"/>
  <c r="G195" i="3"/>
  <c r="F195" i="3"/>
  <c r="E195" i="3"/>
  <c r="I194" i="3"/>
  <c r="J194" i="3" s="1"/>
  <c r="H194" i="3"/>
  <c r="K194" i="3" s="1"/>
  <c r="G194" i="3"/>
  <c r="F194" i="3"/>
  <c r="E194" i="3"/>
  <c r="K193" i="3"/>
  <c r="I193" i="3"/>
  <c r="J193" i="3" s="1"/>
  <c r="H193" i="3"/>
  <c r="G193" i="3"/>
  <c r="F193" i="3"/>
  <c r="E193" i="3"/>
  <c r="I192" i="3"/>
  <c r="K192" i="3" s="1"/>
  <c r="H192" i="3"/>
  <c r="G192" i="3"/>
  <c r="F192" i="3"/>
  <c r="E192" i="3"/>
  <c r="I191" i="3"/>
  <c r="K191" i="3" s="1"/>
  <c r="H191" i="3"/>
  <c r="G191" i="3"/>
  <c r="F191" i="3"/>
  <c r="E191" i="3"/>
  <c r="J190" i="3"/>
  <c r="I190" i="3"/>
  <c r="K190" i="3" s="1"/>
  <c r="H190" i="3"/>
  <c r="G190" i="3"/>
  <c r="F190" i="3"/>
  <c r="E190" i="3"/>
  <c r="K189" i="3"/>
  <c r="J189" i="3"/>
  <c r="I189" i="3"/>
  <c r="H189" i="3"/>
  <c r="G189" i="3"/>
  <c r="F189" i="3"/>
  <c r="E189" i="3"/>
  <c r="I188" i="3"/>
  <c r="J188" i="3" s="1"/>
  <c r="H188" i="3"/>
  <c r="G188" i="3"/>
  <c r="F188" i="3"/>
  <c r="E188" i="3"/>
  <c r="I187" i="3"/>
  <c r="J187" i="3" s="1"/>
  <c r="H187" i="3"/>
  <c r="K187" i="3" s="1"/>
  <c r="G187" i="3"/>
  <c r="F187" i="3"/>
  <c r="E187" i="3"/>
  <c r="K186" i="3"/>
  <c r="I186" i="3"/>
  <c r="J186" i="3" s="1"/>
  <c r="H186" i="3"/>
  <c r="G186" i="3"/>
  <c r="F186" i="3"/>
  <c r="E186" i="3"/>
  <c r="L185" i="3"/>
  <c r="K185" i="3"/>
  <c r="J185" i="3"/>
  <c r="L184" i="3"/>
  <c r="K184" i="3"/>
  <c r="J184" i="3"/>
  <c r="L183" i="3"/>
  <c r="K183" i="3"/>
  <c r="J183" i="3"/>
  <c r="L182" i="3"/>
  <c r="K182" i="3"/>
  <c r="J182" i="3"/>
  <c r="L181" i="3"/>
  <c r="K181" i="3"/>
  <c r="J181" i="3"/>
  <c r="L180" i="3"/>
  <c r="K180" i="3"/>
  <c r="J180" i="3"/>
  <c r="L179" i="3"/>
  <c r="K179" i="3"/>
  <c r="J179" i="3"/>
  <c r="L178" i="3"/>
  <c r="K178" i="3"/>
  <c r="J178" i="3"/>
  <c r="L177" i="3"/>
  <c r="K177" i="3"/>
  <c r="J177" i="3"/>
  <c r="L176" i="3"/>
  <c r="K176" i="3"/>
  <c r="J176" i="3"/>
  <c r="L175" i="3"/>
  <c r="K175" i="3"/>
  <c r="J175" i="3"/>
  <c r="L174" i="3"/>
  <c r="K174" i="3"/>
  <c r="J174" i="3"/>
  <c r="L173" i="3"/>
  <c r="K173" i="3"/>
  <c r="J173" i="3"/>
  <c r="L172" i="3"/>
  <c r="K172" i="3"/>
  <c r="J172" i="3"/>
  <c r="L171" i="3"/>
  <c r="K171" i="3"/>
  <c r="J171" i="3"/>
  <c r="L170" i="3"/>
  <c r="K170" i="3"/>
  <c r="J170" i="3"/>
  <c r="L169" i="3"/>
  <c r="K169" i="3"/>
  <c r="J169" i="3"/>
  <c r="L168" i="3"/>
  <c r="K168" i="3"/>
  <c r="J168" i="3"/>
  <c r="L167" i="3"/>
  <c r="K167" i="3"/>
  <c r="J167" i="3"/>
  <c r="L166" i="3"/>
  <c r="K166" i="3"/>
  <c r="J166" i="3"/>
  <c r="L165" i="3"/>
  <c r="K165" i="3"/>
  <c r="J165" i="3"/>
  <c r="L164" i="3"/>
  <c r="K164" i="3"/>
  <c r="J164" i="3"/>
  <c r="L163" i="3"/>
  <c r="K163" i="3"/>
  <c r="J163" i="3"/>
  <c r="L162" i="3"/>
  <c r="K162" i="3"/>
  <c r="J162" i="3"/>
  <c r="L161" i="3"/>
  <c r="K161" i="3"/>
  <c r="J161" i="3"/>
  <c r="L160" i="3"/>
  <c r="K160" i="3"/>
  <c r="J160" i="3"/>
  <c r="L159" i="3"/>
  <c r="K159" i="3"/>
  <c r="J159" i="3"/>
  <c r="L158" i="3"/>
  <c r="K158" i="3"/>
  <c r="J158" i="3"/>
  <c r="L157" i="3"/>
  <c r="K157" i="3"/>
  <c r="J157" i="3"/>
  <c r="L156" i="3"/>
  <c r="K156" i="3"/>
  <c r="J156" i="3"/>
  <c r="L155" i="3"/>
  <c r="K155" i="3"/>
  <c r="J155" i="3"/>
  <c r="L154" i="3"/>
  <c r="K154" i="3"/>
  <c r="J154" i="3"/>
  <c r="L153" i="3"/>
  <c r="K153" i="3"/>
  <c r="J153" i="3"/>
  <c r="L152" i="3"/>
  <c r="K152" i="3"/>
  <c r="J152" i="3"/>
  <c r="L145" i="3"/>
  <c r="K145" i="3"/>
  <c r="J145" i="3"/>
  <c r="L144" i="3"/>
  <c r="K144" i="3"/>
  <c r="J144" i="3"/>
  <c r="L143" i="3"/>
  <c r="K143" i="3"/>
  <c r="J143" i="3"/>
  <c r="L142" i="3"/>
  <c r="K142" i="3"/>
  <c r="J142" i="3"/>
  <c r="L141" i="3"/>
  <c r="K141" i="3"/>
  <c r="J141" i="3"/>
  <c r="L140" i="3"/>
  <c r="K140" i="3"/>
  <c r="J140" i="3"/>
  <c r="L139" i="3"/>
  <c r="K139" i="3"/>
  <c r="J139" i="3"/>
  <c r="L138" i="3"/>
  <c r="K138" i="3"/>
  <c r="J138" i="3"/>
  <c r="L137" i="3"/>
  <c r="K137" i="3"/>
  <c r="J137" i="3"/>
  <c r="L136" i="3"/>
  <c r="K136" i="3"/>
  <c r="J136" i="3"/>
  <c r="L135" i="3"/>
  <c r="K135" i="3"/>
  <c r="J135" i="3"/>
  <c r="K134" i="3"/>
  <c r="J134" i="3"/>
  <c r="K133" i="3"/>
  <c r="J133" i="3"/>
  <c r="K132" i="3"/>
  <c r="J132" i="3"/>
  <c r="K131" i="3"/>
  <c r="J131" i="3"/>
  <c r="K130" i="3"/>
  <c r="J130" i="3"/>
  <c r="K129" i="3"/>
  <c r="J129" i="3"/>
  <c r="K128" i="3"/>
  <c r="J128" i="3"/>
  <c r="K127" i="3"/>
  <c r="J127" i="3"/>
  <c r="K126" i="3"/>
  <c r="J126" i="3"/>
  <c r="K125" i="3"/>
  <c r="J125" i="3"/>
  <c r="K124" i="3"/>
  <c r="J124" i="3"/>
  <c r="I123" i="3"/>
  <c r="J123" i="3" s="1"/>
  <c r="H123" i="3"/>
  <c r="K123" i="3" s="1"/>
  <c r="G123" i="3"/>
  <c r="F123" i="3"/>
  <c r="E123" i="3"/>
  <c r="K122" i="3"/>
  <c r="I122" i="3"/>
  <c r="J122" i="3" s="1"/>
  <c r="H122" i="3"/>
  <c r="G122" i="3"/>
  <c r="F122" i="3"/>
  <c r="E122" i="3"/>
  <c r="I121" i="3"/>
  <c r="K121" i="3" s="1"/>
  <c r="H121" i="3"/>
  <c r="G121" i="3"/>
  <c r="F121" i="3"/>
  <c r="E121" i="3"/>
  <c r="I120" i="3"/>
  <c r="K120" i="3" s="1"/>
  <c r="H120" i="3"/>
  <c r="G120" i="3"/>
  <c r="F120" i="3"/>
  <c r="E120" i="3"/>
  <c r="J119" i="3"/>
  <c r="I119" i="3"/>
  <c r="K119" i="3" s="1"/>
  <c r="H119" i="3"/>
  <c r="G119" i="3"/>
  <c r="F119" i="3"/>
  <c r="E119" i="3"/>
  <c r="K118" i="3"/>
  <c r="J118" i="3"/>
  <c r="I118" i="3"/>
  <c r="H118" i="3"/>
  <c r="G118" i="3"/>
  <c r="F118" i="3"/>
  <c r="E118" i="3"/>
  <c r="I117" i="3"/>
  <c r="J117" i="3" s="1"/>
  <c r="H117" i="3"/>
  <c r="G117" i="3"/>
  <c r="F117" i="3"/>
  <c r="E117" i="3"/>
  <c r="I116" i="3"/>
  <c r="H116" i="3"/>
  <c r="K116" i="3" s="1"/>
  <c r="G116" i="3"/>
  <c r="F116" i="3"/>
  <c r="E116" i="3"/>
  <c r="K115" i="3"/>
  <c r="I115" i="3"/>
  <c r="J115" i="3" s="1"/>
  <c r="H115" i="3"/>
  <c r="G115" i="3"/>
  <c r="F115" i="3"/>
  <c r="E115" i="3"/>
  <c r="K114" i="3"/>
  <c r="J114" i="3"/>
  <c r="I114" i="3"/>
  <c r="H114" i="3"/>
  <c r="G114" i="3"/>
  <c r="F114" i="3"/>
  <c r="E114" i="3"/>
  <c r="I113" i="3"/>
  <c r="K113" i="3" s="1"/>
  <c r="H113" i="3"/>
  <c r="G113" i="3"/>
  <c r="F113" i="3"/>
  <c r="E113" i="3"/>
  <c r="L112" i="3"/>
  <c r="K112" i="3"/>
  <c r="J112" i="3"/>
  <c r="L111" i="3"/>
  <c r="K111" i="3"/>
  <c r="J111" i="3"/>
  <c r="L110" i="3"/>
  <c r="K110" i="3"/>
  <c r="J110" i="3"/>
  <c r="L109" i="3"/>
  <c r="K109" i="3"/>
  <c r="J109" i="3"/>
  <c r="L108" i="3"/>
  <c r="K108" i="3"/>
  <c r="J108" i="3"/>
  <c r="L107" i="3"/>
  <c r="K107" i="3"/>
  <c r="J107" i="3"/>
  <c r="L106" i="3"/>
  <c r="K106" i="3"/>
  <c r="J106" i="3"/>
  <c r="L105" i="3"/>
  <c r="K105" i="3"/>
  <c r="J105" i="3"/>
  <c r="L104" i="3"/>
  <c r="K104" i="3"/>
  <c r="J104" i="3"/>
  <c r="L103" i="3"/>
  <c r="K103" i="3"/>
  <c r="J103" i="3"/>
  <c r="L102" i="3"/>
  <c r="K102" i="3"/>
  <c r="J102" i="3"/>
  <c r="L101" i="3"/>
  <c r="K101" i="3"/>
  <c r="J101" i="3"/>
  <c r="L100" i="3"/>
  <c r="K100" i="3"/>
  <c r="J100" i="3"/>
  <c r="L99" i="3"/>
  <c r="K99" i="3"/>
  <c r="J99" i="3"/>
  <c r="L98" i="3"/>
  <c r="K98" i="3"/>
  <c r="J98" i="3"/>
  <c r="L97" i="3"/>
  <c r="K97" i="3"/>
  <c r="J97" i="3"/>
  <c r="L96" i="3"/>
  <c r="K96" i="3"/>
  <c r="J96" i="3"/>
  <c r="L95" i="3"/>
  <c r="K95" i="3"/>
  <c r="J95" i="3"/>
  <c r="L94" i="3"/>
  <c r="K94" i="3"/>
  <c r="J94" i="3"/>
  <c r="L93" i="3"/>
  <c r="K93" i="3"/>
  <c r="J93" i="3"/>
  <c r="L92" i="3"/>
  <c r="K92" i="3"/>
  <c r="J92" i="3"/>
  <c r="L91" i="3"/>
  <c r="K91" i="3"/>
  <c r="J91" i="3"/>
  <c r="L90" i="3"/>
  <c r="K90" i="3"/>
  <c r="J90" i="3"/>
  <c r="L89" i="3"/>
  <c r="K89" i="3"/>
  <c r="J89" i="3"/>
  <c r="L88" i="3"/>
  <c r="K88" i="3"/>
  <c r="J88" i="3"/>
  <c r="L87" i="3"/>
  <c r="K87" i="3"/>
  <c r="J87" i="3"/>
  <c r="L86" i="3"/>
  <c r="K86" i="3"/>
  <c r="J86" i="3"/>
  <c r="L85" i="3"/>
  <c r="K85" i="3"/>
  <c r="J85" i="3"/>
  <c r="L84" i="3"/>
  <c r="K84" i="3"/>
  <c r="J84" i="3"/>
  <c r="L83" i="3"/>
  <c r="K83" i="3"/>
  <c r="J83" i="3"/>
  <c r="L82" i="3"/>
  <c r="K82" i="3"/>
  <c r="J82" i="3"/>
  <c r="L81" i="3"/>
  <c r="K81" i="3"/>
  <c r="J81" i="3"/>
  <c r="L80" i="3"/>
  <c r="K80" i="3"/>
  <c r="J80" i="3"/>
  <c r="L79" i="3"/>
  <c r="K79" i="3"/>
  <c r="J79" i="3"/>
  <c r="L72" i="3"/>
  <c r="K72" i="3"/>
  <c r="J72" i="3"/>
  <c r="L71" i="3"/>
  <c r="K71" i="3"/>
  <c r="J71" i="3"/>
  <c r="L70" i="3"/>
  <c r="K70" i="3"/>
  <c r="J70" i="3"/>
  <c r="L69" i="3"/>
  <c r="K69" i="3"/>
  <c r="J69" i="3"/>
  <c r="L68" i="3"/>
  <c r="K68" i="3"/>
  <c r="J68" i="3"/>
  <c r="L67" i="3"/>
  <c r="K67" i="3"/>
  <c r="J67" i="3"/>
  <c r="L66" i="3"/>
  <c r="K66" i="3"/>
  <c r="J66" i="3"/>
  <c r="L65" i="3"/>
  <c r="K65" i="3"/>
  <c r="J65" i="3"/>
  <c r="L64" i="3"/>
  <c r="K64" i="3"/>
  <c r="J64" i="3"/>
  <c r="L63" i="3"/>
  <c r="K63" i="3"/>
  <c r="J63" i="3"/>
  <c r="L62" i="3"/>
  <c r="K62" i="3"/>
  <c r="J62" i="3"/>
  <c r="K61" i="3"/>
  <c r="J61" i="3"/>
  <c r="K60" i="3"/>
  <c r="J60" i="3"/>
  <c r="K59" i="3"/>
  <c r="J59" i="3"/>
  <c r="K58" i="3"/>
  <c r="J58" i="3"/>
  <c r="K57" i="3"/>
  <c r="J57" i="3"/>
  <c r="K56" i="3"/>
  <c r="J56" i="3"/>
  <c r="K55" i="3"/>
  <c r="J55" i="3"/>
  <c r="K54" i="3"/>
  <c r="J54" i="3"/>
  <c r="K53" i="3"/>
  <c r="J53" i="3"/>
  <c r="K52" i="3"/>
  <c r="J52" i="3"/>
  <c r="K51" i="3"/>
  <c r="J51" i="3"/>
  <c r="K50" i="3"/>
  <c r="J50" i="3"/>
  <c r="K49" i="3"/>
  <c r="J49" i="3"/>
  <c r="K48" i="3"/>
  <c r="J48" i="3"/>
  <c r="K47" i="3"/>
  <c r="J47" i="3"/>
  <c r="K46" i="3"/>
  <c r="J46" i="3"/>
  <c r="K45" i="3"/>
  <c r="J45" i="3"/>
  <c r="K44" i="3"/>
  <c r="J44" i="3"/>
  <c r="K43" i="3"/>
  <c r="J43" i="3"/>
  <c r="K42" i="3"/>
  <c r="J42" i="3"/>
  <c r="K41" i="3"/>
  <c r="J41" i="3"/>
  <c r="K40" i="3"/>
  <c r="J40" i="3"/>
  <c r="L39" i="3"/>
  <c r="K39" i="3"/>
  <c r="J39" i="3"/>
  <c r="L38" i="3"/>
  <c r="K38" i="3"/>
  <c r="J38" i="3"/>
  <c r="L37" i="3"/>
  <c r="K37" i="3"/>
  <c r="J37" i="3"/>
  <c r="L36" i="3"/>
  <c r="K36" i="3"/>
  <c r="J36" i="3"/>
  <c r="L35" i="3"/>
  <c r="K35" i="3"/>
  <c r="J35" i="3"/>
  <c r="L34" i="3"/>
  <c r="K34" i="3"/>
  <c r="J34" i="3"/>
  <c r="L33" i="3"/>
  <c r="K33" i="3"/>
  <c r="J33" i="3"/>
  <c r="L32" i="3"/>
  <c r="K32" i="3"/>
  <c r="J32" i="3"/>
  <c r="L31" i="3"/>
  <c r="K31" i="3"/>
  <c r="J31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L25" i="3"/>
  <c r="K25" i="3"/>
  <c r="J25" i="3"/>
  <c r="L24" i="3"/>
  <c r="K24" i="3"/>
  <c r="J24" i="3"/>
  <c r="L23" i="3"/>
  <c r="K23" i="3"/>
  <c r="J23" i="3"/>
  <c r="L22" i="3"/>
  <c r="K22" i="3"/>
  <c r="J22" i="3"/>
  <c r="L21" i="3"/>
  <c r="K21" i="3"/>
  <c r="J21" i="3"/>
  <c r="L20" i="3"/>
  <c r="K20" i="3"/>
  <c r="J20" i="3"/>
  <c r="L19" i="3"/>
  <c r="K19" i="3"/>
  <c r="J19" i="3"/>
  <c r="L18" i="3"/>
  <c r="K18" i="3"/>
  <c r="J18" i="3"/>
  <c r="L17" i="3"/>
  <c r="K17" i="3"/>
  <c r="J17" i="3"/>
  <c r="L16" i="3"/>
  <c r="K16" i="3"/>
  <c r="J16" i="3"/>
  <c r="L15" i="3"/>
  <c r="K15" i="3"/>
  <c r="J15" i="3"/>
  <c r="L14" i="3"/>
  <c r="K14" i="3"/>
  <c r="J14" i="3"/>
  <c r="L13" i="3"/>
  <c r="K13" i="3"/>
  <c r="J13" i="3"/>
  <c r="L12" i="3"/>
  <c r="K12" i="3"/>
  <c r="J12" i="3"/>
  <c r="L11" i="3"/>
  <c r="K11" i="3"/>
  <c r="J11" i="3"/>
  <c r="L10" i="3"/>
  <c r="K10" i="3"/>
  <c r="J10" i="3"/>
  <c r="L9" i="3"/>
  <c r="K9" i="3"/>
  <c r="J9" i="3"/>
  <c r="L8" i="3"/>
  <c r="K8" i="3"/>
  <c r="J8" i="3"/>
  <c r="L7" i="3"/>
  <c r="K7" i="3"/>
  <c r="J7" i="3"/>
  <c r="L6" i="3"/>
  <c r="K6" i="3"/>
  <c r="J6" i="3"/>
  <c r="L75" i="2"/>
  <c r="K75" i="2"/>
  <c r="J75" i="2"/>
  <c r="L74" i="2"/>
  <c r="K74" i="2"/>
  <c r="J74" i="2"/>
  <c r="L73" i="2"/>
  <c r="K73" i="2"/>
  <c r="J73" i="2"/>
  <c r="L72" i="2"/>
  <c r="K72" i="2"/>
  <c r="J72" i="2"/>
  <c r="K71" i="2"/>
  <c r="J71" i="2"/>
  <c r="K70" i="2"/>
  <c r="J70" i="2"/>
  <c r="K69" i="2"/>
  <c r="J69" i="2"/>
  <c r="I69" i="2"/>
  <c r="L69" i="2" s="1"/>
  <c r="H69" i="2"/>
  <c r="G69" i="2"/>
  <c r="F69" i="2"/>
  <c r="E69" i="2"/>
  <c r="I68" i="2"/>
  <c r="J68" i="2" s="1"/>
  <c r="H68" i="2"/>
  <c r="G68" i="2"/>
  <c r="F68" i="2"/>
  <c r="E68" i="2"/>
  <c r="K67" i="2"/>
  <c r="J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K58" i="2"/>
  <c r="J58" i="2"/>
  <c r="L51" i="2"/>
  <c r="K51" i="2"/>
  <c r="J51" i="2"/>
  <c r="L50" i="2"/>
  <c r="K50" i="2"/>
  <c r="J50" i="2"/>
  <c r="L49" i="2"/>
  <c r="K49" i="2"/>
  <c r="J49" i="2"/>
  <c r="K46" i="2"/>
  <c r="J46" i="2"/>
  <c r="K45" i="2"/>
  <c r="J45" i="2"/>
  <c r="K44" i="2"/>
  <c r="J44" i="2"/>
  <c r="K43" i="2"/>
  <c r="I43" i="2"/>
  <c r="J43" i="2" s="1"/>
  <c r="H43" i="2"/>
  <c r="G43" i="2"/>
  <c r="F43" i="2"/>
  <c r="E43" i="2"/>
  <c r="I42" i="2"/>
  <c r="J42" i="2" s="1"/>
  <c r="H42" i="2"/>
  <c r="K42" i="2" s="1"/>
  <c r="G42" i="2"/>
  <c r="F42" i="2"/>
  <c r="E42" i="2"/>
  <c r="K41" i="2"/>
  <c r="J41" i="2"/>
  <c r="L40" i="2"/>
  <c r="K40" i="2"/>
  <c r="J40" i="2"/>
  <c r="L39" i="2"/>
  <c r="K39" i="2"/>
  <c r="J39" i="2"/>
  <c r="L38" i="2"/>
  <c r="K38" i="2"/>
  <c r="J38" i="2"/>
  <c r="L37" i="2"/>
  <c r="K37" i="2"/>
  <c r="J37" i="2"/>
  <c r="L36" i="2"/>
  <c r="K36" i="2"/>
  <c r="J36" i="2"/>
  <c r="L35" i="2"/>
  <c r="K35" i="2"/>
  <c r="J35" i="2"/>
  <c r="L34" i="2"/>
  <c r="K34" i="2"/>
  <c r="J34" i="2"/>
  <c r="L33" i="2"/>
  <c r="K33" i="2"/>
  <c r="J33" i="2"/>
  <c r="L32" i="2"/>
  <c r="K32" i="2"/>
  <c r="J32" i="2"/>
  <c r="L31" i="2"/>
  <c r="K31" i="2"/>
  <c r="J31" i="2"/>
  <c r="L24" i="2"/>
  <c r="K24" i="2"/>
  <c r="J24" i="2"/>
  <c r="L23" i="2"/>
  <c r="K23" i="2"/>
  <c r="J23" i="2"/>
  <c r="L22" i="2"/>
  <c r="K22" i="2"/>
  <c r="J22" i="2"/>
  <c r="K21" i="2"/>
  <c r="J21" i="2"/>
  <c r="K20" i="2"/>
  <c r="J20" i="2"/>
  <c r="K19" i="2"/>
  <c r="J19" i="2"/>
  <c r="I18" i="2"/>
  <c r="K18" i="2" s="1"/>
  <c r="H18" i="2"/>
  <c r="G18" i="2"/>
  <c r="F18" i="2"/>
  <c r="E18" i="2"/>
  <c r="I17" i="2"/>
  <c r="K17" i="2" s="1"/>
  <c r="H17" i="2"/>
  <c r="G17" i="2"/>
  <c r="F17" i="2"/>
  <c r="E17" i="2"/>
  <c r="K16" i="2"/>
  <c r="J16" i="2"/>
  <c r="L15" i="2"/>
  <c r="K15" i="2"/>
  <c r="J15" i="2"/>
  <c r="L14" i="2"/>
  <c r="K14" i="2"/>
  <c r="J14" i="2"/>
  <c r="L13" i="2"/>
  <c r="K13" i="2"/>
  <c r="J13" i="2"/>
  <c r="L12" i="2"/>
  <c r="K12" i="2"/>
  <c r="J12" i="2"/>
  <c r="L11" i="2"/>
  <c r="K11" i="2"/>
  <c r="J11" i="2"/>
  <c r="L10" i="2"/>
  <c r="K10" i="2"/>
  <c r="J10" i="2"/>
  <c r="L9" i="2"/>
  <c r="K9" i="2"/>
  <c r="J9" i="2"/>
  <c r="L8" i="2"/>
  <c r="K8" i="2"/>
  <c r="J8" i="2"/>
  <c r="L7" i="2"/>
  <c r="K7" i="2"/>
  <c r="J7" i="2"/>
  <c r="L6" i="2"/>
  <c r="K6" i="2"/>
  <c r="J6" i="2"/>
  <c r="B39" i="1"/>
  <c r="B38" i="1"/>
  <c r="B37" i="1"/>
  <c r="M2" i="1"/>
  <c r="E51" i="10" l="1"/>
  <c r="H52" i="10"/>
  <c r="F74" i="10"/>
  <c r="C73" i="10"/>
  <c r="D74" i="10" s="1"/>
  <c r="H74" i="31"/>
  <c r="E73" i="31"/>
  <c r="M160" i="28"/>
  <c r="L160" i="28"/>
  <c r="K160" i="28"/>
  <c r="J160" i="28"/>
  <c r="I23" i="14"/>
  <c r="I21" i="15"/>
  <c r="W11" i="16"/>
  <c r="I161" i="16"/>
  <c r="I21" i="17"/>
  <c r="I35" i="17"/>
  <c r="I51" i="17"/>
  <c r="Y20" i="18"/>
  <c r="I62" i="18"/>
  <c r="Y73" i="18"/>
  <c r="Y89" i="18"/>
  <c r="X90" i="18"/>
  <c r="Y118" i="18"/>
  <c r="Q21" i="19"/>
  <c r="P21" i="19"/>
  <c r="R21" i="19"/>
  <c r="K118" i="27"/>
  <c r="J118" i="27"/>
  <c r="I160" i="28"/>
  <c r="J148" i="18"/>
  <c r="I148" i="18"/>
  <c r="I35" i="15"/>
  <c r="J113" i="3"/>
  <c r="J20" i="13"/>
  <c r="J21" i="15"/>
  <c r="J35" i="15"/>
  <c r="M133" i="15"/>
  <c r="K15" i="16"/>
  <c r="I21" i="16"/>
  <c r="K23" i="16"/>
  <c r="I35" i="16"/>
  <c r="K40" i="16"/>
  <c r="I51" i="16"/>
  <c r="K57" i="16"/>
  <c r="K74" i="16"/>
  <c r="K122" i="16"/>
  <c r="K139" i="16"/>
  <c r="K156" i="16"/>
  <c r="J161" i="16"/>
  <c r="J21" i="17"/>
  <c r="J35" i="17"/>
  <c r="J51" i="17"/>
  <c r="K129" i="17"/>
  <c r="K146" i="17"/>
  <c r="K161" i="17"/>
  <c r="R10" i="18"/>
  <c r="Y13" i="18"/>
  <c r="Y25" i="18"/>
  <c r="R32" i="18"/>
  <c r="Y37" i="18"/>
  <c r="R44" i="18"/>
  <c r="Y47" i="18"/>
  <c r="R56" i="18"/>
  <c r="Y59" i="18"/>
  <c r="Y97" i="18"/>
  <c r="I146" i="18"/>
  <c r="Y79" i="19"/>
  <c r="I118" i="27"/>
  <c r="C7" i="30"/>
  <c r="D8" i="30" s="1"/>
  <c r="F8" i="30"/>
  <c r="L118" i="30"/>
  <c r="J118" i="30"/>
  <c r="G117" i="30"/>
  <c r="Y92" i="18"/>
  <c r="X92" i="18"/>
  <c r="I20" i="13"/>
  <c r="J116" i="3"/>
  <c r="I183" i="8"/>
  <c r="J184" i="8" s="1"/>
  <c r="L55" i="12"/>
  <c r="K21" i="15"/>
  <c r="K35" i="15"/>
  <c r="W18" i="16"/>
  <c r="J21" i="16"/>
  <c r="K30" i="16"/>
  <c r="J35" i="16"/>
  <c r="K47" i="16"/>
  <c r="J51" i="16"/>
  <c r="K95" i="16"/>
  <c r="K112" i="16"/>
  <c r="K129" i="16"/>
  <c r="K146" i="16"/>
  <c r="I63" i="17"/>
  <c r="I79" i="17"/>
  <c r="R153" i="18"/>
  <c r="R141" i="18"/>
  <c r="R129" i="18"/>
  <c r="R117" i="18"/>
  <c r="R107" i="18"/>
  <c r="R156" i="18"/>
  <c r="R144" i="18"/>
  <c r="R122" i="18"/>
  <c r="R118" i="18"/>
  <c r="R110" i="18"/>
  <c r="R159" i="18"/>
  <c r="R149" i="18"/>
  <c r="R137" i="18"/>
  <c r="R125" i="18"/>
  <c r="R113" i="18"/>
  <c r="R101" i="18"/>
  <c r="R89" i="18"/>
  <c r="R79" i="18"/>
  <c r="R67" i="18"/>
  <c r="R158" i="18"/>
  <c r="R136" i="18"/>
  <c r="R124" i="18"/>
  <c r="R112" i="18"/>
  <c r="R100" i="18"/>
  <c r="R88" i="18"/>
  <c r="R66" i="18"/>
  <c r="R106" i="18"/>
  <c r="R151" i="18"/>
  <c r="R139" i="18"/>
  <c r="R127" i="18"/>
  <c r="R115" i="18"/>
  <c r="R103" i="18"/>
  <c r="R93" i="18"/>
  <c r="R81" i="18"/>
  <c r="R69" i="18"/>
  <c r="R154" i="18"/>
  <c r="R142" i="18"/>
  <c r="R130" i="18"/>
  <c r="R108" i="18"/>
  <c r="R96" i="18"/>
  <c r="R84" i="18"/>
  <c r="R72" i="18"/>
  <c r="R157" i="18"/>
  <c r="R145" i="18"/>
  <c r="R135" i="18"/>
  <c r="R123" i="18"/>
  <c r="R111" i="18"/>
  <c r="R99" i="18"/>
  <c r="R87" i="18"/>
  <c r="R75" i="18"/>
  <c r="R150" i="18"/>
  <c r="R138" i="18"/>
  <c r="R126" i="18"/>
  <c r="R114" i="18"/>
  <c r="Y85" i="18"/>
  <c r="R102" i="18"/>
  <c r="Y106" i="18"/>
  <c r="Y51" i="19"/>
  <c r="X51" i="19"/>
  <c r="J8" i="8"/>
  <c r="I73" i="8"/>
  <c r="J74" i="8" s="1"/>
  <c r="J52" i="10"/>
  <c r="L21" i="15"/>
  <c r="L35" i="15"/>
  <c r="K68" i="16"/>
  <c r="K85" i="16"/>
  <c r="K102" i="16"/>
  <c r="K150" i="16"/>
  <c r="Y10" i="18"/>
  <c r="R17" i="18"/>
  <c r="Y22" i="18"/>
  <c r="R29" i="18"/>
  <c r="Y32" i="18"/>
  <c r="R41" i="18"/>
  <c r="Y44" i="18"/>
  <c r="X48" i="18"/>
  <c r="R53" i="18"/>
  <c r="Y56" i="18"/>
  <c r="I64" i="18"/>
  <c r="R65" i="18"/>
  <c r="R74" i="18"/>
  <c r="R76" i="18"/>
  <c r="R78" i="18"/>
  <c r="X106" i="18"/>
  <c r="Y121" i="18"/>
  <c r="Y136" i="18"/>
  <c r="I63" i="19"/>
  <c r="H63" i="19"/>
  <c r="L62" i="28"/>
  <c r="G29" i="10"/>
  <c r="C95" i="10"/>
  <c r="D96" i="10" s="1"/>
  <c r="I62" i="13"/>
  <c r="I118" i="13"/>
  <c r="K63" i="15"/>
  <c r="I91" i="15"/>
  <c r="W15" i="16"/>
  <c r="K24" i="16"/>
  <c r="K41" i="16"/>
  <c r="K58" i="16"/>
  <c r="K75" i="16"/>
  <c r="K123" i="16"/>
  <c r="K140" i="16"/>
  <c r="K157" i="16"/>
  <c r="K31" i="17"/>
  <c r="K48" i="17"/>
  <c r="I91" i="17"/>
  <c r="K96" i="17"/>
  <c r="I107" i="17"/>
  <c r="K113" i="17"/>
  <c r="K130" i="17"/>
  <c r="R8" i="18"/>
  <c r="J94" i="18"/>
  <c r="R98" i="18"/>
  <c r="Y104" i="18"/>
  <c r="Y112" i="18"/>
  <c r="T7" i="19"/>
  <c r="S7" i="19" s="1"/>
  <c r="Y7" i="19" s="1"/>
  <c r="Z7" i="19"/>
  <c r="J63" i="19"/>
  <c r="Y77" i="19"/>
  <c r="X77" i="19"/>
  <c r="J135" i="19"/>
  <c r="I135" i="19"/>
  <c r="H52" i="31"/>
  <c r="E51" i="31"/>
  <c r="I161" i="8"/>
  <c r="J162" i="8" s="1"/>
  <c r="I271" i="8"/>
  <c r="J272" i="8" s="1"/>
  <c r="J54" i="12"/>
  <c r="H57" i="12"/>
  <c r="K91" i="15"/>
  <c r="I119" i="15"/>
  <c r="U9" i="16"/>
  <c r="W12" i="16"/>
  <c r="K52" i="16"/>
  <c r="K69" i="16"/>
  <c r="K86" i="16"/>
  <c r="J91" i="16"/>
  <c r="K103" i="16"/>
  <c r="J107" i="16"/>
  <c r="K151" i="16"/>
  <c r="V9" i="17"/>
  <c r="K25" i="17"/>
  <c r="K42" i="17"/>
  <c r="K59" i="17"/>
  <c r="K76" i="17"/>
  <c r="I119" i="17"/>
  <c r="K124" i="17"/>
  <c r="I135" i="17"/>
  <c r="K141" i="17"/>
  <c r="K158" i="17"/>
  <c r="X50" i="18"/>
  <c r="J90" i="18"/>
  <c r="R94" i="18"/>
  <c r="Y98" i="18"/>
  <c r="J113" i="18"/>
  <c r="J120" i="18"/>
  <c r="R148" i="18"/>
  <c r="Q160" i="18"/>
  <c r="X21" i="22"/>
  <c r="W21" i="22"/>
  <c r="V21" i="22"/>
  <c r="L161" i="22"/>
  <c r="K161" i="22"/>
  <c r="J161" i="22"/>
  <c r="C7" i="33"/>
  <c r="D8" i="33" s="1"/>
  <c r="H8" i="33"/>
  <c r="R121" i="19"/>
  <c r="Q121" i="19"/>
  <c r="P121" i="19"/>
  <c r="K118" i="26"/>
  <c r="J118" i="26"/>
  <c r="I118" i="26"/>
  <c r="J119" i="15"/>
  <c r="V9" i="16"/>
  <c r="K16" i="16"/>
  <c r="K25" i="16"/>
  <c r="K42" i="16"/>
  <c r="K59" i="16"/>
  <c r="K76" i="16"/>
  <c r="K124" i="16"/>
  <c r="K141" i="16"/>
  <c r="K158" i="16"/>
  <c r="W9" i="17"/>
  <c r="W19" i="17"/>
  <c r="K32" i="17"/>
  <c r="K80" i="17"/>
  <c r="K97" i="17"/>
  <c r="K114" i="17"/>
  <c r="K131" i="17"/>
  <c r="J135" i="17"/>
  <c r="R11" i="18"/>
  <c r="Y14" i="18"/>
  <c r="J18" i="18"/>
  <c r="R23" i="18"/>
  <c r="Y26" i="18"/>
  <c r="J30" i="18"/>
  <c r="R33" i="18"/>
  <c r="Y38" i="18"/>
  <c r="J42" i="18"/>
  <c r="R45" i="18"/>
  <c r="J54" i="18"/>
  <c r="R57" i="18"/>
  <c r="Y60" i="18"/>
  <c r="J75" i="18"/>
  <c r="R82" i="18"/>
  <c r="Y86" i="18"/>
  <c r="J92" i="18"/>
  <c r="I120" i="18"/>
  <c r="R128" i="18"/>
  <c r="R143" i="18"/>
  <c r="R152" i="18"/>
  <c r="R160" i="18"/>
  <c r="E73" i="30"/>
  <c r="H74" i="30" s="1"/>
  <c r="Y66" i="18"/>
  <c r="K68" i="2"/>
  <c r="K117" i="3"/>
  <c r="J120" i="3"/>
  <c r="K188" i="3"/>
  <c r="J191" i="3"/>
  <c r="I139" i="8"/>
  <c r="J140" i="8" s="1"/>
  <c r="I249" i="8"/>
  <c r="J250" i="8" s="1"/>
  <c r="V20" i="13"/>
  <c r="J76" i="13"/>
  <c r="J132" i="13"/>
  <c r="M119" i="15"/>
  <c r="W16" i="16"/>
  <c r="U21" i="16"/>
  <c r="K26" i="16"/>
  <c r="I37" i="16"/>
  <c r="K43" i="16"/>
  <c r="K60" i="16"/>
  <c r="K108" i="16"/>
  <c r="K125" i="16"/>
  <c r="K142" i="16"/>
  <c r="J147" i="16"/>
  <c r="K159" i="16"/>
  <c r="V21" i="17"/>
  <c r="K33" i="17"/>
  <c r="J37" i="17"/>
  <c r="K81" i="17"/>
  <c r="K98" i="17"/>
  <c r="K115" i="17"/>
  <c r="K132" i="17"/>
  <c r="K147" i="17"/>
  <c r="X8" i="18"/>
  <c r="J67" i="18"/>
  <c r="R71" i="18"/>
  <c r="Y78" i="18"/>
  <c r="J83" i="18"/>
  <c r="Q134" i="18"/>
  <c r="J23" i="19"/>
  <c r="I23" i="19"/>
  <c r="H23" i="19"/>
  <c r="Y45" i="18"/>
  <c r="M34" i="28"/>
  <c r="L34" i="28"/>
  <c r="K34" i="28"/>
  <c r="J34" i="28"/>
  <c r="I34" i="28"/>
  <c r="J17" i="2"/>
  <c r="I53" i="12"/>
  <c r="W20" i="13"/>
  <c r="K76" i="13"/>
  <c r="K132" i="13"/>
  <c r="W21" i="15"/>
  <c r="I49" i="15"/>
  <c r="K10" i="16"/>
  <c r="K20" i="16"/>
  <c r="V21" i="16"/>
  <c r="K33" i="16"/>
  <c r="J37" i="16"/>
  <c r="K81" i="16"/>
  <c r="K98" i="16"/>
  <c r="K115" i="16"/>
  <c r="K132" i="16"/>
  <c r="K147" i="16"/>
  <c r="W13" i="17"/>
  <c r="W21" i="17"/>
  <c r="K37" i="17"/>
  <c r="I49" i="17"/>
  <c r="K54" i="17"/>
  <c r="I65" i="17"/>
  <c r="K71" i="17"/>
  <c r="K88" i="17"/>
  <c r="K136" i="17"/>
  <c r="K153" i="17"/>
  <c r="Y8" i="18"/>
  <c r="J12" i="18"/>
  <c r="R15" i="18"/>
  <c r="Y18" i="18"/>
  <c r="J24" i="18"/>
  <c r="R27" i="18"/>
  <c r="Y30" i="18"/>
  <c r="R39" i="18"/>
  <c r="Y42" i="18"/>
  <c r="J46" i="18"/>
  <c r="R51" i="18"/>
  <c r="Y54" i="18"/>
  <c r="J58" i="18"/>
  <c r="R61" i="18"/>
  <c r="R95" i="18"/>
  <c r="J106" i="18"/>
  <c r="I106" i="18"/>
  <c r="R132" i="18"/>
  <c r="J159" i="18"/>
  <c r="J49" i="19"/>
  <c r="I49" i="19"/>
  <c r="H49" i="19"/>
  <c r="W13" i="16"/>
  <c r="K54" i="16"/>
  <c r="K71" i="16"/>
  <c r="K88" i="16"/>
  <c r="K136" i="16"/>
  <c r="K153" i="16"/>
  <c r="Y34" i="18"/>
  <c r="R64" i="18"/>
  <c r="Y71" i="18"/>
  <c r="R83" i="18"/>
  <c r="R109" i="18"/>
  <c r="Y160" i="18"/>
  <c r="X160" i="18"/>
  <c r="Y65" i="19"/>
  <c r="X65" i="19"/>
  <c r="E249" i="30"/>
  <c r="H250" i="30" s="1"/>
  <c r="J250" i="30"/>
  <c r="L74" i="31"/>
  <c r="J74" i="31"/>
  <c r="Y158" i="18"/>
  <c r="I29" i="8"/>
  <c r="J30" i="8" s="1"/>
  <c r="K53" i="12"/>
  <c r="I56" i="12"/>
  <c r="K49" i="15"/>
  <c r="I77" i="15"/>
  <c r="K17" i="16"/>
  <c r="K27" i="16"/>
  <c r="K44" i="16"/>
  <c r="J49" i="16"/>
  <c r="K61" i="16"/>
  <c r="J65" i="16"/>
  <c r="K109" i="16"/>
  <c r="K126" i="16"/>
  <c r="K143" i="16"/>
  <c r="K160" i="16"/>
  <c r="W10" i="17"/>
  <c r="W20" i="17"/>
  <c r="K34" i="17"/>
  <c r="I77" i="17"/>
  <c r="K82" i="17"/>
  <c r="I93" i="17"/>
  <c r="K99" i="17"/>
  <c r="K116" i="17"/>
  <c r="J9" i="18"/>
  <c r="R12" i="18"/>
  <c r="Y15" i="18"/>
  <c r="J19" i="18"/>
  <c r="R24" i="18"/>
  <c r="Y27" i="18"/>
  <c r="J31" i="18"/>
  <c r="Y39" i="18"/>
  <c r="J43" i="18"/>
  <c r="R46" i="18"/>
  <c r="Y51" i="18"/>
  <c r="R58" i="18"/>
  <c r="Y61" i="18"/>
  <c r="Y67" i="18"/>
  <c r="Q90" i="18"/>
  <c r="Q92" i="18"/>
  <c r="Y95" i="18"/>
  <c r="R120" i="18"/>
  <c r="Q120" i="18"/>
  <c r="Y124" i="18"/>
  <c r="Y146" i="18"/>
  <c r="Y148" i="18"/>
  <c r="K62" i="26"/>
  <c r="J62" i="26"/>
  <c r="I62" i="26"/>
  <c r="H96" i="30"/>
  <c r="Y57" i="18"/>
  <c r="Y76" i="18"/>
  <c r="I117" i="8"/>
  <c r="J118" i="8" s="1"/>
  <c r="I227" i="8"/>
  <c r="J228" i="8" s="1"/>
  <c r="J56" i="12"/>
  <c r="I34" i="13"/>
  <c r="I90" i="13"/>
  <c r="L49" i="15"/>
  <c r="J77" i="15"/>
  <c r="W10" i="16"/>
  <c r="W20" i="16"/>
  <c r="K34" i="16"/>
  <c r="I77" i="16"/>
  <c r="K82" i="16"/>
  <c r="I93" i="16"/>
  <c r="K99" i="16"/>
  <c r="K116" i="16"/>
  <c r="K14" i="17"/>
  <c r="K38" i="17"/>
  <c r="K55" i="17"/>
  <c r="K72" i="17"/>
  <c r="J77" i="17"/>
  <c r="K89" i="17"/>
  <c r="J93" i="17"/>
  <c r="K137" i="17"/>
  <c r="K154" i="17"/>
  <c r="J150" i="18"/>
  <c r="J138" i="18"/>
  <c r="J126" i="18"/>
  <c r="J114" i="18"/>
  <c r="J153" i="18"/>
  <c r="J141" i="18"/>
  <c r="J129" i="18"/>
  <c r="J117" i="18"/>
  <c r="J107" i="18"/>
  <c r="J104" i="18"/>
  <c r="J156" i="18"/>
  <c r="J144" i="18"/>
  <c r="J122" i="18"/>
  <c r="J110" i="18"/>
  <c r="J98" i="18"/>
  <c r="J86" i="18"/>
  <c r="J74" i="18"/>
  <c r="J155" i="18"/>
  <c r="J143" i="18"/>
  <c r="J131" i="18"/>
  <c r="J121" i="18"/>
  <c r="J109" i="18"/>
  <c r="J97" i="18"/>
  <c r="J85" i="18"/>
  <c r="J73" i="18"/>
  <c r="J158" i="18"/>
  <c r="J136" i="18"/>
  <c r="J124" i="18"/>
  <c r="J112" i="18"/>
  <c r="J100" i="18"/>
  <c r="J88" i="18"/>
  <c r="J66" i="18"/>
  <c r="J151" i="18"/>
  <c r="J139" i="18"/>
  <c r="J127" i="18"/>
  <c r="J115" i="18"/>
  <c r="J103" i="18"/>
  <c r="J93" i="18"/>
  <c r="J81" i="18"/>
  <c r="J69" i="18"/>
  <c r="J154" i="18"/>
  <c r="J142" i="18"/>
  <c r="J130" i="18"/>
  <c r="J108" i="18"/>
  <c r="J96" i="18"/>
  <c r="J84" i="18"/>
  <c r="J72" i="18"/>
  <c r="J157" i="18"/>
  <c r="J145" i="18"/>
  <c r="J135" i="18"/>
  <c r="J123" i="18"/>
  <c r="J111" i="18"/>
  <c r="X36" i="18"/>
  <c r="Y83" i="18"/>
  <c r="R90" i="18"/>
  <c r="R92" i="18"/>
  <c r="Y100" i="18"/>
  <c r="H21" i="19"/>
  <c r="I77" i="19"/>
  <c r="Y156" i="18"/>
  <c r="Y144" i="18"/>
  <c r="Y122" i="18"/>
  <c r="Y110" i="18"/>
  <c r="Y159" i="18"/>
  <c r="Y149" i="18"/>
  <c r="Y137" i="18"/>
  <c r="Y125" i="18"/>
  <c r="Y113" i="18"/>
  <c r="Y101" i="18"/>
  <c r="Y152" i="18"/>
  <c r="Y140" i="18"/>
  <c r="Y128" i="18"/>
  <c r="Y116" i="18"/>
  <c r="Y94" i="18"/>
  <c r="Y82" i="18"/>
  <c r="Y70" i="18"/>
  <c r="Y151" i="18"/>
  <c r="Y139" i="18"/>
  <c r="Y127" i="18"/>
  <c r="Y115" i="18"/>
  <c r="Y103" i="18"/>
  <c r="Y93" i="18"/>
  <c r="Y81" i="18"/>
  <c r="Y69" i="18"/>
  <c r="Y154" i="18"/>
  <c r="Y142" i="18"/>
  <c r="Y130" i="18"/>
  <c r="Y108" i="18"/>
  <c r="Y96" i="18"/>
  <c r="Y84" i="18"/>
  <c r="Y72" i="18"/>
  <c r="Y157" i="18"/>
  <c r="Y145" i="18"/>
  <c r="Y135" i="18"/>
  <c r="Y123" i="18"/>
  <c r="Y111" i="18"/>
  <c r="Y99" i="18"/>
  <c r="Y87" i="18"/>
  <c r="Y75" i="18"/>
  <c r="Y65" i="18"/>
  <c r="Y150" i="18"/>
  <c r="Y138" i="18"/>
  <c r="Y126" i="18"/>
  <c r="Y114" i="18"/>
  <c r="Y102" i="18"/>
  <c r="Y80" i="18"/>
  <c r="Y68" i="18"/>
  <c r="Y153" i="18"/>
  <c r="Y141" i="18"/>
  <c r="Y129" i="18"/>
  <c r="Y117" i="18"/>
  <c r="Y107" i="18"/>
  <c r="Y23" i="18"/>
  <c r="Y33" i="18"/>
  <c r="Y143" i="18"/>
  <c r="K62" i="27"/>
  <c r="J62" i="27"/>
  <c r="K77" i="15"/>
  <c r="I105" i="15"/>
  <c r="K14" i="16"/>
  <c r="K38" i="16"/>
  <c r="K55" i="16"/>
  <c r="K72" i="16"/>
  <c r="K89" i="16"/>
  <c r="K137" i="16"/>
  <c r="K154" i="16"/>
  <c r="K28" i="17"/>
  <c r="K45" i="17"/>
  <c r="K62" i="17"/>
  <c r="K110" i="17"/>
  <c r="K127" i="17"/>
  <c r="K144" i="17"/>
  <c r="I8" i="18"/>
  <c r="R9" i="18"/>
  <c r="Y12" i="18"/>
  <c r="J16" i="18"/>
  <c r="R19" i="18"/>
  <c r="Y24" i="18"/>
  <c r="J28" i="18"/>
  <c r="R31" i="18"/>
  <c r="J40" i="18"/>
  <c r="R43" i="18"/>
  <c r="Y46" i="18"/>
  <c r="J52" i="18"/>
  <c r="R55" i="18"/>
  <c r="Y58" i="18"/>
  <c r="J68" i="18"/>
  <c r="Y79" i="18"/>
  <c r="Y88" i="18"/>
  <c r="J125" i="18"/>
  <c r="Y134" i="18"/>
  <c r="J140" i="18"/>
  <c r="J149" i="18"/>
  <c r="J21" i="19"/>
  <c r="R79" i="19"/>
  <c r="Q79" i="19"/>
  <c r="H106" i="21"/>
  <c r="L206" i="30"/>
  <c r="J206" i="30"/>
  <c r="G205" i="30"/>
  <c r="W17" i="16"/>
  <c r="K28" i="16"/>
  <c r="K45" i="16"/>
  <c r="K62" i="16"/>
  <c r="K77" i="16"/>
  <c r="K93" i="16"/>
  <c r="K110" i="16"/>
  <c r="K127" i="16"/>
  <c r="K144" i="16"/>
  <c r="R22" i="18"/>
  <c r="Y62" i="18"/>
  <c r="Y132" i="18"/>
  <c r="X132" i="18"/>
  <c r="F30" i="33"/>
  <c r="J121" i="3"/>
  <c r="J192" i="3"/>
  <c r="Y9" i="18"/>
  <c r="Y19" i="18"/>
  <c r="Y31" i="18"/>
  <c r="Y43" i="18"/>
  <c r="Y55" i="18"/>
  <c r="R107" i="19"/>
  <c r="Q107" i="19"/>
  <c r="P107" i="19"/>
  <c r="H30" i="33"/>
  <c r="I51" i="8"/>
  <c r="J52" i="8" s="1"/>
  <c r="J18" i="2"/>
  <c r="G7" i="8"/>
  <c r="I95" i="8"/>
  <c r="J96" i="8" s="1"/>
  <c r="J9" i="16"/>
  <c r="K39" i="16"/>
  <c r="K56" i="16"/>
  <c r="K73" i="16"/>
  <c r="K90" i="16"/>
  <c r="K138" i="16"/>
  <c r="K9" i="17"/>
  <c r="K18" i="17"/>
  <c r="K29" i="17"/>
  <c r="K46" i="17"/>
  <c r="K94" i="17"/>
  <c r="K111" i="17"/>
  <c r="K128" i="17"/>
  <c r="R73" i="18"/>
  <c r="R104" i="18"/>
  <c r="R116" i="18"/>
  <c r="Y120" i="18"/>
  <c r="F52" i="30"/>
  <c r="C51" i="30"/>
  <c r="D52" i="30" s="1"/>
  <c r="E161" i="30"/>
  <c r="H162" i="30" s="1"/>
  <c r="J162" i="30"/>
  <c r="J132" i="18"/>
  <c r="R146" i="18"/>
  <c r="Z46" i="19"/>
  <c r="Z57" i="19"/>
  <c r="Q63" i="19"/>
  <c r="Z68" i="19"/>
  <c r="R75" i="19"/>
  <c r="J77" i="19"/>
  <c r="R86" i="19"/>
  <c r="R97" i="19"/>
  <c r="J104" i="19"/>
  <c r="R108" i="19"/>
  <c r="J115" i="19"/>
  <c r="I119" i="19"/>
  <c r="Y121" i="19"/>
  <c r="J126" i="19"/>
  <c r="Z132" i="19"/>
  <c r="R135" i="19"/>
  <c r="J137" i="19"/>
  <c r="Z143" i="19"/>
  <c r="Z154" i="19"/>
  <c r="I92" i="21"/>
  <c r="K133" i="22"/>
  <c r="I161" i="24"/>
  <c r="J52" i="31"/>
  <c r="K138" i="43"/>
  <c r="Z13" i="19"/>
  <c r="R20" i="19"/>
  <c r="Z24" i="19"/>
  <c r="R31" i="19"/>
  <c r="H37" i="19"/>
  <c r="R42" i="19"/>
  <c r="R53" i="19"/>
  <c r="J60" i="19"/>
  <c r="R63" i="19"/>
  <c r="J71" i="19"/>
  <c r="J82" i="19"/>
  <c r="Z88" i="19"/>
  <c r="X91" i="19"/>
  <c r="Z99" i="19"/>
  <c r="Q105" i="19"/>
  <c r="Z110" i="19"/>
  <c r="R117" i="19"/>
  <c r="J119" i="19"/>
  <c r="R128" i="19"/>
  <c r="R139" i="19"/>
  <c r="J146" i="19"/>
  <c r="P147" i="19"/>
  <c r="R150" i="19"/>
  <c r="J157" i="19"/>
  <c r="I161" i="19"/>
  <c r="H120" i="21"/>
  <c r="J91" i="22"/>
  <c r="L133" i="22"/>
  <c r="I34" i="26"/>
  <c r="I90" i="26"/>
  <c r="I146" i="26"/>
  <c r="J34" i="27"/>
  <c r="J90" i="27"/>
  <c r="J146" i="27"/>
  <c r="J20" i="28"/>
  <c r="M118" i="28"/>
  <c r="H8" i="30"/>
  <c r="G29" i="31"/>
  <c r="J30" i="31" s="1"/>
  <c r="I16" i="43"/>
  <c r="R16" i="44"/>
  <c r="J16" i="19"/>
  <c r="P23" i="19"/>
  <c r="J27" i="19"/>
  <c r="Z33" i="19"/>
  <c r="J38" i="19"/>
  <c r="Z44" i="19"/>
  <c r="Z55" i="19"/>
  <c r="R62" i="19"/>
  <c r="Z66" i="19"/>
  <c r="R73" i="19"/>
  <c r="H79" i="19"/>
  <c r="R84" i="19"/>
  <c r="R95" i="19"/>
  <c r="J102" i="19"/>
  <c r="J113" i="19"/>
  <c r="J124" i="19"/>
  <c r="Z130" i="19"/>
  <c r="Z141" i="19"/>
  <c r="Z152" i="19"/>
  <c r="R159" i="19"/>
  <c r="J21" i="22"/>
  <c r="L8" i="24"/>
  <c r="I51" i="24"/>
  <c r="K20" i="28"/>
  <c r="I48" i="28"/>
  <c r="J8" i="30"/>
  <c r="E139" i="30"/>
  <c r="H140" i="30" s="1"/>
  <c r="E227" i="30"/>
  <c r="E95" i="31"/>
  <c r="Q11" i="39"/>
  <c r="K138" i="45"/>
  <c r="K143" i="45"/>
  <c r="J14" i="19"/>
  <c r="Z20" i="19"/>
  <c r="J25" i="19"/>
  <c r="Z31" i="19"/>
  <c r="Z42" i="19"/>
  <c r="Z53" i="19"/>
  <c r="R60" i="19"/>
  <c r="R71" i="19"/>
  <c r="R82" i="19"/>
  <c r="J89" i="19"/>
  <c r="J100" i="19"/>
  <c r="J111" i="19"/>
  <c r="Z117" i="19"/>
  <c r="J122" i="19"/>
  <c r="Z128" i="19"/>
  <c r="Z139" i="19"/>
  <c r="R146" i="19"/>
  <c r="Z150" i="19"/>
  <c r="R157" i="19"/>
  <c r="Q22" i="21"/>
  <c r="I95" i="24"/>
  <c r="I205" i="24"/>
  <c r="I76" i="28"/>
  <c r="J74" i="30"/>
  <c r="F109" i="33"/>
  <c r="Z9" i="19"/>
  <c r="J56" i="19"/>
  <c r="Z62" i="19"/>
  <c r="R65" i="19"/>
  <c r="J67" i="19"/>
  <c r="Z73" i="19"/>
  <c r="Z84" i="19"/>
  <c r="Z95" i="19"/>
  <c r="R102" i="19"/>
  <c r="R113" i="19"/>
  <c r="J121" i="19"/>
  <c r="R124" i="19"/>
  <c r="J131" i="19"/>
  <c r="J142" i="19"/>
  <c r="J153" i="19"/>
  <c r="Z159" i="19"/>
  <c r="J147" i="22"/>
  <c r="J76" i="28"/>
  <c r="L74" i="30"/>
  <c r="G51" i="33"/>
  <c r="G146" i="43"/>
  <c r="X146" i="18"/>
  <c r="J12" i="19"/>
  <c r="Z18" i="19"/>
  <c r="X21" i="19"/>
  <c r="Z29" i="19"/>
  <c r="Z40" i="19"/>
  <c r="R47" i="19"/>
  <c r="R58" i="19"/>
  <c r="R69" i="19"/>
  <c r="J76" i="19"/>
  <c r="P77" i="19"/>
  <c r="R80" i="19"/>
  <c r="J87" i="19"/>
  <c r="J98" i="19"/>
  <c r="Z104" i="19"/>
  <c r="J109" i="19"/>
  <c r="Z115" i="19"/>
  <c r="Z126" i="19"/>
  <c r="H133" i="19"/>
  <c r="Z137" i="19"/>
  <c r="R144" i="19"/>
  <c r="R155" i="19"/>
  <c r="H50" i="21"/>
  <c r="K76" i="28"/>
  <c r="E7" i="31"/>
  <c r="J54" i="19"/>
  <c r="Z60" i="19"/>
  <c r="Z71" i="19"/>
  <c r="Q77" i="19"/>
  <c r="Z82" i="19"/>
  <c r="R89" i="19"/>
  <c r="J91" i="19"/>
  <c r="Z93" i="19"/>
  <c r="R100" i="19"/>
  <c r="R111" i="19"/>
  <c r="J118" i="19"/>
  <c r="R122" i="19"/>
  <c r="J129" i="19"/>
  <c r="J140" i="19"/>
  <c r="Z146" i="19"/>
  <c r="R149" i="19"/>
  <c r="J151" i="19"/>
  <c r="Z157" i="19"/>
  <c r="L76" i="28"/>
  <c r="H228" i="30"/>
  <c r="H96" i="31"/>
  <c r="G146" i="45"/>
  <c r="J10" i="19"/>
  <c r="Z16" i="19"/>
  <c r="Z27" i="19"/>
  <c r="R34" i="19"/>
  <c r="Z38" i="19"/>
  <c r="R45" i="19"/>
  <c r="R56" i="19"/>
  <c r="R67" i="19"/>
  <c r="J74" i="19"/>
  <c r="J85" i="19"/>
  <c r="J96" i="19"/>
  <c r="Z102" i="19"/>
  <c r="Z113" i="19"/>
  <c r="Z124" i="19"/>
  <c r="R131" i="19"/>
  <c r="R142" i="19"/>
  <c r="R153" i="19"/>
  <c r="J160" i="19"/>
  <c r="I139" i="24"/>
  <c r="I253" i="24"/>
  <c r="I132" i="28"/>
  <c r="P16" i="43"/>
  <c r="H146" i="45"/>
  <c r="K146" i="45" s="1"/>
  <c r="Q16" i="43"/>
  <c r="R16" i="43"/>
  <c r="L146" i="43"/>
  <c r="P16" i="45"/>
  <c r="R10" i="19"/>
  <c r="J17" i="19"/>
  <c r="J28" i="19"/>
  <c r="Z34" i="19"/>
  <c r="J39" i="19"/>
  <c r="Z45" i="19"/>
  <c r="Z56" i="19"/>
  <c r="Z67" i="19"/>
  <c r="R74" i="19"/>
  <c r="R85" i="19"/>
  <c r="R96" i="19"/>
  <c r="J103" i="19"/>
  <c r="J114" i="19"/>
  <c r="J125" i="19"/>
  <c r="Z131" i="19"/>
  <c r="J136" i="19"/>
  <c r="Z142" i="19"/>
  <c r="Z153" i="19"/>
  <c r="R160" i="19"/>
  <c r="I29" i="24"/>
  <c r="L132" i="28"/>
  <c r="G29" i="30"/>
  <c r="J30" i="30" s="1"/>
  <c r="S16" i="43"/>
  <c r="M146" i="43"/>
  <c r="H16" i="44"/>
  <c r="Q16" i="45"/>
  <c r="Z98" i="19"/>
  <c r="Z109" i="19"/>
  <c r="R116" i="19"/>
  <c r="R127" i="19"/>
  <c r="R138" i="19"/>
  <c r="J145" i="19"/>
  <c r="J156" i="19"/>
  <c r="I183" i="24"/>
  <c r="E95" i="30"/>
  <c r="E183" i="30"/>
  <c r="H184" i="30" s="1"/>
  <c r="E271" i="30"/>
  <c r="H272" i="30" s="1"/>
  <c r="J8" i="31"/>
  <c r="E95" i="33"/>
  <c r="G11" i="39"/>
  <c r="N146" i="43"/>
  <c r="I16" i="44"/>
  <c r="R16" i="45"/>
  <c r="L146" i="45"/>
  <c r="Z151" i="19"/>
  <c r="H11" i="39"/>
  <c r="S16" i="45"/>
  <c r="M146" i="45"/>
  <c r="Z10" i="19"/>
  <c r="R17" i="19"/>
  <c r="R28" i="19"/>
  <c r="R39" i="19"/>
  <c r="J46" i="19"/>
  <c r="J57" i="19"/>
  <c r="J68" i="19"/>
  <c r="Z74" i="19"/>
  <c r="Z85" i="19"/>
  <c r="Q91" i="19"/>
  <c r="Z96" i="19"/>
  <c r="R103" i="19"/>
  <c r="J105" i="19"/>
  <c r="R114" i="19"/>
  <c r="R125" i="19"/>
  <c r="J132" i="19"/>
  <c r="P133" i="19"/>
  <c r="R136" i="19"/>
  <c r="J143" i="19"/>
  <c r="I147" i="19"/>
  <c r="J154" i="19"/>
  <c r="Z160" i="19"/>
  <c r="H162" i="21"/>
  <c r="K119" i="22"/>
  <c r="J62" i="28"/>
  <c r="N146" i="45"/>
  <c r="Z19" i="19"/>
  <c r="Z30" i="19"/>
  <c r="Z41" i="19"/>
  <c r="R48" i="19"/>
  <c r="Z52" i="19"/>
  <c r="R59" i="19"/>
  <c r="R70" i="19"/>
  <c r="R81" i="19"/>
  <c r="J88" i="19"/>
  <c r="J99" i="19"/>
  <c r="J110" i="19"/>
  <c r="Z116" i="19"/>
  <c r="Z127" i="19"/>
  <c r="Q133" i="19"/>
  <c r="Z138" i="19"/>
  <c r="R145" i="19"/>
  <c r="R156" i="19"/>
  <c r="J77" i="22"/>
  <c r="I20" i="27"/>
  <c r="I76" i="27"/>
  <c r="I132" i="27"/>
  <c r="K62" i="28"/>
  <c r="I90" i="28"/>
  <c r="L16" i="44"/>
  <c r="J55" i="19"/>
  <c r="Z61" i="19"/>
  <c r="J66" i="19"/>
  <c r="Z72" i="19"/>
  <c r="Z77" i="19"/>
  <c r="Z83" i="19"/>
  <c r="R90" i="19"/>
  <c r="Z94" i="19"/>
  <c r="R101" i="19"/>
  <c r="R112" i="19"/>
  <c r="R123" i="19"/>
  <c r="J130" i="19"/>
  <c r="J141" i="19"/>
  <c r="J152" i="19"/>
  <c r="Z158" i="19"/>
  <c r="G7" i="24"/>
  <c r="J8" i="24" s="1"/>
  <c r="I117" i="24"/>
  <c r="I20" i="26"/>
  <c r="I76" i="26"/>
  <c r="I132" i="26"/>
  <c r="Z103" i="19"/>
  <c r="Z114" i="19"/>
  <c r="Z125" i="19"/>
  <c r="R132" i="19"/>
  <c r="Z136" i="19"/>
  <c r="R143" i="19"/>
  <c r="R154" i="19"/>
  <c r="I35" i="19"/>
  <c r="Z48" i="19"/>
  <c r="J53" i="19"/>
  <c r="Z59" i="19"/>
  <c r="Z70" i="19"/>
  <c r="H77" i="19"/>
  <c r="X79" i="19"/>
  <c r="Z81" i="19"/>
  <c r="R88" i="19"/>
  <c r="Q93" i="19"/>
  <c r="R99" i="19"/>
  <c r="J107" i="19"/>
  <c r="R110" i="19"/>
  <c r="J117" i="19"/>
  <c r="J128" i="19"/>
  <c r="P135" i="19"/>
  <c r="J139" i="19"/>
  <c r="Z145" i="19"/>
  <c r="I149" i="19"/>
  <c r="J150" i="19"/>
  <c r="Z156" i="19"/>
  <c r="K35" i="22"/>
  <c r="J118" i="28"/>
  <c r="J96" i="30"/>
  <c r="Z15" i="19"/>
  <c r="Z26" i="19"/>
  <c r="R33" i="19"/>
  <c r="R44" i="19"/>
  <c r="R55" i="19"/>
  <c r="J62" i="19"/>
  <c r="R66" i="19"/>
  <c r="J73" i="19"/>
  <c r="J84" i="19"/>
  <c r="Z90" i="19"/>
  <c r="J95" i="19"/>
  <c r="Z101" i="19"/>
  <c r="Z112" i="19"/>
  <c r="R130" i="19"/>
  <c r="R141" i="19"/>
  <c r="F96" i="30" l="1"/>
  <c r="C95" i="30"/>
  <c r="D96" i="30" s="1"/>
  <c r="C95" i="31"/>
  <c r="D96" i="31" s="1"/>
  <c r="C227" i="30"/>
  <c r="D228" i="30" s="1"/>
  <c r="C161" i="30"/>
  <c r="D162" i="30" s="1"/>
  <c r="F162" i="30"/>
  <c r="C51" i="31"/>
  <c r="D52" i="31" s="1"/>
  <c r="G205" i="8"/>
  <c r="H206" i="8" s="1"/>
  <c r="G95" i="8"/>
  <c r="H96" i="8" s="1"/>
  <c r="E7" i="8"/>
  <c r="G139" i="8"/>
  <c r="H140" i="8" s="1"/>
  <c r="G227" i="8"/>
  <c r="H228" i="8" s="1"/>
  <c r="G117" i="8"/>
  <c r="H118" i="8" s="1"/>
  <c r="G29" i="8"/>
  <c r="H30" i="8" s="1"/>
  <c r="G249" i="8"/>
  <c r="H250" i="8" s="1"/>
  <c r="G51" i="8"/>
  <c r="H52" i="8" s="1"/>
  <c r="G271" i="8"/>
  <c r="H272" i="8" s="1"/>
  <c r="G161" i="8"/>
  <c r="H162" i="8" s="1"/>
  <c r="G73" i="8"/>
  <c r="H74" i="8" s="1"/>
  <c r="H8" i="8"/>
  <c r="G183" i="8"/>
  <c r="H184" i="8" s="1"/>
  <c r="E117" i="30"/>
  <c r="C7" i="31"/>
  <c r="D8" i="31" s="1"/>
  <c r="H8" i="31"/>
  <c r="H96" i="33"/>
  <c r="C95" i="33"/>
  <c r="D96" i="33" s="1"/>
  <c r="C73" i="30"/>
  <c r="D74" i="30" s="1"/>
  <c r="F74" i="30"/>
  <c r="C139" i="30"/>
  <c r="D140" i="30" s="1"/>
  <c r="E29" i="30"/>
  <c r="H30" i="30" s="1"/>
  <c r="E51" i="33"/>
  <c r="J52" i="33"/>
  <c r="H52" i="33"/>
  <c r="H30" i="31"/>
  <c r="E29" i="31"/>
  <c r="G161" i="24"/>
  <c r="G227" i="24"/>
  <c r="G117" i="24"/>
  <c r="E7" i="24"/>
  <c r="G73" i="24"/>
  <c r="G183" i="24"/>
  <c r="G253" i="24"/>
  <c r="G139" i="24"/>
  <c r="G205" i="24"/>
  <c r="G95" i="24"/>
  <c r="G51" i="24"/>
  <c r="G29" i="24"/>
  <c r="E205" i="30"/>
  <c r="H206" i="30" s="1"/>
  <c r="C73" i="31"/>
  <c r="D74" i="31" s="1"/>
  <c r="C249" i="30"/>
  <c r="D250" i="30" s="1"/>
  <c r="F250" i="30"/>
  <c r="H30" i="10"/>
  <c r="E29" i="10"/>
  <c r="K57" i="12"/>
  <c r="J57" i="12"/>
  <c r="L57" i="12"/>
  <c r="I57" i="12"/>
  <c r="C271" i="30"/>
  <c r="D272" i="30" s="1"/>
  <c r="C183" i="30"/>
  <c r="D184" i="30" s="1"/>
  <c r="F8" i="33"/>
  <c r="C51" i="10"/>
  <c r="D52" i="10" s="1"/>
  <c r="F52" i="10"/>
  <c r="E249" i="8" l="1"/>
  <c r="F250" i="8" s="1"/>
  <c r="E139" i="8"/>
  <c r="F140" i="8" s="1"/>
  <c r="C7" i="8"/>
  <c r="E205" i="8"/>
  <c r="F206" i="8" s="1"/>
  <c r="E95" i="8"/>
  <c r="F96" i="8" s="1"/>
  <c r="E227" i="8"/>
  <c r="F228" i="8" s="1"/>
  <c r="E117" i="8"/>
  <c r="F118" i="8" s="1"/>
  <c r="E29" i="8"/>
  <c r="F30" i="8" s="1"/>
  <c r="E51" i="8"/>
  <c r="F52" i="8" s="1"/>
  <c r="E271" i="8"/>
  <c r="F272" i="8" s="1"/>
  <c r="E161" i="8"/>
  <c r="F162" i="8" s="1"/>
  <c r="E73" i="8"/>
  <c r="F74" i="8" s="1"/>
  <c r="F8" i="8"/>
  <c r="E183" i="8"/>
  <c r="F184" i="8" s="1"/>
  <c r="F8" i="31"/>
  <c r="F52" i="31"/>
  <c r="C117" i="30"/>
  <c r="D118" i="30" s="1"/>
  <c r="C29" i="31"/>
  <c r="D30" i="31" s="1"/>
  <c r="H118" i="30"/>
  <c r="E161" i="24"/>
  <c r="E227" i="24"/>
  <c r="E117" i="24"/>
  <c r="C7" i="24"/>
  <c r="E73" i="24"/>
  <c r="E253" i="24"/>
  <c r="E139" i="24"/>
  <c r="E205" i="24"/>
  <c r="E95" i="24"/>
  <c r="E51" i="24"/>
  <c r="E29" i="24"/>
  <c r="E183" i="24"/>
  <c r="F228" i="30"/>
  <c r="F96" i="31"/>
  <c r="F96" i="33"/>
  <c r="C51" i="33"/>
  <c r="D52" i="33" s="1"/>
  <c r="F30" i="10"/>
  <c r="C29" i="10"/>
  <c r="D30" i="10" s="1"/>
  <c r="C29" i="30"/>
  <c r="D30" i="30" s="1"/>
  <c r="H8" i="24"/>
  <c r="F272" i="30"/>
  <c r="F74" i="31"/>
  <c r="C205" i="30"/>
  <c r="D206" i="30" s="1"/>
  <c r="F184" i="30"/>
  <c r="F140" i="30"/>
  <c r="F30" i="31" l="1"/>
  <c r="F118" i="30"/>
  <c r="F206" i="30"/>
  <c r="C51" i="24"/>
  <c r="D52" i="24" s="1"/>
  <c r="D8" i="24"/>
  <c r="C161" i="24"/>
  <c r="D162" i="24" s="1"/>
  <c r="C227" i="24"/>
  <c r="D228" i="24" s="1"/>
  <c r="C117" i="24"/>
  <c r="D118" i="24" s="1"/>
  <c r="C29" i="24"/>
  <c r="D30" i="24" s="1"/>
  <c r="C253" i="24"/>
  <c r="D254" i="24" s="1"/>
  <c r="C139" i="24"/>
  <c r="D140" i="24" s="1"/>
  <c r="C205" i="24"/>
  <c r="D206" i="24" s="1"/>
  <c r="C95" i="24"/>
  <c r="D96" i="24" s="1"/>
  <c r="C73" i="24"/>
  <c r="D74" i="24" s="1"/>
  <c r="C183" i="24"/>
  <c r="D184" i="24" s="1"/>
  <c r="F52" i="33"/>
  <c r="C183" i="8"/>
  <c r="D184" i="8" s="1"/>
  <c r="C205" i="8"/>
  <c r="D206" i="8" s="1"/>
  <c r="C95" i="8"/>
  <c r="D96" i="8" s="1"/>
  <c r="C227" i="8"/>
  <c r="D228" i="8" s="1"/>
  <c r="C117" i="8"/>
  <c r="D118" i="8" s="1"/>
  <c r="C29" i="8"/>
  <c r="D30" i="8" s="1"/>
  <c r="C249" i="8"/>
  <c r="D250" i="8" s="1"/>
  <c r="C139" i="8"/>
  <c r="D140" i="8" s="1"/>
  <c r="C51" i="8"/>
  <c r="D52" i="8" s="1"/>
  <c r="C271" i="8"/>
  <c r="D272" i="8" s="1"/>
  <c r="C161" i="8"/>
  <c r="D162" i="8" s="1"/>
  <c r="D8" i="8"/>
  <c r="C73" i="8"/>
  <c r="D74" i="8" s="1"/>
  <c r="F30" i="30"/>
  <c r="F8" i="24"/>
</calcChain>
</file>

<file path=xl/sharedStrings.xml><?xml version="1.0" encoding="utf-8"?>
<sst xmlns="http://schemas.openxmlformats.org/spreadsheetml/2006/main" count="5559" uniqueCount="331">
  <si>
    <t>Total</t>
  </si>
  <si>
    <t>Estadísticas indicadores alojativos</t>
  </si>
  <si>
    <t>Comparativa Canarias e islas</t>
  </si>
  <si>
    <t>Resumen indicadores municipios Tenerife</t>
  </si>
  <si>
    <t>Oferta alojativa en funcionamiento</t>
  </si>
  <si>
    <t>Plazas alojativas Tenerife y municipios</t>
  </si>
  <si>
    <t>Establecimientos alojativos Tenerife y municipios</t>
  </si>
  <si>
    <t>Indicadores alojativos hotel + apartamento</t>
  </si>
  <si>
    <t>Viajeros entrados</t>
  </si>
  <si>
    <t>Viajeros peninsulares entrados en los hotelera y apartamentos de Tenerife por municipio de alojamiento - acumulado</t>
  </si>
  <si>
    <t xml:space="preserve">Viajeros entrados en los establecimientos alojativos de Tenerife por municipio y categoría </t>
  </si>
  <si>
    <t>Viajeros entrados en los establecimientos alojativos de Tenerife según lugar de residencia y municipio de alojamiento - año</t>
  </si>
  <si>
    <t>Viajeros entrados en los establecimientos alojativos de Tenerife según lugar de residencia y municipio de alojamiento - mes</t>
  </si>
  <si>
    <t>Viajeros entrados en los establecimientos alojativos de Tenerife según lugar de residencia y municipio de alojamiento - acumulado</t>
  </si>
  <si>
    <t>Viajeros entrados en los hotelera de Tenerife según lugar de residencia y municipio de alojamiento - acumulado</t>
  </si>
  <si>
    <t>Viajeros entrados en los apartamentos de Tenerife según lugar de residencia y municipio de alojamiento - acumulado</t>
  </si>
  <si>
    <t>Viajeros entrados en los establecimientos hoteleros de Tenerife según lugar de residencia, categoría y municipio del alojamiento - acumulado</t>
  </si>
  <si>
    <t>Viajeros entrados en los establecimientos hoteleros de Tenerife según lugar de residencia, categoría y municipio del alojamiento - año</t>
  </si>
  <si>
    <t>Viajeros alojados</t>
  </si>
  <si>
    <t>Viajeros alojados en los establecimientos alojativos de Tenerife según lugar de residencia y municipio de alojamiento - mes</t>
  </si>
  <si>
    <t>Viajeros alojados en los establecimientos alojativos de Tenerife según lugar de residencia y municipio de alojamiento - acumulado</t>
  </si>
  <si>
    <t>Pernoctaciones</t>
  </si>
  <si>
    <t>Estancia media</t>
  </si>
  <si>
    <t>Tasa de ocupación</t>
  </si>
  <si>
    <t>indicadores rentabilidad</t>
  </si>
  <si>
    <t xml:space="preserve">Indicadores de rentabilidad:Tarifa media diaria (ADR); ingresos por habitación disponible (RevPAR); ingresos totales en los establecimientos alojativos Tenerife por municipio  (hotel + apartamento) </t>
  </si>
  <si>
    <t>Tarifa media diaria (ADR) Tenerife y municipios</t>
  </si>
  <si>
    <t>Ingresos medios por habitación (RevPar) Tenerife y municipios</t>
  </si>
  <si>
    <t>Viajeros españoles entrados en hotelera y apartamentos</t>
  </si>
  <si>
    <t>Viajeros españoles entrados en los hotelera y apartamentos de Tenerife por municipio de alojamiento</t>
  </si>
  <si>
    <t>Viajeros peninsulares entrados en los hotelera y apartamentos de Tenerife por municipio de alojamiento</t>
  </si>
  <si>
    <t>Viajeros canarios entrados en los hotelera y apartamentos de Tenerife por municipio de alojamiento</t>
  </si>
  <si>
    <t>total</t>
  </si>
  <si>
    <t>hoteleros</t>
  </si>
  <si>
    <t>apartamentos</t>
  </si>
  <si>
    <t>Viajeros alojados*</t>
  </si>
  <si>
    <t>Ocupación por plaza</t>
  </si>
  <si>
    <t>Plazas estimadas en el mes</t>
  </si>
  <si>
    <t>*dato publicado ISTAC
FUENTE: Encuestas Alojamientos Turísticos (ISTAC). ELABORACIÓN: Turismo de Tenerife.</t>
  </si>
  <si>
    <t>Plazas estimadas
promedio</t>
  </si>
  <si>
    <t>*dato calculado viajeros alodos periodo=viajeros alojados en enero + SUM(viajeros entrados febrero hasta mes actual)
FUENTE: Encuestas Alojamientos Turísticos (ISTAC). ELABORACIÓN: Turismo de Tenerife.</t>
  </si>
  <si>
    <t>Plazas estimadas
Promedio anual</t>
  </si>
  <si>
    <t>Nota: el ISTAC solo oferce información de desagregada de los municipios que figuran en las tablas. 
Para cualquier consulta contactar con ISTAC a través del correo consultas.istac@gobiernodecanarias.org</t>
  </si>
  <si>
    <t>Resumen de indicadores turísticos municipios turísticos de Tenerife</t>
  </si>
  <si>
    <t>INDICADORES TURÍSTICOS</t>
  </si>
  <si>
    <t>Tenerife</t>
  </si>
  <si>
    <t>Adeje</t>
  </si>
  <si>
    <t>Arona</t>
  </si>
  <si>
    <t>Granadilla de Abona</t>
  </si>
  <si>
    <t>Guía de Isora</t>
  </si>
  <si>
    <t>Puerto de la Cruz</t>
  </si>
  <si>
    <t>San Cristóbal de La Laguna</t>
  </si>
  <si>
    <t>San Miguel de Abona</t>
  </si>
  <si>
    <t>Santa Cruz de Tenerife</t>
  </si>
  <si>
    <t>Santiago del Teide</t>
  </si>
  <si>
    <t>Resto de Tenerife</t>
  </si>
  <si>
    <t>Plazas estimadas del mes</t>
  </si>
  <si>
    <t>FUENTE: Encuestas Alojamientos Turísticos (ISTAC). ELABORACIÓN: Turismo de Tenerife.</t>
  </si>
  <si>
    <t>Resumen de indicadores turísticos Canarias e islas</t>
  </si>
  <si>
    <t>Plazas estimadas
promedio anual</t>
  </si>
  <si>
    <t>Promedio anual de plazas en funcionamiento</t>
  </si>
  <si>
    <t>plazas en funcionamiento en el mes</t>
  </si>
  <si>
    <t>Hotel</t>
  </si>
  <si>
    <t>4, 5 estrellas</t>
  </si>
  <si>
    <t>1, 2, 3 estrellas</t>
  </si>
  <si>
    <t>Apartamento</t>
  </si>
  <si>
    <t>Promedio anual de establecimientos en funcionamiento</t>
  </si>
  <si>
    <t>establecimientos en funcionamiento en el mes</t>
  </si>
  <si>
    <t>4* y 5*</t>
  </si>
  <si>
    <t>1*, 2* y 3*</t>
  </si>
  <si>
    <t>1, 2 y 3 estrellas</t>
  </si>
  <si>
    <t>año 2020: 1.627.003 (-68,0%)</t>
  </si>
  <si>
    <t>acumulado diciembre 2021: 2.384.391 (46,6%)</t>
  </si>
  <si>
    <t>Total lugares de residencia</t>
  </si>
  <si>
    <t>dato</t>
  </si>
  <si>
    <t>ene</t>
  </si>
  <si>
    <t>Enero</t>
  </si>
  <si>
    <t>feb</t>
  </si>
  <si>
    <t>Febrero</t>
  </si>
  <si>
    <t>mar</t>
  </si>
  <si>
    <t>Marzo</t>
  </si>
  <si>
    <t>abr</t>
  </si>
  <si>
    <t>Abril</t>
  </si>
  <si>
    <t>may</t>
  </si>
  <si>
    <t>Mayo</t>
  </si>
  <si>
    <t>jun</t>
  </si>
  <si>
    <t>Junio</t>
  </si>
  <si>
    <t>jul</t>
  </si>
  <si>
    <t>Julio</t>
  </si>
  <si>
    <t>ago</t>
  </si>
  <si>
    <t>Agosto</t>
  </si>
  <si>
    <t>sep</t>
  </si>
  <si>
    <t>Septiembre</t>
  </si>
  <si>
    <t>oct</t>
  </si>
  <si>
    <t>Octubre</t>
  </si>
  <si>
    <t>nov</t>
  </si>
  <si>
    <t>Noviembre</t>
  </si>
  <si>
    <t>dic</t>
  </si>
  <si>
    <t>Diciembre</t>
  </si>
  <si>
    <t>año 2020: 491.164 (-58,4%)</t>
  </si>
  <si>
    <t>acumulado diciembre 2021: 846.190 (72,3%)</t>
  </si>
  <si>
    <t>España</t>
  </si>
  <si>
    <t>Total residentes en España</t>
  </si>
  <si>
    <t>año 2020: 256.364 (-61,2%)</t>
  </si>
  <si>
    <t>acumulado diciembre 2021: 401.165 (56,5%)</t>
  </si>
  <si>
    <t>Península</t>
  </si>
  <si>
    <t>año 2020: 234.800 (-54,8%)</t>
  </si>
  <si>
    <t>acumulado diciembre 2021: 445.025 (89,5%)</t>
  </si>
  <si>
    <t>Canarias</t>
  </si>
  <si>
    <t>año 2020: 1.135.839 (-70,9%)</t>
  </si>
  <si>
    <t>acumulado diciembre 2021: 1.538.201 (35,4%)</t>
  </si>
  <si>
    <t>Mundo (excluida España)</t>
  </si>
  <si>
    <t>Total residentes en el extranjero</t>
  </si>
  <si>
    <t>año 2020: 443.259 (-75,1%)</t>
  </si>
  <si>
    <t>acumulado diciembre 2021: 443.278 (0,0%)</t>
  </si>
  <si>
    <t>Reino Unido</t>
  </si>
  <si>
    <t>año 2020: 140.489 (-72,1%)</t>
  </si>
  <si>
    <t>acumulado diciembre 2021: 218.298 (55,4%)</t>
  </si>
  <si>
    <t>Alemania</t>
  </si>
  <si>
    <t>año 2020: 60.127 (-65,0%)</t>
  </si>
  <si>
    <t>acumulado diciembre 2021: 133.006 (121,2%)</t>
  </si>
  <si>
    <t>Francia</t>
  </si>
  <si>
    <t>año 2020: 55.839 (-58,8%)</t>
  </si>
  <si>
    <t>acumulado diciembre 2021: 93.108 (66,7%)</t>
  </si>
  <si>
    <t>Bélgica</t>
  </si>
  <si>
    <t>junio</t>
  </si>
  <si>
    <t>año 2020: 40.096 (-72,1%)</t>
  </si>
  <si>
    <t>acumulado diciembre 2021: 93.513 (133,2%)</t>
  </si>
  <si>
    <t>Países Bajos</t>
  </si>
  <si>
    <t>año 2020: 36.855 (-72,9%)</t>
  </si>
  <si>
    <t>acumulado diciembre 2021: 74.437 (102,0%)</t>
  </si>
  <si>
    <t>año 2020: 27.669 (-76,0%)</t>
  </si>
  <si>
    <t>acumulado diciembre 2021: 42.846 (54,9%)</t>
  </si>
  <si>
    <t>Dinamarca</t>
  </si>
  <si>
    <t>año 2020: 12.033 (-72,1%)</t>
  </si>
  <si>
    <t>acumulado diciembre 2021: 30.544 (153,8%)</t>
  </si>
  <si>
    <t>Suecia</t>
  </si>
  <si>
    <t>Total categorías</t>
  </si>
  <si>
    <t>var 16/15</t>
  </si>
  <si>
    <t>var 17/16</t>
  </si>
  <si>
    <t>var 18/17</t>
  </si>
  <si>
    <t>var 22/21</t>
  </si>
  <si>
    <t>hoteles</t>
  </si>
  <si>
    <t>4, 5 Estrellas</t>
  </si>
  <si>
    <t>1, 2, 3 Estrellas</t>
  </si>
  <si>
    <t>viajeros entrados</t>
  </si>
  <si>
    <t>var interanual</t>
  </si>
  <si>
    <t>Evolución de viajeros entrados en los hoteles de 4 estrellas de Tenerife</t>
  </si>
  <si>
    <t>Viajeros entrados en los establecimientos alojativos de Tenerife por municipio y categoría 
(hotel + apartamento)</t>
  </si>
  <si>
    <t>Holanda</t>
  </si>
  <si>
    <t>Otros países</t>
  </si>
  <si>
    <t>Mundo (Excluida España)</t>
  </si>
  <si>
    <t>año 2020: 165.282 (-66,0%)</t>
  </si>
  <si>
    <t>acumulado diciembre 2021: 310.940 (88,1%)</t>
  </si>
  <si>
    <t>4 y 5 estrellas</t>
  </si>
  <si>
    <t>º</t>
  </si>
  <si>
    <t>año 2020: 0 (-39,9%)</t>
  </si>
  <si>
    <t>acumulado diciembre 2021: 1 (57,7%)</t>
  </si>
  <si>
    <t>Total establecimientos alojativos (hotel + apartamento)</t>
  </si>
  <si>
    <t>año 2020: 0 (-39,0%)</t>
  </si>
  <si>
    <t>acumulado diciembre 2021: 1 (13,3%)</t>
  </si>
  <si>
    <t>año 2020: 0 (-36,7%)</t>
  </si>
  <si>
    <t>acumulado diciembre 2021: 1 (20,6%)</t>
  </si>
  <si>
    <t>año 2020: 0 (-39,4%)</t>
  </si>
  <si>
    <t>acumulado diciembre 2021: 1 (13,1%)</t>
  </si>
  <si>
    <t>año 2020: 0 (-42,1%)</t>
  </si>
  <si>
    <t>acumulado diciembre 2021: 0 (-6,1%)</t>
  </si>
  <si>
    <t>i</t>
  </si>
  <si>
    <t xml:space="preserve">Tarifa media diaria ADR por habitación en los establecimientos alojativos Tenerife por municipio  (hotel + apartamento) </t>
  </si>
  <si>
    <t>Ingresos por habitación disponible (RevPAR) en los establecimientos alojativos de Tenerife por municipio  (hotel + apartamento)</t>
  </si>
  <si>
    <t>Ingresos totales en los establecimientos alojativos de Tenerife por municipio  (hotel + apartamento)</t>
  </si>
  <si>
    <t>El ADR o Tarifa Media Diaria son los ingresos medios diarios obtenidos por habitación-apartamento ocupado. Los ingresos hacen referencia a aquellos percibidos por los hoteleros por la prestación del servicio de alojamiento, sin incluir otro tipo de servicios que sí pueda ofrecer el establecimiento.</t>
  </si>
  <si>
    <t>El RevPar o Ingreso por Habitación-Apartamento Disponible son los ingresos medios diarios obtenidos por habitación-apartamento disponible. Los ingresos hacen referencia a aquellos percibidos por los hoteleros por la prestación del servicio de alojamiento, sin incluir otro tipo de servicios que sí pueda ofrecer el establecimiento.</t>
  </si>
  <si>
    <t>Los Ingresos totales son el producto del ADR por las habitaciones ocupadas</t>
  </si>
  <si>
    <t>Los datos del acumulado están calculados como la división entre el aumulado de los ingresos y el acumulados de las habitaciones ocupadas</t>
  </si>
  <si>
    <t>Los datos del acumulado están calculados como la división entre el aumulado de los ingresos y el acumulados de las habitaciones disponibles</t>
  </si>
  <si>
    <t xml:space="preserve">Tarifa media diaria ADR por habitación en los establecimientos alojativos Canarias e islas  (hotel + apartamento) </t>
  </si>
  <si>
    <t>Ingresos por habitación disponible (RevPAR) en los establecimientos alojativos Canarias e islas  (hotel + apartamento)</t>
  </si>
  <si>
    <t>Ingresos totales en los establecimientos alojativos Canarias e islas  (hotel + apartamento)</t>
  </si>
  <si>
    <t>1*, 2* Y 3*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</si>
  <si>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</si>
  <si>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</si>
  <si>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</si>
  <si>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</si>
  <si>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</si>
  <si>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</si>
  <si>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</si>
  <si>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</si>
  <si>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</si>
  <si>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</si>
  <si>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FUENTE: Desarrollo Económico, Cabildo Insular de Tenerife. ELABORACIÓN: Turismo de Tenerife.</t>
  </si>
  <si>
    <t>Alojados 
extrahoteleros</t>
  </si>
  <si>
    <t>Turismo español alojado en Tenerife por lugar de residencia</t>
  </si>
  <si>
    <t>%/s total España</t>
  </si>
  <si>
    <t>%/ total turistas</t>
  </si>
  <si>
    <t>Var. Interanual</t>
  </si>
  <si>
    <t>diferencia</t>
  </si>
  <si>
    <t>Distribución de viajeros peninsulares entrados en hotelera y apartamentos de Tenerife por lugar categoría del alojamiento</t>
  </si>
  <si>
    <t>Total viajeros españoles</t>
  </si>
  <si>
    <t>Hoteles</t>
  </si>
  <si>
    <t>Apartamentos</t>
  </si>
  <si>
    <t>,</t>
  </si>
  <si>
    <t>Viajeros españoles entrados en los hoteles y apartamentos de Tenerife por tipología y categoría de alojamiento</t>
  </si>
  <si>
    <t xml:space="preserve">Observación: en 2022 no se publica desagregación por categorías
FUENTE: Desarrollo Económico, Cabildo Insular de Tenerife. ELABORACIÓN: Turismo de Tenerife. </t>
  </si>
  <si>
    <t>Distribución de viajeros peninsulares entrados en hoteles y apartamentos de Tenerife por lugar categoría del alojamiento</t>
  </si>
  <si>
    <t>Total viajeros peninsulares</t>
  </si>
  <si>
    <t>Viajeros peninsulares entrados en los hoteles y apartamentos de Tenerife por tipología y categoría de alojamiento</t>
  </si>
  <si>
    <t>Total viajeros canarios</t>
  </si>
  <si>
    <t>hotelera</t>
  </si>
  <si>
    <t>Viajeros canarios entrados en los hoteles y apartamentos de Tenerife por tipología y categoría de alojamiento</t>
  </si>
  <si>
    <t>Distribución de viajeros españoles entrados en hoteles y apartamentos de Tenerife por municipio de alojamiento</t>
  </si>
  <si>
    <t>Viajeros españoles entrados en los hoteles y apartamentos de Tenerife por municipio de alojamiento</t>
  </si>
  <si>
    <t>Total Tenerife</t>
  </si>
  <si>
    <t>Resto de municipios de Tenerife</t>
  </si>
  <si>
    <t>Distribución de viajeros peninsulares entrados en hoteles y apartamentos de Tenerife por municipio de alojamiento</t>
  </si>
  <si>
    <t>Viajeros peninsulares entrados en los hoteles y apartamentos de Tenerife por municipio de alojamiento</t>
  </si>
  <si>
    <t>Distribución de viajeros canarios entrados en hoteles y apartamentos de Tenerife por municipio de alojamiento</t>
  </si>
  <si>
    <t>Viajeros canarios entrados en los hoteles y apartamentos de Tenerife por municipio de alojamiento</t>
  </si>
  <si>
    <t>Españoles</t>
  </si>
  <si>
    <t>peninsulares</t>
  </si>
  <si>
    <t>Canarios</t>
  </si>
  <si>
    <t>Acumulado junio 2026</t>
  </si>
  <si>
    <t>Resumen indicadores Puerto de la Cruz</t>
  </si>
  <si>
    <t>Evolución mensual de viajeros entrados en Puerto de la Cruz según lugar de residencia</t>
  </si>
  <si>
    <t>Evolución mensual de viajeros entrados en Puerto de la Cruz según categoría del establecimiento</t>
  </si>
  <si>
    <t>Evolución anual de viajeros entrados en Puerto de la Cruz según categoría del establecimiento</t>
  </si>
  <si>
    <t>Evolución mensual de pernoctaciones en Puerto de la Cruz según lugar de residencia</t>
  </si>
  <si>
    <t>Evolución mensual de pernoctaciones en Puerto de la Cruz según categoría del establecimiento</t>
  </si>
  <si>
    <t>Evolución mensual de estancia media en Puerto de la Cruz según lugar de residencia</t>
  </si>
  <si>
    <t>Evolución mensual de estancia media en Puerto de la Cruz según categoría del establecimiento</t>
  </si>
  <si>
    <t>Evolución mensual de tasa de ocupación en Puerto de la Cruz según categoría del establecimiento</t>
  </si>
  <si>
    <t>Viajeros españoles entrados en los hotelera y apartamentos de Puerto de la Cruz según lugar de residencia - acumulado</t>
  </si>
  <si>
    <t>Viajeros españoles entrados en los hotelera y apartamentos de Puerto de la Cruz por tipología y categoría de alojamiento - acumulado</t>
  </si>
  <si>
    <t>Viajeros peninsulares entrados en los hotelera y apartamentos de Puerto de la Cruz por tipología y categoría de alojamiento - acumulado</t>
  </si>
  <si>
    <t>Viajeros canarios entrados en los hotelera y apartamentos de Puerto de la Cruz por tipología y categoría de alojamiento - acumulado</t>
  </si>
  <si>
    <t>Resumen de indicadores turísticos de Tenerife-Puerto de la Cruz</t>
  </si>
  <si>
    <t>junio 2022</t>
  </si>
  <si>
    <t>junio 2023</t>
  </si>
  <si>
    <t>junio 2024</t>
  </si>
  <si>
    <t>junio 2025</t>
  </si>
  <si>
    <t>junio 2026</t>
  </si>
  <si>
    <t>acumulado a junio 2022</t>
  </si>
  <si>
    <t>acumulado a junio 2023</t>
  </si>
  <si>
    <t>acumulado a junio 2024</t>
  </si>
  <si>
    <t>acumulado a junio 2025</t>
  </si>
  <si>
    <t>acumulado a junio 2026</t>
  </si>
  <si>
    <t>Viajeros  entrados en los establecimientos alojativos de Puerto de la Cruz 
(hotel + apartamento)</t>
  </si>
  <si>
    <t>Viajeros españoles entrados en los establecimientos alojativos de Puerto de la Cruz 
(hotel + apartamento)</t>
  </si>
  <si>
    <t>Viajeros peninsulares entrados en los establecimientos alojativos de Puerto de la Cruz 
(hotel + apartamento)</t>
  </si>
  <si>
    <t>Viajeros canarios entrados en los establecimientos alojativos de Puerto de la Cruz 
(hotel + apartamento)</t>
  </si>
  <si>
    <t>Viajeros extranjeros entrados en los establecimientos alojativos de Puerto de la Cruz 
(hotel + apartamento)</t>
  </si>
  <si>
    <t>Viajeros británicos entrados en los establecimientos alojativos de Puerto de la Cruz 
(hotel + apartamento)</t>
  </si>
  <si>
    <t>Viajeros alemanes entrados en los establecimientos alojativos de Puerto de la Cruz 
(hotel + apartamento)</t>
  </si>
  <si>
    <t>Viajeros franceses entrados en los establecimientos alojativos de Puerto de la Cruz 
(hotel + apartamento)</t>
  </si>
  <si>
    <t>Viajeros belgas entrados en los establecimientos alojativos de Puerto de la Cruz 
(hotel + apartamento)</t>
  </si>
  <si>
    <t>Viajeros holandeses entrados en los establecimientos alojativos de Puerto de la Cruz 
(hotel + apartamento)</t>
  </si>
  <si>
    <t>Viajeros daneses entrados en los establecimientos alojativos de Puerto de la Cruz 
(hotel + apartamento)</t>
  </si>
  <si>
    <t>Viajeros suecos entrados en los establecimientos alojativos de Puerto de la Cruz 
(hotel + apartamento)</t>
  </si>
  <si>
    <t>var 23/22</t>
  </si>
  <si>
    <t>var 24/23</t>
  </si>
  <si>
    <t>var 25/24</t>
  </si>
  <si>
    <t>Viajeros entrados en los establecimientos alojativos de Puerto de la Cruz 
(hotel + apartamento)</t>
  </si>
  <si>
    <t>Viajeros entrados en los hoteles de Puerto de la Cruz</t>
  </si>
  <si>
    <t>Viajeros entrados en los hoteles de 4, 5 estrellas Puerto de la Cruz</t>
  </si>
  <si>
    <t>Viajeros entrados en los hoteles de 1, 2, 3 estrellas Puerto de la Cruz</t>
  </si>
  <si>
    <t>Viajeros entrados en los apartamentos de Puerto de la Cruz</t>
  </si>
  <si>
    <t>Evolución de viajeros entrados en los establecimientos alojativos de Puerto de la Cruz 
(hotel + apartamento)</t>
  </si>
  <si>
    <t>Evolución de viajeros entrados en los hoteles de Puerto de la Cruz</t>
  </si>
  <si>
    <t>Evolución de viajeros entrados en los hoteles de 4, 5 estrellas de Puerto de la Cruz</t>
  </si>
  <si>
    <t>-</t>
  </si>
  <si>
    <t>Evolución de viajeros entrados en los apartamentos de Puerto de la Cruz</t>
  </si>
  <si>
    <t>acumulado a junio 2021</t>
  </si>
  <si>
    <t>junio 2021</t>
  </si>
  <si>
    <t>Viajeros entrados en los establecimientos alojativos de Puerto de la Cruz según lugar de residencia (hotel + apartamento)</t>
  </si>
  <si>
    <t>acumulado junio 2021</t>
  </si>
  <si>
    <t>acumulado junio 2022</t>
  </si>
  <si>
    <t>acumulado junio 2023</t>
  </si>
  <si>
    <t>acumulado junio 2024</t>
  </si>
  <si>
    <t>acumulado junio 2025</t>
  </si>
  <si>
    <t>acumulado junio 2026</t>
  </si>
  <si>
    <t>Viajeros entrados en los hoteles de Puerto de la Cruz según lugar de residencia (hotel + apartamento)</t>
  </si>
  <si>
    <t>Viajeros entrados en los apartamentos de Puerto de la Cruz según lugar de residencia (hotel + apartamento)</t>
  </si>
  <si>
    <t>Viajeros alojados en los establecimientos alojativos de Puerto de la Cruz según lugar de residencia (hotel + apartamento)</t>
  </si>
  <si>
    <t>acumulado junio 2020</t>
  </si>
  <si>
    <t>Pernoctaciones realizadas por los turistas en los establecimientos alojativos de Puerto de la Cruz (hotel + apartamento)</t>
  </si>
  <si>
    <t>Pernoctaciones realizadas por los turistas españoles en los establecimientos alojativos de Puerto de la Cruz (hotel + apartamento)</t>
  </si>
  <si>
    <t>var 26/25</t>
  </si>
  <si>
    <t>Pernoctaciones realizadas por los procedentes de Península en los establecimientos alojativos de Puerto de la Cruz (hotel + apartamento)</t>
  </si>
  <si>
    <t>Pernoctaciones realizadas por los procedentes de Canarias en los establecimientos alojativos de Puerto de la Cruz (hotel + apartamento)</t>
  </si>
  <si>
    <t>Pernoctaciones realizadas por los procedentes de Total residentes en el extranjero en los establecimientos alojativos de Puerto de la Cruz (hotel + apartamento)</t>
  </si>
  <si>
    <t>Pernoctaciones realizadas por los procedentes de Reino Unido en los establecimientos alojativos de Puerto de la Cruz (hotel + apartamento)</t>
  </si>
  <si>
    <t>Pernoctaciones realizadas por los procedentes de Alemania en los establecimientos alojativos de Puerto de la Cruz (hotel + apartamento)</t>
  </si>
  <si>
    <t>Pernoctaciones realizadas por los procedentes de Francia en los establecimientos alojativos de Puerto de la Cruz (hotel + apartamento)</t>
  </si>
  <si>
    <t>Pernoctaciones realizadas por los procedentes de Bélgica en los establecimientos alojativos de Puerto de la Cruz (hotel + apartamento)</t>
  </si>
  <si>
    <t>Pernoctaciones realizadas por los procedentes de Países Bajos en los establecimientos alojativos de Puerto de la Cruz (hotel + apartamento)</t>
  </si>
  <si>
    <t>Pernoctaciones realizadas por los procedentes de Dinamarca en los establecimientos alojativos de Puerto de la Cruz (hotel + apartamento)</t>
  </si>
  <si>
    <t>Pernoctaciones realizadas por los procedentes de Suecia en los establecimientos alojativos de Puerto de la Cruz (hotel + apartamento)</t>
  </si>
  <si>
    <t>Pernoctaciones realizadas por los turistas en los hoteles de Puerto de la Cruz</t>
  </si>
  <si>
    <t>Pernoctaciones realizadas por los turistas en los hoteles de 4 y 5 estrellas de Puerto de la Cruz</t>
  </si>
  <si>
    <t>Pernoctaciones realizadas por los turistas en los hoteles de 1, 2 y 3 estrellas de Puerto de la Cruz</t>
  </si>
  <si>
    <t>Pernoctaciones realizadas por los turistas en los apartamentos de Puerto de la Cruz</t>
  </si>
  <si>
    <t>Estancia Media en los establecimientos alojativos de Puerto de la Cruz
(hotel + apartamento)</t>
  </si>
  <si>
    <t>Estancia media de los viajeros españoles entrados en los establecimientos alojativos de Puerto de la Cruz (hotel + apartamento)</t>
  </si>
  <si>
    <t>Estancia media de los viajeros peninsulares entrados en los establecimientos alojativos de Puerto de la Cruz (hotel + apartamento)</t>
  </si>
  <si>
    <t>Estancia media de los viajeros canarios entrados en los establecimientos alojativos de Puerto de la Cruz (hotel + apartamento)</t>
  </si>
  <si>
    <t>Estancia media de los viajeros extranjeros entrados en los establecimientos alojativos de Puerto de la Cruz (hotel + apartamento)</t>
  </si>
  <si>
    <t>Estancia media de los viajeros británicos entrados en los establecimientos alojativos de Puerto de la Cruz (hotel + apartamento)</t>
  </si>
  <si>
    <t>Estancia media de los viajeros alemanes entrados en los establecimientos alojativos de Puerto de la Cruz (hotel + apartamento)</t>
  </si>
  <si>
    <t>Estancia media de los viajeros franceses entrados en los establecimientos alojativos de Puerto de la Cruz (hotel + apartamento)</t>
  </si>
  <si>
    <t>Estancia media de los viajeros belgas entrados en los establecimientos alojativos de Puerto de la Cruz (hotel + apartamento)</t>
  </si>
  <si>
    <t>Estancia media de los viajeros holandeses entrados en los establecimientos alojativos de Puerto de la Cruz (hotel + apartamento)</t>
  </si>
  <si>
    <t>Estancia media de los viajeros daneses entrados en los establecimientos alojativos de Puerto de la Cruz (hotel + apartamento)</t>
  </si>
  <si>
    <t>Estancia media de los viajeros suecos entrados en los establecimientos alojativos de Puerto de la Cruz (hotel + apartamento)</t>
  </si>
  <si>
    <t>Estancia Media en los hoteles de Puerto de la Cruz</t>
  </si>
  <si>
    <t>Estancia Media en los hoteles de 4, 5 estrellas de Puerto de la Cruz</t>
  </si>
  <si>
    <t>Estancia Media en los hoteles de 1, 2, 3 Estrellas de Puerto de la Cruz</t>
  </si>
  <si>
    <t>Estancia Media en los apartamentos de Puerto de la Cruz</t>
  </si>
  <si>
    <t>Tasa de ocupación por plaza en los establecimientos alojativos de Puerto de la Cruz
(hotel + apartamento)</t>
  </si>
  <si>
    <t>Tasa de ocupación por plaza en los hoteles de Puerto de la Cruz</t>
  </si>
  <si>
    <t>Tasa de ocupación por plaza en los hoteles de 4, 5 estrellas de Puerto de la Cruz</t>
  </si>
  <si>
    <t>Tasa de ocupación por plaza en los hoteles de 1, 2 y 3 estrellas de Puerto de la Cruz</t>
  </si>
  <si>
    <t>Tasa de ocupación por plaza en los apartamentos de Puerto de la Cruz</t>
  </si>
  <si>
    <t>Distribución de viajeros españoles entrados en hoteles y apartamentos de Puerto de la Cruz  por lugar de residencia</t>
  </si>
  <si>
    <t>Viajeros españoles entrados en los hoteles y apartamentos de Puerto de la Cruz según lugar de residencia</t>
  </si>
  <si>
    <t>Viajeros españoles entrados en los hoteles y apartamentos de Puerto de la Cruz por tipología y categoría de alojamiento</t>
  </si>
  <si>
    <t>Viajeros peninsulares entrados en los hoteles y apartamentos de Puerto de la Cruz por tipología y categoría de alojamiento</t>
  </si>
  <si>
    <t>Viajeros canarios entrados en los hoteles y apartamentos de Puerto de la Cruz por tipología y categoría de alojamiento</t>
  </si>
  <si>
    <t>Evolución de viajeros españoles entrados en los establecimientos alojativos de Puerto de la Cruz
(hotel + apartamento)</t>
  </si>
  <si>
    <t>Evolución de viajeros peninsulares entrados en los establecimientos alojativos de Puerto de la Cruz
(hotel + apartamento)</t>
  </si>
  <si>
    <t>Evolución de viajeros canarios entrados en los establecimientos alojativos de Puerto de la Cruz
(hotel + apartamento)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</si>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</sst>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\ &quot;€&quot;"/>
    <numFmt numFmtId="166" formatCode="#,##0\ &quot;€&quot;"/>
    <numFmt numFmtId="167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2"/>
      <color theme="9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 style="medium">
        <color theme="0"/>
      </left>
      <right style="medium">
        <color theme="0"/>
      </right>
      <top/>
      <bottom style="thin">
        <color theme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0" tint="-0.14996795556505021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3"/>
      </top>
      <bottom style="thin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ck">
        <color theme="0" tint="-0.14981536301767021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/>
      <top style="thick">
        <color theme="0" tint="-0.14981536301767021"/>
      </top>
      <bottom style="thick">
        <color theme="0" tint="-0.14981536301767021"/>
      </bottom>
      <diagonal/>
    </border>
    <border>
      <left style="thin">
        <color theme="0" tint="-0.149937437055574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 style="thin">
        <color theme="0" tint="-0.14993743705557422"/>
      </right>
      <top style="thick">
        <color theme="0" tint="-0.14981536301767021"/>
      </top>
      <bottom style="thick">
        <color theme="0" tint="-0.14981536301767021"/>
      </bottom>
      <diagonal/>
    </border>
    <border>
      <left style="thick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medium">
        <color theme="0"/>
      </bottom>
      <diagonal/>
    </border>
    <border>
      <left style="thick">
        <color theme="0" tint="-0.14993743705557422"/>
      </left>
      <right style="medium">
        <color theme="0"/>
      </right>
      <top/>
      <bottom style="medium">
        <color theme="0"/>
      </bottom>
      <diagonal/>
    </border>
    <border>
      <left style="thick">
        <color theme="0" tint="-0.149845881527146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ck">
        <color theme="0" tint="-0.1498458815271462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ck">
        <color theme="0" tint="-0.149906918546098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/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" fontId="21" fillId="0" borderId="0">
      <alignment vertical="center"/>
    </xf>
  </cellStyleXfs>
  <cellXfs count="31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0" xfId="2" applyFont="1" applyAlignment="1">
      <alignment horizontal="left" indent="3"/>
    </xf>
    <xf numFmtId="0" fontId="10" fillId="0" borderId="2" xfId="2" applyFont="1" applyFill="1" applyBorder="1" applyAlignment="1">
      <alignment horizontal="left" indent="1"/>
    </xf>
    <xf numFmtId="0" fontId="10" fillId="0" borderId="0" xfId="2" applyFont="1" applyFill="1" applyAlignment="1">
      <alignment horizontal="left" indent="1"/>
    </xf>
    <xf numFmtId="0" fontId="4" fillId="0" borderId="0" xfId="2" applyAlignment="1">
      <alignment horizontal="left" indent="3"/>
    </xf>
    <xf numFmtId="0" fontId="9" fillId="2" borderId="0" xfId="2" applyFont="1" applyFill="1" applyAlignment="1">
      <alignment horizontal="left" indent="3"/>
    </xf>
    <xf numFmtId="0" fontId="9" fillId="0" borderId="0" xfId="2" applyFont="1" applyAlignment="1">
      <alignment horizontal="left" wrapText="1" indent="3"/>
    </xf>
    <xf numFmtId="0" fontId="0" fillId="0" borderId="3" xfId="0" applyBorder="1"/>
    <xf numFmtId="17" fontId="7" fillId="3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4" borderId="7" xfId="0" applyFont="1" applyFill="1" applyBorder="1"/>
    <xf numFmtId="3" fontId="7" fillId="4" borderId="7" xfId="0" applyNumberFormat="1" applyFont="1" applyFill="1" applyBorder="1"/>
    <xf numFmtId="164" fontId="7" fillId="4" borderId="7" xfId="1" applyNumberFormat="1" applyFont="1" applyFill="1" applyBorder="1" applyAlignment="1">
      <alignment horizontal="right"/>
    </xf>
    <xf numFmtId="164" fontId="7" fillId="4" borderId="7" xfId="1" applyNumberFormat="1" applyFont="1" applyFill="1" applyBorder="1"/>
    <xf numFmtId="0" fontId="7" fillId="4" borderId="0" xfId="0" applyFont="1" applyFill="1"/>
    <xf numFmtId="3" fontId="7" fillId="4" borderId="0" xfId="0" applyNumberFormat="1" applyFont="1" applyFill="1"/>
    <xf numFmtId="164" fontId="7" fillId="4" borderId="0" xfId="1" applyNumberFormat="1" applyFont="1" applyFill="1" applyAlignment="1">
      <alignment horizontal="right"/>
    </xf>
    <xf numFmtId="164" fontId="7" fillId="4" borderId="0" xfId="1" applyNumberFormat="1" applyFont="1" applyFill="1"/>
    <xf numFmtId="0" fontId="7" fillId="4" borderId="9" xfId="0" applyFont="1" applyFill="1" applyBorder="1"/>
    <xf numFmtId="3" fontId="7" fillId="4" borderId="9" xfId="0" applyNumberFormat="1" applyFont="1" applyFill="1" applyBorder="1" applyAlignment="1">
      <alignment horizontal="right"/>
    </xf>
    <xf numFmtId="164" fontId="7" fillId="4" borderId="9" xfId="1" applyNumberFormat="1" applyFont="1" applyFill="1" applyBorder="1" applyAlignment="1">
      <alignment horizontal="right"/>
    </xf>
    <xf numFmtId="0" fontId="7" fillId="0" borderId="7" xfId="0" applyFont="1" applyBorder="1"/>
    <xf numFmtId="3" fontId="7" fillId="0" borderId="7" xfId="0" applyNumberFormat="1" applyFont="1" applyBorder="1"/>
    <xf numFmtId="164" fontId="7" fillId="0" borderId="7" xfId="1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1" applyNumberFormat="1" applyFont="1" applyAlignment="1">
      <alignment horizontal="right"/>
    </xf>
    <xf numFmtId="164" fontId="7" fillId="0" borderId="0" xfId="1" applyNumberFormat="1" applyFont="1"/>
    <xf numFmtId="0" fontId="7" fillId="0" borderId="9" xfId="0" applyFont="1" applyBorder="1"/>
    <xf numFmtId="3" fontId="7" fillId="0" borderId="9" xfId="0" applyNumberFormat="1" applyFont="1" applyBorder="1" applyAlignment="1">
      <alignment horizontal="right"/>
    </xf>
    <xf numFmtId="164" fontId="7" fillId="0" borderId="9" xfId="1" applyNumberFormat="1" applyFont="1" applyBorder="1" applyAlignment="1">
      <alignment horizontal="right"/>
    </xf>
    <xf numFmtId="2" fontId="7" fillId="0" borderId="7" xfId="0" applyNumberFormat="1" applyFont="1" applyBorder="1"/>
    <xf numFmtId="164" fontId="7" fillId="0" borderId="7" xfId="1" applyNumberFormat="1" applyFont="1" applyFill="1" applyBorder="1" applyAlignment="1">
      <alignment horizontal="right"/>
    </xf>
    <xf numFmtId="4" fontId="7" fillId="0" borderId="7" xfId="0" applyNumberFormat="1" applyFont="1" applyBorder="1"/>
    <xf numFmtId="164" fontId="7" fillId="0" borderId="7" xfId="1" applyNumberFormat="1" applyFont="1" applyFill="1" applyBorder="1"/>
    <xf numFmtId="2" fontId="7" fillId="0" borderId="0" xfId="0" applyNumberFormat="1" applyFont="1"/>
    <xf numFmtId="164" fontId="7" fillId="0" borderId="0" xfId="1" applyNumberFormat="1" applyFont="1" applyFill="1" applyAlignment="1">
      <alignment horizontal="right"/>
    </xf>
    <xf numFmtId="4" fontId="7" fillId="0" borderId="0" xfId="0" applyNumberFormat="1" applyFont="1"/>
    <xf numFmtId="164" fontId="7" fillId="0" borderId="0" xfId="1" applyNumberFormat="1" applyFont="1" applyFill="1"/>
    <xf numFmtId="2" fontId="7" fillId="0" borderId="9" xfId="0" applyNumberFormat="1" applyFont="1" applyBorder="1" applyAlignment="1">
      <alignment horizontal="right"/>
    </xf>
    <xf numFmtId="4" fontId="7" fillId="4" borderId="7" xfId="0" applyNumberFormat="1" applyFont="1" applyFill="1" applyBorder="1"/>
    <xf numFmtId="0" fontId="7" fillId="4" borderId="0" xfId="0" applyFont="1" applyFill="1" applyAlignment="1">
      <alignment horizontal="left" vertical="center" wrapText="1"/>
    </xf>
    <xf numFmtId="4" fontId="7" fillId="4" borderId="0" xfId="0" applyNumberFormat="1" applyFont="1" applyFill="1"/>
    <xf numFmtId="164" fontId="7" fillId="4" borderId="9" xfId="1" applyNumberFormat="1" applyFont="1" applyFill="1" applyBorder="1"/>
    <xf numFmtId="0" fontId="0" fillId="0" borderId="11" xfId="0" applyBorder="1"/>
    <xf numFmtId="0" fontId="12" fillId="0" borderId="0" xfId="0" applyFont="1" applyAlignment="1">
      <alignment horizontal="left"/>
    </xf>
    <xf numFmtId="3" fontId="7" fillId="4" borderId="7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9" xfId="1" applyNumberFormat="1" applyFont="1" applyFill="1" applyBorder="1"/>
    <xf numFmtId="0" fontId="2" fillId="0" borderId="0" xfId="0" applyFont="1"/>
    <xf numFmtId="164" fontId="13" fillId="4" borderId="7" xfId="1" applyNumberFormat="1" applyFont="1" applyFill="1" applyBorder="1" applyAlignment="1">
      <alignment horizontal="right"/>
    </xf>
    <xf numFmtId="164" fontId="13" fillId="4" borderId="0" xfId="1" applyNumberFormat="1" applyFont="1" applyFill="1" applyAlignment="1">
      <alignment horizontal="right"/>
    </xf>
    <xf numFmtId="164" fontId="13" fillId="4" borderId="9" xfId="1" applyNumberFormat="1" applyFont="1" applyFill="1" applyBorder="1" applyAlignment="1">
      <alignment horizontal="right"/>
    </xf>
    <xf numFmtId="164" fontId="13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/>
    <xf numFmtId="0" fontId="14" fillId="0" borderId="0" xfId="0" applyFont="1"/>
    <xf numFmtId="164" fontId="7" fillId="0" borderId="9" xfId="1" applyNumberFormat="1" applyFont="1" applyFill="1" applyBorder="1" applyAlignment="1">
      <alignment horizontal="right"/>
    </xf>
    <xf numFmtId="0" fontId="8" fillId="0" borderId="3" xfId="0" applyFont="1" applyBorder="1" applyAlignment="1">
      <alignment vertical="center" readingOrder="1"/>
    </xf>
    <xf numFmtId="0" fontId="15" fillId="2" borderId="7" xfId="0" applyFont="1" applyFill="1" applyBorder="1"/>
    <xf numFmtId="3" fontId="7" fillId="2" borderId="7" xfId="0" applyNumberFormat="1" applyFont="1" applyFill="1" applyBorder="1"/>
    <xf numFmtId="164" fontId="7" fillId="2" borderId="7" xfId="1" applyNumberFormat="1" applyFont="1" applyFill="1" applyBorder="1"/>
    <xf numFmtId="0" fontId="0" fillId="0" borderId="0" xfId="0" applyAlignment="1">
      <alignment horizontal="left"/>
    </xf>
    <xf numFmtId="3" fontId="7" fillId="4" borderId="9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3" fontId="7" fillId="0" borderId="9" xfId="0" applyNumberFormat="1" applyFont="1" applyBorder="1"/>
    <xf numFmtId="164" fontId="7" fillId="0" borderId="9" xfId="1" applyNumberFormat="1" applyFont="1" applyBorder="1"/>
    <xf numFmtId="4" fontId="7" fillId="2" borderId="7" xfId="0" applyNumberFormat="1" applyFont="1" applyFill="1" applyBorder="1"/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2" fontId="7" fillId="0" borderId="9" xfId="0" applyNumberFormat="1" applyFont="1" applyBorder="1"/>
    <xf numFmtId="4" fontId="7" fillId="0" borderId="9" xfId="0" applyNumberFormat="1" applyFont="1" applyBorder="1"/>
    <xf numFmtId="4" fontId="7" fillId="4" borderId="9" xfId="0" applyNumberFormat="1" applyFont="1" applyFill="1" applyBorder="1"/>
    <xf numFmtId="164" fontId="0" fillId="0" borderId="0" xfId="1" applyNumberFormat="1" applyFont="1"/>
    <xf numFmtId="164" fontId="7" fillId="0" borderId="7" xfId="1" applyNumberFormat="1" applyFont="1" applyBorder="1"/>
    <xf numFmtId="164" fontId="7" fillId="0" borderId="0" xfId="1" applyNumberFormat="1" applyFont="1" applyBorder="1"/>
    <xf numFmtId="0" fontId="8" fillId="0" borderId="3" xfId="3" applyFont="1" applyBorder="1" applyAlignment="1">
      <alignment vertical="center" readingOrder="1"/>
    </xf>
    <xf numFmtId="0" fontId="8" fillId="0" borderId="0" xfId="0" applyFont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1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right" vertical="center"/>
    </xf>
    <xf numFmtId="17" fontId="7" fillId="3" borderId="19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/>
    <xf numFmtId="3" fontId="17" fillId="2" borderId="21" xfId="0" applyNumberFormat="1" applyFont="1" applyFill="1" applyBorder="1" applyAlignment="1">
      <alignment horizontal="right"/>
    </xf>
    <xf numFmtId="164" fontId="17" fillId="2" borderId="21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left" indent="1"/>
    </xf>
    <xf numFmtId="3" fontId="18" fillId="0" borderId="2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0" fontId="7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164" fontId="17" fillId="2" borderId="20" xfId="0" applyNumberFormat="1" applyFont="1" applyFill="1" applyBorder="1" applyAlignment="1">
      <alignment horizontal="right"/>
    </xf>
    <xf numFmtId="0" fontId="7" fillId="0" borderId="22" xfId="0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164" fontId="7" fillId="0" borderId="22" xfId="0" applyNumberFormat="1" applyFont="1" applyBorder="1"/>
    <xf numFmtId="0" fontId="12" fillId="0" borderId="24" xfId="0" applyFont="1" applyBorder="1"/>
    <xf numFmtId="0" fontId="3" fillId="0" borderId="0" xfId="0" applyFont="1" applyAlignment="1">
      <alignment horizontal="left" indent="2"/>
    </xf>
    <xf numFmtId="0" fontId="8" fillId="0" borderId="15" xfId="0" applyFont="1" applyBorder="1" applyAlignment="1">
      <alignment vertical="center" readingOrder="1"/>
    </xf>
    <xf numFmtId="3" fontId="8" fillId="0" borderId="15" xfId="0" applyNumberFormat="1" applyFont="1" applyBorder="1" applyAlignment="1">
      <alignment vertical="center" readingOrder="1"/>
    </xf>
    <xf numFmtId="0" fontId="1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5" fillId="3" borderId="29" xfId="0" applyNumberFormat="1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22" fillId="0" borderId="34" xfId="4" applyNumberFormat="1" applyFont="1" applyBorder="1" applyAlignment="1" applyProtection="1">
      <alignment horizontal="center" vertical="center" wrapText="1"/>
      <protection hidden="1"/>
    </xf>
    <xf numFmtId="3" fontId="22" fillId="0" borderId="35" xfId="1" applyNumberFormat="1" applyFont="1" applyBorder="1" applyAlignment="1" applyProtection="1">
      <alignment vertical="center"/>
      <protection hidden="1"/>
    </xf>
    <xf numFmtId="164" fontId="22" fillId="0" borderId="36" xfId="4" applyNumberFormat="1" applyFont="1" applyBorder="1" applyAlignment="1" applyProtection="1">
      <alignment horizontal="right" vertical="center" wrapText="1"/>
      <protection hidden="1"/>
    </xf>
    <xf numFmtId="3" fontId="0" fillId="0" borderId="0" xfId="0" applyNumberFormat="1"/>
    <xf numFmtId="3" fontId="19" fillId="0" borderId="0" xfId="0" applyNumberFormat="1" applyFont="1" applyAlignment="1">
      <alignment vertical="center" readingOrder="1"/>
    </xf>
    <xf numFmtId="0" fontId="15" fillId="3" borderId="25" xfId="0" applyFont="1" applyFill="1" applyBorder="1" applyAlignment="1">
      <alignment horizontal="center" vertical="center" wrapText="1"/>
    </xf>
    <xf numFmtId="9" fontId="0" fillId="0" borderId="0" xfId="1" applyFont="1"/>
    <xf numFmtId="4" fontId="7" fillId="0" borderId="32" xfId="0" applyNumberFormat="1" applyFont="1" applyBorder="1" applyAlignment="1">
      <alignment horizontal="right"/>
    </xf>
    <xf numFmtId="164" fontId="12" fillId="0" borderId="24" xfId="1" applyNumberFormat="1" applyFont="1" applyBorder="1"/>
    <xf numFmtId="0" fontId="23" fillId="0" borderId="0" xfId="0" applyFont="1"/>
    <xf numFmtId="0" fontId="7" fillId="3" borderId="38" xfId="0" applyFont="1" applyFill="1" applyBorder="1" applyAlignment="1">
      <alignment horizontal="right" vertical="center" wrapText="1"/>
    </xf>
    <xf numFmtId="0" fontId="7" fillId="3" borderId="39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right" vertical="center" wrapText="1"/>
    </xf>
    <xf numFmtId="0" fontId="22" fillId="2" borderId="0" xfId="0" applyFont="1" applyFill="1"/>
    <xf numFmtId="3" fontId="24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164" fontId="24" fillId="2" borderId="40" xfId="0" applyNumberFormat="1" applyFont="1" applyFill="1" applyBorder="1" applyAlignment="1">
      <alignment horizontal="right"/>
    </xf>
    <xf numFmtId="0" fontId="24" fillId="0" borderId="41" xfId="0" applyFont="1" applyBorder="1" applyAlignment="1">
      <alignment horizontal="left" indent="1"/>
    </xf>
    <xf numFmtId="3" fontId="24" fillId="0" borderId="41" xfId="0" applyNumberFormat="1" applyFont="1" applyBorder="1" applyAlignment="1">
      <alignment horizontal="right"/>
    </xf>
    <xf numFmtId="164" fontId="24" fillId="0" borderId="41" xfId="0" applyNumberFormat="1" applyFont="1" applyBorder="1" applyAlignment="1">
      <alignment horizontal="right"/>
    </xf>
    <xf numFmtId="0" fontId="24" fillId="0" borderId="0" xfId="0" applyFont="1" applyAlignment="1">
      <alignment horizontal="left" indent="1"/>
    </xf>
    <xf numFmtId="3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3" fillId="0" borderId="0" xfId="1" applyNumberFormat="1" applyFont="1"/>
    <xf numFmtId="0" fontId="8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vertical="center" wrapText="1" readingOrder="1"/>
    </xf>
    <xf numFmtId="0" fontId="0" fillId="3" borderId="6" xfId="0" applyFill="1" applyBorder="1"/>
    <xf numFmtId="0" fontId="0" fillId="0" borderId="0" xfId="0" applyAlignment="1">
      <alignment wrapText="1"/>
    </xf>
    <xf numFmtId="0" fontId="25" fillId="3" borderId="10" xfId="0" applyFont="1" applyFill="1" applyBorder="1" applyAlignment="1">
      <alignment horizontal="center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64" fontId="7" fillId="3" borderId="46" xfId="0" applyNumberFormat="1" applyFont="1" applyFill="1" applyBorder="1" applyAlignment="1">
      <alignment horizontal="right" vertical="center" wrapText="1"/>
    </xf>
    <xf numFmtId="3" fontId="7" fillId="3" borderId="47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/>
    <xf numFmtId="3" fontId="17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0" borderId="8" xfId="0" applyFont="1" applyBorder="1"/>
    <xf numFmtId="3" fontId="17" fillId="0" borderId="48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0" fontId="18" fillId="0" borderId="8" xfId="0" applyFont="1" applyBorder="1"/>
    <xf numFmtId="3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0" fontId="3" fillId="0" borderId="8" xfId="0" applyFont="1" applyBorder="1"/>
    <xf numFmtId="0" fontId="7" fillId="0" borderId="8" xfId="0" applyFont="1" applyBorder="1"/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164" fontId="2" fillId="0" borderId="0" xfId="1" applyNumberFormat="1" applyFont="1"/>
    <xf numFmtId="0" fontId="3" fillId="0" borderId="10" xfId="0" applyFont="1" applyBorder="1"/>
    <xf numFmtId="0" fontId="7" fillId="0" borderId="1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0" fontId="12" fillId="0" borderId="0" xfId="0" applyFont="1"/>
    <xf numFmtId="3" fontId="7" fillId="3" borderId="54" xfId="0" applyNumberFormat="1" applyFont="1" applyFill="1" applyBorder="1" applyAlignment="1">
      <alignment horizontal="right" vertical="center" wrapText="1"/>
    </xf>
    <xf numFmtId="164" fontId="7" fillId="3" borderId="55" xfId="0" applyNumberFormat="1" applyFont="1" applyFill="1" applyBorder="1" applyAlignment="1">
      <alignment horizontal="right" vertical="center" wrapText="1"/>
    </xf>
    <xf numFmtId="3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3" fontId="17" fillId="0" borderId="56" xfId="0" applyNumberFormat="1" applyFont="1" applyBorder="1" applyAlignment="1">
      <alignment horizontal="right"/>
    </xf>
    <xf numFmtId="164" fontId="17" fillId="0" borderId="57" xfId="0" applyNumberFormat="1" applyFont="1" applyBorder="1" applyAlignment="1">
      <alignment horizontal="right"/>
    </xf>
    <xf numFmtId="164" fontId="18" fillId="0" borderId="49" xfId="1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51" xfId="1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3" borderId="8" xfId="0" applyFill="1" applyBorder="1"/>
    <xf numFmtId="1" fontId="7" fillId="3" borderId="54" xfId="0" applyNumberFormat="1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right"/>
    </xf>
    <xf numFmtId="2" fontId="7" fillId="0" borderId="33" xfId="0" applyNumberFormat="1" applyFont="1" applyBorder="1" applyAlignment="1">
      <alignment horizontal="right"/>
    </xf>
    <xf numFmtId="2" fontId="22" fillId="0" borderId="35" xfId="1" applyNumberFormat="1" applyFont="1" applyBorder="1" applyAlignment="1" applyProtection="1">
      <alignment vertical="center"/>
      <protection hidden="1"/>
    </xf>
    <xf numFmtId="2" fontId="22" fillId="0" borderId="36" xfId="4" applyNumberFormat="1" applyFont="1" applyBorder="1" applyAlignment="1" applyProtection="1">
      <alignment horizontal="right" vertical="center" wrapText="1"/>
      <protection hidden="1"/>
    </xf>
    <xf numFmtId="2" fontId="8" fillId="0" borderId="15" xfId="0" applyNumberFormat="1" applyFont="1" applyBorder="1" applyAlignment="1">
      <alignment vertical="center" readingOrder="1"/>
    </xf>
    <xf numFmtId="2" fontId="0" fillId="0" borderId="0" xfId="0" applyNumberFormat="1"/>
    <xf numFmtId="2" fontId="12" fillId="0" borderId="24" xfId="0" applyNumberFormat="1" applyFont="1" applyBorder="1"/>
    <xf numFmtId="2" fontId="0" fillId="0" borderId="0" xfId="1" applyNumberFormat="1" applyFont="1"/>
    <xf numFmtId="0" fontId="26" fillId="0" borderId="0" xfId="0" applyFont="1"/>
    <xf numFmtId="164" fontId="7" fillId="0" borderId="32" xfId="1" applyNumberFormat="1" applyFont="1" applyBorder="1" applyAlignment="1">
      <alignment horizontal="right"/>
    </xf>
    <xf numFmtId="10" fontId="0" fillId="0" borderId="0" xfId="1" applyNumberFormat="1" applyFont="1"/>
    <xf numFmtId="164" fontId="22" fillId="0" borderId="35" xfId="1" applyNumberFormat="1" applyFont="1" applyBorder="1" applyAlignment="1" applyProtection="1">
      <alignment vertical="center"/>
      <protection hidden="1"/>
    </xf>
    <xf numFmtId="164" fontId="0" fillId="0" borderId="0" xfId="0" applyNumberFormat="1"/>
    <xf numFmtId="164" fontId="22" fillId="0" borderId="35" xfId="1" applyNumberFormat="1" applyFont="1" applyBorder="1" applyAlignment="1" applyProtection="1">
      <alignment horizontal="right" vertical="center"/>
      <protection hidden="1"/>
    </xf>
    <xf numFmtId="165" fontId="0" fillId="0" borderId="0" xfId="0" applyNumberFormat="1"/>
    <xf numFmtId="17" fontId="7" fillId="3" borderId="58" xfId="0" applyNumberFormat="1" applyFont="1" applyFill="1" applyBorder="1" applyAlignment="1">
      <alignment horizontal="right" vertical="center" wrapText="1"/>
    </xf>
    <xf numFmtId="17" fontId="7" fillId="3" borderId="59" xfId="0" applyNumberFormat="1" applyFont="1" applyFill="1" applyBorder="1" applyAlignment="1">
      <alignment horizontal="right" vertical="center" wrapText="1"/>
    </xf>
    <xf numFmtId="0" fontId="7" fillId="3" borderId="60" xfId="0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/>
    </xf>
    <xf numFmtId="0" fontId="17" fillId="2" borderId="7" xfId="0" applyFont="1" applyFill="1" applyBorder="1"/>
    <xf numFmtId="165" fontId="24" fillId="2" borderId="61" xfId="1" applyNumberFormat="1" applyFont="1" applyFill="1" applyBorder="1" applyAlignment="1">
      <alignment horizontal="right"/>
    </xf>
    <xf numFmtId="165" fontId="24" fillId="2" borderId="0" xfId="0" applyNumberFormat="1" applyFont="1" applyFill="1" applyAlignment="1">
      <alignment horizontal="right"/>
    </xf>
    <xf numFmtId="165" fontId="24" fillId="2" borderId="0" xfId="1" applyNumberFormat="1" applyFont="1" applyFill="1" applyBorder="1" applyAlignment="1">
      <alignment horizontal="right"/>
    </xf>
    <xf numFmtId="165" fontId="24" fillId="2" borderId="40" xfId="1" applyNumberFormat="1" applyFont="1" applyFill="1" applyBorder="1" applyAlignment="1">
      <alignment horizontal="right"/>
    </xf>
    <xf numFmtId="3" fontId="24" fillId="2" borderId="61" xfId="0" applyNumberFormat="1" applyFont="1" applyFill="1" applyBorder="1" applyAlignment="1">
      <alignment horizontal="right"/>
    </xf>
    <xf numFmtId="166" fontId="24" fillId="2" borderId="61" xfId="1" applyNumberFormat="1" applyFont="1" applyFill="1" applyBorder="1" applyAlignment="1">
      <alignment horizontal="right"/>
    </xf>
    <xf numFmtId="166" fontId="24" fillId="2" borderId="40" xfId="1" applyNumberFormat="1" applyFont="1" applyFill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66" fontId="7" fillId="0" borderId="13" xfId="1" applyNumberFormat="1" applyFont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167" fontId="17" fillId="2" borderId="21" xfId="0" applyNumberFormat="1" applyFont="1" applyFill="1" applyBorder="1" applyAlignment="1">
      <alignment horizontal="right"/>
    </xf>
    <xf numFmtId="167" fontId="17" fillId="2" borderId="21" xfId="1" applyNumberFormat="1" applyFont="1" applyFill="1" applyBorder="1" applyAlignment="1">
      <alignment horizontal="right"/>
    </xf>
    <xf numFmtId="167" fontId="18" fillId="0" borderId="20" xfId="0" applyNumberFormat="1" applyFont="1" applyBorder="1" applyAlignment="1">
      <alignment horizontal="right"/>
    </xf>
    <xf numFmtId="167" fontId="18" fillId="0" borderId="20" xfId="1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167" fontId="17" fillId="2" borderId="20" xfId="0" applyNumberFormat="1" applyFont="1" applyFill="1" applyBorder="1" applyAlignment="1">
      <alignment horizontal="right"/>
    </xf>
    <xf numFmtId="167" fontId="17" fillId="2" borderId="2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4" borderId="11" xfId="0" applyFont="1" applyFill="1" applyBorder="1"/>
    <xf numFmtId="3" fontId="22" fillId="4" borderId="11" xfId="0" applyNumberFormat="1" applyFont="1" applyFill="1" applyBorder="1" applyAlignment="1">
      <alignment horizontal="right" vertical="center" wrapText="1"/>
    </xf>
    <xf numFmtId="164" fontId="22" fillId="4" borderId="11" xfId="1" applyNumberFormat="1" applyFont="1" applyFill="1" applyBorder="1" applyAlignment="1">
      <alignment horizontal="right" vertical="center" wrapText="1"/>
    </xf>
    <xf numFmtId="0" fontId="24" fillId="0" borderId="11" xfId="0" applyFont="1" applyBorder="1"/>
    <xf numFmtId="3" fontId="18" fillId="0" borderId="11" xfId="0" applyNumberFormat="1" applyFont="1" applyBorder="1" applyAlignment="1">
      <alignment horizontal="right" vertical="center" wrapText="1"/>
    </xf>
    <xf numFmtId="164" fontId="18" fillId="0" borderId="11" xfId="1" applyNumberFormat="1" applyFont="1" applyBorder="1" applyAlignment="1">
      <alignment horizontal="right" vertical="center" wrapText="1"/>
    </xf>
    <xf numFmtId="0" fontId="15" fillId="0" borderId="7" xfId="0" applyFont="1" applyBorder="1"/>
    <xf numFmtId="3" fontId="15" fillId="0" borderId="0" xfId="0" applyNumberFormat="1" applyFont="1"/>
    <xf numFmtId="164" fontId="15" fillId="4" borderId="7" xfId="1" applyNumberFormat="1" applyFont="1" applyFill="1" applyBorder="1"/>
    <xf numFmtId="3" fontId="15" fillId="4" borderId="7" xfId="0" applyNumberFormat="1" applyFont="1" applyFill="1" applyBorder="1"/>
    <xf numFmtId="164" fontId="15" fillId="0" borderId="7" xfId="1" applyNumberFormat="1" applyFont="1" applyBorder="1"/>
    <xf numFmtId="0" fontId="7" fillId="0" borderId="0" xfId="0" applyFont="1" applyAlignment="1">
      <alignment horizontal="left" indent="1"/>
    </xf>
    <xf numFmtId="0" fontId="7" fillId="0" borderId="62" xfId="0" applyFont="1" applyBorder="1"/>
    <xf numFmtId="3" fontId="22" fillId="4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15" fillId="0" borderId="0" xfId="0" applyFont="1"/>
    <xf numFmtId="3" fontId="15" fillId="4" borderId="0" xfId="0" applyNumberFormat="1" applyFont="1" applyFill="1"/>
    <xf numFmtId="3" fontId="7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3" fontId="22" fillId="4" borderId="63" xfId="0" applyNumberFormat="1" applyFont="1" applyFill="1" applyBorder="1" applyAlignment="1">
      <alignment horizontal="right" vertical="center" wrapText="1"/>
    </xf>
    <xf numFmtId="164" fontId="22" fillId="4" borderId="63" xfId="1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indent="1"/>
    </xf>
    <xf numFmtId="3" fontId="27" fillId="0" borderId="8" xfId="0" applyNumberFormat="1" applyFont="1" applyBorder="1"/>
    <xf numFmtId="164" fontId="27" fillId="0" borderId="8" xfId="1" applyNumberFormat="1" applyFont="1" applyBorder="1"/>
    <xf numFmtId="164" fontId="27" fillId="4" borderId="8" xfId="1" applyNumberFormat="1" applyFont="1" applyFill="1" applyBorder="1"/>
    <xf numFmtId="3" fontId="27" fillId="4" borderId="8" xfId="0" applyNumberFormat="1" applyFont="1" applyFill="1" applyBorder="1"/>
    <xf numFmtId="164" fontId="27" fillId="4" borderId="8" xfId="1" applyNumberFormat="1" applyFont="1" applyFill="1" applyBorder="1" applyAlignment="1">
      <alignment horizontal="right"/>
    </xf>
    <xf numFmtId="3" fontId="27" fillId="4" borderId="8" xfId="0" applyNumberFormat="1" applyFont="1" applyFill="1" applyBorder="1" applyAlignment="1">
      <alignment horizontal="right"/>
    </xf>
    <xf numFmtId="3" fontId="7" fillId="0" borderId="8" xfId="0" applyNumberFormat="1" applyFont="1" applyBorder="1"/>
    <xf numFmtId="164" fontId="15" fillId="0" borderId="8" xfId="1" applyNumberFormat="1" applyFont="1" applyBorder="1"/>
    <xf numFmtId="164" fontId="15" fillId="4" borderId="8" xfId="1" applyNumberFormat="1" applyFont="1" applyFill="1" applyBorder="1" applyAlignment="1">
      <alignment horizontal="right"/>
    </xf>
    <xf numFmtId="3" fontId="15" fillId="4" borderId="8" xfId="0" applyNumberFormat="1" applyFont="1" applyFill="1" applyBorder="1"/>
    <xf numFmtId="164" fontId="7" fillId="4" borderId="8" xfId="1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164" fontId="7" fillId="0" borderId="8" xfId="1" applyNumberFormat="1" applyFont="1" applyBorder="1"/>
    <xf numFmtId="3" fontId="7" fillId="4" borderId="8" xfId="0" applyNumberFormat="1" applyFont="1" applyFill="1" applyBorder="1"/>
    <xf numFmtId="164" fontId="7" fillId="4" borderId="8" xfId="1" applyNumberFormat="1" applyFont="1" applyFill="1" applyBorder="1"/>
    <xf numFmtId="3" fontId="27" fillId="0" borderId="8" xfId="0" applyNumberFormat="1" applyFont="1" applyBorder="1" applyAlignment="1">
      <alignment horizontal="right"/>
    </xf>
    <xf numFmtId="164" fontId="27" fillId="0" borderId="8" xfId="1" applyNumberFormat="1" applyFont="1" applyBorder="1" applyAlignment="1">
      <alignment horizontal="right"/>
    </xf>
    <xf numFmtId="0" fontId="7" fillId="0" borderId="62" xfId="0" applyFont="1" applyBorder="1" applyAlignment="1">
      <alignment horizontal="right"/>
    </xf>
    <xf numFmtId="164" fontId="15" fillId="4" borderId="8" xfId="1" applyNumberFormat="1" applyFont="1" applyFill="1" applyBorder="1"/>
    <xf numFmtId="3" fontId="7" fillId="4" borderId="8" xfId="1" applyNumberFormat="1" applyFont="1" applyFill="1" applyBorder="1"/>
    <xf numFmtId="3" fontId="15" fillId="4" borderId="8" xfId="1" applyNumberFormat="1" applyFont="1" applyFill="1" applyBorder="1"/>
    <xf numFmtId="0" fontId="7" fillId="0" borderId="11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 wrapText="1" readingOrder="1"/>
    </xf>
    <xf numFmtId="0" fontId="11" fillId="4" borderId="8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 textRotation="90"/>
    </xf>
    <xf numFmtId="0" fontId="7" fillId="4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7" fontId="7" fillId="3" borderId="0" xfId="0" applyNumberFormat="1" applyFont="1" applyFill="1" applyAlignment="1">
      <alignment horizontal="center" vertical="center" wrapText="1"/>
    </xf>
    <xf numFmtId="3" fontId="20" fillId="3" borderId="25" xfId="0" applyNumberFormat="1" applyFont="1" applyFill="1" applyBorder="1" applyAlignment="1">
      <alignment horizontal="center" vertical="center" readingOrder="1"/>
    </xf>
    <xf numFmtId="3" fontId="20" fillId="3" borderId="26" xfId="0" applyNumberFormat="1" applyFont="1" applyFill="1" applyBorder="1" applyAlignment="1">
      <alignment horizontal="center" vertical="center" readingOrder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2" fontId="20" fillId="3" borderId="25" xfId="0" applyNumberFormat="1" applyFont="1" applyFill="1" applyBorder="1" applyAlignment="1">
      <alignment horizontal="center" vertical="center" readingOrder="1"/>
    </xf>
    <xf numFmtId="2" fontId="20" fillId="3" borderId="26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12" fillId="0" borderId="24" xfId="0" applyFont="1" applyBorder="1" applyAlignment="1">
      <alignment horizontal="left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2" fillId="0" borderId="64" xfId="0" applyFont="1" applyBorder="1" applyAlignment="1">
      <alignment horizontal="left" wrapText="1"/>
    </xf>
  </cellXfs>
  <cellStyles count="5">
    <cellStyle name="Hipervínculo" xfId="2" builtinId="8"/>
    <cellStyle name="Normal" xfId="0" builtinId="0"/>
    <cellStyle name="Normal 2 2" xfId="4" xr:uid="{994706E3-5100-4238-9787-FE525049618C}"/>
    <cellStyle name="Normal 2 6" xfId="3" xr:uid="{7FF1C76D-EE3E-4351-A02C-A0EBC3F9F8D8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2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5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54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55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61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62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6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64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66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67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68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69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70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7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8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8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8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83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84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8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8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8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8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9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91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92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55.xml"/><Relationship Id="rId1" Type="http://schemas.microsoft.com/office/2011/relationships/chartStyle" Target="style55.xml"/><Relationship Id="rId4" Type="http://schemas.openxmlformats.org/officeDocument/2006/relationships/chartUserShapes" Target="../drawings/drawing93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56.xml"/><Relationship Id="rId1" Type="http://schemas.microsoft.com/office/2011/relationships/chartStyle" Target="style56.xml"/><Relationship Id="rId4" Type="http://schemas.openxmlformats.org/officeDocument/2006/relationships/chartUserShapes" Target="../drawings/drawing94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57.xml"/><Relationship Id="rId1" Type="http://schemas.microsoft.com/office/2011/relationships/chartStyle" Target="style57.xml"/><Relationship Id="rId4" Type="http://schemas.openxmlformats.org/officeDocument/2006/relationships/chartUserShapes" Target="../drawings/drawing9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58.xml"/><Relationship Id="rId1" Type="http://schemas.microsoft.com/office/2011/relationships/chartStyle" Target="style58.xml"/><Relationship Id="rId4" Type="http://schemas.openxmlformats.org/officeDocument/2006/relationships/chartUserShapes" Target="../drawings/drawing9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9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100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101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9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3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3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1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133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135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13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40-4A48-A2C1-D2842D02DBB0}"/>
              </c:ext>
            </c:extLst>
          </c:dPt>
          <c:val>
            <c:numRef>
              <c:f>'Viajeros entr evol mensu TF'!$G$9:$G$21</c:f>
              <c:numCache>
                <c:formatCode>#,##0</c:formatCode>
                <c:ptCount val="13"/>
                <c:pt idx="0">
                  <c:v>66083</c:v>
                </c:pt>
                <c:pt idx="1">
                  <c:v>66869</c:v>
                </c:pt>
                <c:pt idx="2">
                  <c:v>76278</c:v>
                </c:pt>
                <c:pt idx="3">
                  <c:v>66545</c:v>
                </c:pt>
                <c:pt idx="4">
                  <c:v>77065</c:v>
                </c:pt>
                <c:pt idx="5">
                  <c:v>83393</c:v>
                </c:pt>
                <c:pt idx="6">
                  <c:v>90048</c:v>
                </c:pt>
                <c:pt idx="7">
                  <c:v>89034</c:v>
                </c:pt>
                <c:pt idx="8">
                  <c:v>77584</c:v>
                </c:pt>
                <c:pt idx="9">
                  <c:v>81853</c:v>
                </c:pt>
                <c:pt idx="10">
                  <c:v>73285</c:v>
                </c:pt>
                <c:pt idx="11">
                  <c:v>67921</c:v>
                </c:pt>
                <c:pt idx="12">
                  <c:v>915958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0-4A48-A2C1-D2842D02DBB0}"/>
            </c:ext>
          </c:extLst>
        </c:ser>
        <c:ser>
          <c:idx val="0"/>
          <c:order val="2"/>
          <c:tx>
            <c:strRef>
              <c:f>'Viajeros entr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40-4A48-A2C1-D2842D02DBB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TF'!$I$9:$I$21</c:f>
              <c:numCache>
                <c:formatCode>#,##0</c:formatCode>
                <c:ptCount val="13"/>
                <c:pt idx="0">
                  <c:v>65410</c:v>
                </c:pt>
                <c:pt idx="1">
                  <c:v>68685</c:v>
                </c:pt>
                <c:pt idx="2">
                  <c:v>79107</c:v>
                </c:pt>
                <c:pt idx="3">
                  <c:v>76454</c:v>
                </c:pt>
                <c:pt idx="4">
                  <c:v>77025</c:v>
                </c:pt>
                <c:pt idx="5">
                  <c:v>77257</c:v>
                </c:pt>
                <c:pt idx="6">
                  <c:v>93840</c:v>
                </c:pt>
                <c:pt idx="7">
                  <c:v>94925</c:v>
                </c:pt>
                <c:pt idx="8">
                  <c:v>79102</c:v>
                </c:pt>
                <c:pt idx="9">
                  <c:v>83480</c:v>
                </c:pt>
                <c:pt idx="10">
                  <c:v>72077</c:v>
                </c:pt>
                <c:pt idx="11">
                  <c:v>70034</c:v>
                </c:pt>
                <c:pt idx="12">
                  <c:v>937396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40-4A48-A2C1-D2842D02DBB0}"/>
            </c:ext>
          </c:extLst>
        </c:ser>
        <c:ser>
          <c:idx val="1"/>
          <c:order val="3"/>
          <c:tx>
            <c:strRef>
              <c:f>'Viajeros entr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40-4A48-A2C1-D2842D02DBB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440-4A48-A2C1-D2842D02DBB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TF'!$K$9:$K$21</c:f>
              <c:numCache>
                <c:formatCode>#,##0</c:formatCode>
                <c:ptCount val="13"/>
                <c:pt idx="0">
                  <c:v>65769</c:v>
                </c:pt>
                <c:pt idx="1">
                  <c:v>69797</c:v>
                </c:pt>
                <c:pt idx="2">
                  <c:v>74337</c:v>
                </c:pt>
                <c:pt idx="3">
                  <c:v>67747</c:v>
                </c:pt>
                <c:pt idx="4">
                  <c:v>72112</c:v>
                </c:pt>
                <c:pt idx="5">
                  <c:v>81829</c:v>
                </c:pt>
                <c:pt idx="12">
                  <c:v>431591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40-4A48-A2C1-D2842D02D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440-4A48-A2C1-D2842D02DBB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36105</c:v>
                      </c:pt>
                      <c:pt idx="1">
                        <c:v>50459</c:v>
                      </c:pt>
                      <c:pt idx="2">
                        <c:v>57186</c:v>
                      </c:pt>
                      <c:pt idx="3">
                        <c:v>60780</c:v>
                      </c:pt>
                      <c:pt idx="4">
                        <c:v>53595</c:v>
                      </c:pt>
                      <c:pt idx="5">
                        <c:v>63207</c:v>
                      </c:pt>
                      <c:pt idx="6">
                        <c:v>73949</c:v>
                      </c:pt>
                      <c:pt idx="7">
                        <c:v>65748</c:v>
                      </c:pt>
                      <c:pt idx="8">
                        <c:v>62173</c:v>
                      </c:pt>
                      <c:pt idx="9">
                        <c:v>64171</c:v>
                      </c:pt>
                      <c:pt idx="10">
                        <c:v>61752</c:v>
                      </c:pt>
                      <c:pt idx="11">
                        <c:v>61664</c:v>
                      </c:pt>
                      <c:pt idx="12">
                        <c:v>710789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440-4A48-A2C1-D2842D02DBB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40-4A48-A2C1-D2842D02DBB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40-4A48-A2C1-D2842D02DBB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40-4A48-A2C1-D2842D02DBB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40-4A48-A2C1-D2842D02DBB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40-4A48-A2C1-D2842D02DBB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40-4A48-A2C1-D2842D02DBB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40-4A48-A2C1-D2842D02DBB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40-4A48-A2C1-D2842D02DBB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40-4A48-A2C1-D2842D02DBB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40-4A48-A2C1-D2842D02DBB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40-4A48-A2C1-D2842D02DBB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40-4A48-A2C1-D2842D02DBB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40-4A48-A2C1-D2842D02DBB0}"/>
              </c:ext>
            </c:extLst>
          </c:dPt>
          <c:cat>
            <c:strRef>
              <c:f>'Viajeros entr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TF'!$L$9:$L$21</c:f>
              <c:numCache>
                <c:formatCode>0.0%</c:formatCode>
                <c:ptCount val="13"/>
                <c:pt idx="0">
                  <c:v>5.4884574224125515E-3</c:v>
                </c:pt>
                <c:pt idx="1">
                  <c:v>1.6189852223920775E-2</c:v>
                </c:pt>
                <c:pt idx="2">
                  <c:v>-6.0298077287724183E-2</c:v>
                </c:pt>
                <c:pt idx="3">
                  <c:v>-0.11388547361812329</c:v>
                </c:pt>
                <c:pt idx="4">
                  <c:v>-6.3784485556637405E-2</c:v>
                </c:pt>
                <c:pt idx="5">
                  <c:v>5.9179103511656006E-2</c:v>
                </c:pt>
                <c:pt idx="12">
                  <c:v>-2.7812442277975746E-2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440-4A48-A2C1-D2842D02D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13-4D35-BA2D-32610EA585AE}"/>
              </c:ext>
            </c:extLst>
          </c:dPt>
          <c:val>
            <c:numRef>
              <c:f>'Viajeros entr evol mensu TF'!$G$207:$G$219</c:f>
              <c:numCache>
                <c:formatCode>#,##0</c:formatCode>
                <c:ptCount val="13"/>
                <c:pt idx="0">
                  <c:v>1357</c:v>
                </c:pt>
                <c:pt idx="1">
                  <c:v>1177</c:v>
                </c:pt>
                <c:pt idx="2">
                  <c:v>1050</c:v>
                </c:pt>
                <c:pt idx="3">
                  <c:v>1179</c:v>
                </c:pt>
                <c:pt idx="4">
                  <c:v>1100</c:v>
                </c:pt>
                <c:pt idx="5">
                  <c:v>1467</c:v>
                </c:pt>
                <c:pt idx="6">
                  <c:v>2460</c:v>
                </c:pt>
                <c:pt idx="7">
                  <c:v>2080</c:v>
                </c:pt>
                <c:pt idx="8">
                  <c:v>1667</c:v>
                </c:pt>
                <c:pt idx="9">
                  <c:v>2087</c:v>
                </c:pt>
                <c:pt idx="10">
                  <c:v>1222</c:v>
                </c:pt>
                <c:pt idx="11">
                  <c:v>1725</c:v>
                </c:pt>
                <c:pt idx="12">
                  <c:v>18571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13-4D35-BA2D-32610EA585AE}"/>
            </c:ext>
          </c:extLst>
        </c:ser>
        <c:ser>
          <c:idx val="0"/>
          <c:order val="2"/>
          <c:tx>
            <c:strRef>
              <c:f>'Viajeros entr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13-4D35-BA2D-32610EA585A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TF'!$I$207:$I$219</c:f>
              <c:numCache>
                <c:formatCode>#,##0</c:formatCode>
                <c:ptCount val="13"/>
                <c:pt idx="0">
                  <c:v>1405</c:v>
                </c:pt>
                <c:pt idx="1">
                  <c:v>1676</c:v>
                </c:pt>
                <c:pt idx="2">
                  <c:v>1283</c:v>
                </c:pt>
                <c:pt idx="3">
                  <c:v>1026</c:v>
                </c:pt>
                <c:pt idx="4">
                  <c:v>874</c:v>
                </c:pt>
                <c:pt idx="5">
                  <c:v>879</c:v>
                </c:pt>
                <c:pt idx="6">
                  <c:v>1643</c:v>
                </c:pt>
                <c:pt idx="7">
                  <c:v>1711</c:v>
                </c:pt>
                <c:pt idx="8">
                  <c:v>1262</c:v>
                </c:pt>
                <c:pt idx="9">
                  <c:v>1713</c:v>
                </c:pt>
                <c:pt idx="10">
                  <c:v>1279</c:v>
                </c:pt>
                <c:pt idx="11">
                  <c:v>1238</c:v>
                </c:pt>
                <c:pt idx="12">
                  <c:v>15989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13-4D35-BA2D-32610EA585AE}"/>
            </c:ext>
          </c:extLst>
        </c:ser>
        <c:ser>
          <c:idx val="1"/>
          <c:order val="3"/>
          <c:tx>
            <c:strRef>
              <c:f>'Viajeros entr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13-4D35-BA2D-32610EA585A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13-4D35-BA2D-32610EA585A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TF'!$K$207:$K$219</c:f>
              <c:numCache>
                <c:formatCode>#,##0</c:formatCode>
                <c:ptCount val="13"/>
                <c:pt idx="0">
                  <c:v>1220</c:v>
                </c:pt>
                <c:pt idx="1">
                  <c:v>1227</c:v>
                </c:pt>
                <c:pt idx="2">
                  <c:v>1074</c:v>
                </c:pt>
                <c:pt idx="3">
                  <c:v>764</c:v>
                </c:pt>
                <c:pt idx="4">
                  <c:v>860</c:v>
                </c:pt>
                <c:pt idx="5">
                  <c:v>1121</c:v>
                </c:pt>
                <c:pt idx="12">
                  <c:v>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13-4D35-BA2D-32610EA58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813-4D35-BA2D-32610EA585A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1010</c:v>
                      </c:pt>
                      <c:pt idx="1">
                        <c:v>945</c:v>
                      </c:pt>
                      <c:pt idx="2">
                        <c:v>771</c:v>
                      </c:pt>
                      <c:pt idx="3">
                        <c:v>905</c:v>
                      </c:pt>
                      <c:pt idx="4">
                        <c:v>629</c:v>
                      </c:pt>
                      <c:pt idx="5">
                        <c:v>536</c:v>
                      </c:pt>
                      <c:pt idx="6">
                        <c:v>1018</c:v>
                      </c:pt>
                      <c:pt idx="7">
                        <c:v>1226</c:v>
                      </c:pt>
                      <c:pt idx="8">
                        <c:v>829</c:v>
                      </c:pt>
                      <c:pt idx="9">
                        <c:v>890</c:v>
                      </c:pt>
                      <c:pt idx="10">
                        <c:v>1031</c:v>
                      </c:pt>
                      <c:pt idx="11">
                        <c:v>923</c:v>
                      </c:pt>
                      <c:pt idx="12">
                        <c:v>10713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813-4D35-BA2D-32610EA585A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13-4D35-BA2D-32610EA585A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13-4D35-BA2D-32610EA585A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13-4D35-BA2D-32610EA585A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13-4D35-BA2D-32610EA585A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13-4D35-BA2D-32610EA585A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13-4D35-BA2D-32610EA585A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13-4D35-BA2D-32610EA585A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13-4D35-BA2D-32610EA585A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13-4D35-BA2D-32610EA585A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13-4D35-BA2D-32610EA585A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13-4D35-BA2D-32610EA585A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13-4D35-BA2D-32610EA585A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13-4D35-BA2D-32610EA585AE}"/>
              </c:ext>
            </c:extLst>
          </c:dPt>
          <c:cat>
            <c:strRef>
              <c:f>'Viajeros entr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TF'!$L$207:$L$219</c:f>
              <c:numCache>
                <c:formatCode>0.0%</c:formatCode>
                <c:ptCount val="13"/>
                <c:pt idx="0">
                  <c:v>-0.1316725978647687</c:v>
                </c:pt>
                <c:pt idx="1">
                  <c:v>-0.2678997613365155</c:v>
                </c:pt>
                <c:pt idx="2">
                  <c:v>-0.16289945440374121</c:v>
                </c:pt>
                <c:pt idx="3">
                  <c:v>-0.25536062378167645</c:v>
                </c:pt>
                <c:pt idx="4">
                  <c:v>-1.6018306636155555E-2</c:v>
                </c:pt>
                <c:pt idx="5">
                  <c:v>0.27531285551763363</c:v>
                </c:pt>
                <c:pt idx="12">
                  <c:v>-0.12277754444911104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13-4D35-BA2D-32610EA58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B2-459E-98F5-7B7A15E35AC8}"/>
              </c:ext>
            </c:extLst>
          </c:dPt>
          <c:val>
            <c:numRef>
              <c:f>'Viajeros entr evol mensu TF'!$G$229:$G$241</c:f>
              <c:numCache>
                <c:formatCode>#,##0</c:formatCode>
                <c:ptCount val="13"/>
                <c:pt idx="0">
                  <c:v>577</c:v>
                </c:pt>
                <c:pt idx="1">
                  <c:v>653</c:v>
                </c:pt>
                <c:pt idx="2">
                  <c:v>624</c:v>
                </c:pt>
                <c:pt idx="3">
                  <c:v>505</c:v>
                </c:pt>
                <c:pt idx="4">
                  <c:v>606</c:v>
                </c:pt>
                <c:pt idx="5">
                  <c:v>702</c:v>
                </c:pt>
                <c:pt idx="6">
                  <c:v>1214</c:v>
                </c:pt>
                <c:pt idx="7">
                  <c:v>796</c:v>
                </c:pt>
                <c:pt idx="8">
                  <c:v>820</c:v>
                </c:pt>
                <c:pt idx="9">
                  <c:v>870</c:v>
                </c:pt>
                <c:pt idx="10">
                  <c:v>724</c:v>
                </c:pt>
                <c:pt idx="11">
                  <c:v>830</c:v>
                </c:pt>
                <c:pt idx="12">
                  <c:v>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B2-459E-98F5-7B7A15E35AC8}"/>
            </c:ext>
          </c:extLst>
        </c:ser>
        <c:ser>
          <c:idx val="0"/>
          <c:order val="2"/>
          <c:tx>
            <c:strRef>
              <c:f>'Viajeros entr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B2-459E-98F5-7B7A15E35AC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TF'!$I$229:$I$241</c:f>
              <c:numCache>
                <c:formatCode>#,##0</c:formatCode>
                <c:ptCount val="13"/>
                <c:pt idx="0">
                  <c:v>792</c:v>
                </c:pt>
                <c:pt idx="1">
                  <c:v>722</c:v>
                </c:pt>
                <c:pt idx="2">
                  <c:v>736</c:v>
                </c:pt>
                <c:pt idx="3">
                  <c:v>497</c:v>
                </c:pt>
                <c:pt idx="4">
                  <c:v>504</c:v>
                </c:pt>
                <c:pt idx="5">
                  <c:v>603</c:v>
                </c:pt>
                <c:pt idx="6">
                  <c:v>970</c:v>
                </c:pt>
                <c:pt idx="7">
                  <c:v>965</c:v>
                </c:pt>
                <c:pt idx="8">
                  <c:v>903</c:v>
                </c:pt>
                <c:pt idx="9">
                  <c:v>1052</c:v>
                </c:pt>
                <c:pt idx="10">
                  <c:v>877</c:v>
                </c:pt>
                <c:pt idx="11">
                  <c:v>937</c:v>
                </c:pt>
                <c:pt idx="12">
                  <c:v>9558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B2-459E-98F5-7B7A15E35AC8}"/>
            </c:ext>
          </c:extLst>
        </c:ser>
        <c:ser>
          <c:idx val="1"/>
          <c:order val="3"/>
          <c:tx>
            <c:strRef>
              <c:f>'Viajeros entr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B2-459E-98F5-7B7A15E35AC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B2-459E-98F5-7B7A15E35AC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TF'!$K$229:$K$241</c:f>
              <c:numCache>
                <c:formatCode>#,##0</c:formatCode>
                <c:ptCount val="13"/>
                <c:pt idx="0">
                  <c:v>971</c:v>
                </c:pt>
                <c:pt idx="1">
                  <c:v>927</c:v>
                </c:pt>
                <c:pt idx="2">
                  <c:v>817</c:v>
                </c:pt>
                <c:pt idx="3">
                  <c:v>633</c:v>
                </c:pt>
                <c:pt idx="4">
                  <c:v>503</c:v>
                </c:pt>
                <c:pt idx="5">
                  <c:v>637</c:v>
                </c:pt>
                <c:pt idx="12">
                  <c:v>4488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B2-459E-98F5-7B7A15E3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AB2-459E-98F5-7B7A15E35AC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563</c:v>
                      </c:pt>
                      <c:pt idx="1">
                        <c:v>604</c:v>
                      </c:pt>
                      <c:pt idx="2">
                        <c:v>493</c:v>
                      </c:pt>
                      <c:pt idx="3">
                        <c:v>523</c:v>
                      </c:pt>
                      <c:pt idx="4">
                        <c:v>318</c:v>
                      </c:pt>
                      <c:pt idx="5">
                        <c:v>399</c:v>
                      </c:pt>
                      <c:pt idx="6">
                        <c:v>504</c:v>
                      </c:pt>
                      <c:pt idx="7">
                        <c:v>374</c:v>
                      </c:pt>
                      <c:pt idx="8">
                        <c:v>477</c:v>
                      </c:pt>
                      <c:pt idx="9">
                        <c:v>428</c:v>
                      </c:pt>
                      <c:pt idx="10">
                        <c:v>514</c:v>
                      </c:pt>
                      <c:pt idx="11">
                        <c:v>675</c:v>
                      </c:pt>
                      <c:pt idx="12">
                        <c:v>5872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AB2-459E-98F5-7B7A15E35A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B2-459E-98F5-7B7A15E35AC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B2-459E-98F5-7B7A15E35AC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B2-459E-98F5-7B7A15E35AC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B2-459E-98F5-7B7A15E35AC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B2-459E-98F5-7B7A15E35AC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B2-459E-98F5-7B7A15E35AC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B2-459E-98F5-7B7A15E35AC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B2-459E-98F5-7B7A15E35AC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B2-459E-98F5-7B7A15E35AC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B2-459E-98F5-7B7A15E35AC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B2-459E-98F5-7B7A15E35AC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B2-459E-98F5-7B7A15E35AC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B2-459E-98F5-7B7A15E35AC8}"/>
              </c:ext>
            </c:extLst>
          </c:dPt>
          <c:cat>
            <c:strRef>
              <c:f>'Viajeros entr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TF'!$L$229:$L$241</c:f>
              <c:numCache>
                <c:formatCode>0.0%</c:formatCode>
                <c:ptCount val="13"/>
                <c:pt idx="0">
                  <c:v>0.22601010101010099</c:v>
                </c:pt>
                <c:pt idx="1">
                  <c:v>0.28393351800554023</c:v>
                </c:pt>
                <c:pt idx="2">
                  <c:v>0.11005434782608692</c:v>
                </c:pt>
                <c:pt idx="3">
                  <c:v>0.27364185110663986</c:v>
                </c:pt>
                <c:pt idx="4">
                  <c:v>-1.9841269841269771E-3</c:v>
                </c:pt>
                <c:pt idx="5">
                  <c:v>5.6384742951907096E-2</c:v>
                </c:pt>
                <c:pt idx="12">
                  <c:v>0.16450441100155677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B2-459E-98F5-7B7A15E3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D3-44B2-9483-6C6D6A92823A}"/>
              </c:ext>
            </c:extLst>
          </c:dPt>
          <c:val>
            <c:numRef>
              <c:f>'Viajeros entr evol mensu TF'!$G$251:$G$263</c:f>
              <c:numCache>
                <c:formatCode>#,##0</c:formatCode>
                <c:ptCount val="13"/>
                <c:pt idx="0">
                  <c:v>1361</c:v>
                </c:pt>
                <c:pt idx="1">
                  <c:v>1259</c:v>
                </c:pt>
                <c:pt idx="2">
                  <c:v>1166</c:v>
                </c:pt>
                <c:pt idx="3">
                  <c:v>300</c:v>
                </c:pt>
                <c:pt idx="4">
                  <c:v>111</c:v>
                </c:pt>
                <c:pt idx="5">
                  <c:v>128</c:v>
                </c:pt>
                <c:pt idx="6">
                  <c:v>219</c:v>
                </c:pt>
                <c:pt idx="7">
                  <c:v>156</c:v>
                </c:pt>
                <c:pt idx="8">
                  <c:v>164</c:v>
                </c:pt>
                <c:pt idx="9">
                  <c:v>649</c:v>
                </c:pt>
                <c:pt idx="10">
                  <c:v>1072</c:v>
                </c:pt>
                <c:pt idx="11">
                  <c:v>805</c:v>
                </c:pt>
                <c:pt idx="12">
                  <c:v>7390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3-44B2-9483-6C6D6A92823A}"/>
            </c:ext>
          </c:extLst>
        </c:ser>
        <c:ser>
          <c:idx val="0"/>
          <c:order val="2"/>
          <c:tx>
            <c:strRef>
              <c:f>'Viajeros entr evol mensu TF'!$I$249:$J$249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D3-44B2-9483-6C6D6A92823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TF'!$I$251:$I$263</c:f>
              <c:numCache>
                <c:formatCode>#,##0</c:formatCode>
                <c:ptCount val="13"/>
                <c:pt idx="0">
                  <c:v>1213</c:v>
                </c:pt>
                <c:pt idx="1">
                  <c:v>1203</c:v>
                </c:pt>
                <c:pt idx="2">
                  <c:v>1384</c:v>
                </c:pt>
                <c:pt idx="3">
                  <c:v>441</c:v>
                </c:pt>
                <c:pt idx="4">
                  <c:v>127</c:v>
                </c:pt>
                <c:pt idx="5">
                  <c:v>131</c:v>
                </c:pt>
                <c:pt idx="6">
                  <c:v>365</c:v>
                </c:pt>
                <c:pt idx="7">
                  <c:v>240</c:v>
                </c:pt>
                <c:pt idx="8">
                  <c:v>260</c:v>
                </c:pt>
                <c:pt idx="9">
                  <c:v>602</c:v>
                </c:pt>
                <c:pt idx="10">
                  <c:v>1168</c:v>
                </c:pt>
                <c:pt idx="11">
                  <c:v>847</c:v>
                </c:pt>
                <c:pt idx="12">
                  <c:v>7981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D3-44B2-9483-6C6D6A92823A}"/>
            </c:ext>
          </c:extLst>
        </c:ser>
        <c:ser>
          <c:idx val="1"/>
          <c:order val="3"/>
          <c:tx>
            <c:strRef>
              <c:f>'Viajeros entr evol mensu TF'!$K$249:$L$249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D3-44B2-9483-6C6D6A92823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D3-44B2-9483-6C6D6A92823A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TF'!$K$251:$K$263</c:f>
              <c:numCache>
                <c:formatCode>#,##0</c:formatCode>
                <c:ptCount val="13"/>
                <c:pt idx="0">
                  <c:v>1025</c:v>
                </c:pt>
                <c:pt idx="1">
                  <c:v>992</c:v>
                </c:pt>
                <c:pt idx="2">
                  <c:v>1404</c:v>
                </c:pt>
                <c:pt idx="3">
                  <c:v>303</c:v>
                </c:pt>
                <c:pt idx="4">
                  <c:v>65</c:v>
                </c:pt>
                <c:pt idx="5">
                  <c:v>103</c:v>
                </c:pt>
                <c:pt idx="12">
                  <c:v>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D3-44B2-9483-6C6D6A928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CD3-44B2-9483-6C6D6A92823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TF'!$C$251:$C$263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889</c:v>
                      </c:pt>
                      <c:pt idx="1">
                        <c:v>888</c:v>
                      </c:pt>
                      <c:pt idx="2">
                        <c:v>943</c:v>
                      </c:pt>
                      <c:pt idx="3">
                        <c:v>477</c:v>
                      </c:pt>
                      <c:pt idx="4">
                        <c:v>77</c:v>
                      </c:pt>
                      <c:pt idx="5">
                        <c:v>102</c:v>
                      </c:pt>
                      <c:pt idx="6">
                        <c:v>397</c:v>
                      </c:pt>
                      <c:pt idx="7">
                        <c:v>242</c:v>
                      </c:pt>
                      <c:pt idx="8">
                        <c:v>238</c:v>
                      </c:pt>
                      <c:pt idx="9">
                        <c:v>871</c:v>
                      </c:pt>
                      <c:pt idx="10">
                        <c:v>1448</c:v>
                      </c:pt>
                      <c:pt idx="11">
                        <c:v>1009</c:v>
                      </c:pt>
                      <c:pt idx="12">
                        <c:v>7581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CD3-44B2-9483-6C6D6A9282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TF'!$L$250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D3-44B2-9483-6C6D6A92823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D3-44B2-9483-6C6D6A92823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D3-44B2-9483-6C6D6A92823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D3-44B2-9483-6C6D6A92823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D3-44B2-9483-6C6D6A92823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D3-44B2-9483-6C6D6A92823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D3-44B2-9483-6C6D6A92823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D3-44B2-9483-6C6D6A92823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D3-44B2-9483-6C6D6A92823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D3-44B2-9483-6C6D6A92823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D3-44B2-9483-6C6D6A92823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D3-44B2-9483-6C6D6A92823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D3-44B2-9483-6C6D6A92823A}"/>
              </c:ext>
            </c:extLst>
          </c:dPt>
          <c:cat>
            <c:strRef>
              <c:f>'Viajeros entr evol mensu TF'!$B$251:$B$262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TF'!$L$251:$L$263</c:f>
              <c:numCache>
                <c:formatCode>0.0%</c:formatCode>
                <c:ptCount val="13"/>
                <c:pt idx="0">
                  <c:v>-0.15498763396537507</c:v>
                </c:pt>
                <c:pt idx="1">
                  <c:v>-0.17539484621778889</c:v>
                </c:pt>
                <c:pt idx="2">
                  <c:v>1.4450867052023142E-2</c:v>
                </c:pt>
                <c:pt idx="3">
                  <c:v>-0.31292517006802723</c:v>
                </c:pt>
                <c:pt idx="4">
                  <c:v>-0.48818897637795278</c:v>
                </c:pt>
                <c:pt idx="5">
                  <c:v>-0.2137404580152672</c:v>
                </c:pt>
                <c:pt idx="12">
                  <c:v>-0.13491887086019116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CD3-44B2-9483-6C6D6A928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34-4DC9-B76B-E0ECC6E02497}"/>
              </c:ext>
            </c:extLst>
          </c:dPt>
          <c:val>
            <c:numRef>
              <c:f>'Viajeros entr evol mensu TF'!$G$273:$G$285</c:f>
              <c:numCache>
                <c:formatCode>#,##0</c:formatCode>
                <c:ptCount val="13"/>
                <c:pt idx="0">
                  <c:v>1791</c:v>
                </c:pt>
                <c:pt idx="1">
                  <c:v>1627</c:v>
                </c:pt>
                <c:pt idx="2">
                  <c:v>1711</c:v>
                </c:pt>
                <c:pt idx="3">
                  <c:v>657</c:v>
                </c:pt>
                <c:pt idx="4">
                  <c:v>74</c:v>
                </c:pt>
                <c:pt idx="5">
                  <c:v>119</c:v>
                </c:pt>
                <c:pt idx="6">
                  <c:v>69</c:v>
                </c:pt>
                <c:pt idx="7">
                  <c:v>62</c:v>
                </c:pt>
                <c:pt idx="8">
                  <c:v>169</c:v>
                </c:pt>
                <c:pt idx="9">
                  <c:v>637</c:v>
                </c:pt>
                <c:pt idx="10">
                  <c:v>1183</c:v>
                </c:pt>
                <c:pt idx="11">
                  <c:v>1482</c:v>
                </c:pt>
                <c:pt idx="12">
                  <c:v>9581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34-4DC9-B76B-E0ECC6E02497}"/>
            </c:ext>
          </c:extLst>
        </c:ser>
        <c:ser>
          <c:idx val="0"/>
          <c:order val="2"/>
          <c:tx>
            <c:strRef>
              <c:f>'Viajeros entr evol mensu TF'!$I$271:$J$271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34-4DC9-B76B-E0ECC6E0249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TF'!$I$273:$I$285</c:f>
              <c:numCache>
                <c:formatCode>#,##0</c:formatCode>
                <c:ptCount val="13"/>
                <c:pt idx="0">
                  <c:v>1414</c:v>
                </c:pt>
                <c:pt idx="1">
                  <c:v>899</c:v>
                </c:pt>
                <c:pt idx="2">
                  <c:v>1235</c:v>
                </c:pt>
                <c:pt idx="3">
                  <c:v>354</c:v>
                </c:pt>
                <c:pt idx="4">
                  <c:v>38</c:v>
                </c:pt>
                <c:pt idx="5">
                  <c:v>63</c:v>
                </c:pt>
                <c:pt idx="6">
                  <c:v>62</c:v>
                </c:pt>
                <c:pt idx="7">
                  <c:v>91</c:v>
                </c:pt>
                <c:pt idx="8">
                  <c:v>77</c:v>
                </c:pt>
                <c:pt idx="9">
                  <c:v>542</c:v>
                </c:pt>
                <c:pt idx="10">
                  <c:v>1536</c:v>
                </c:pt>
                <c:pt idx="11">
                  <c:v>1268</c:v>
                </c:pt>
                <c:pt idx="12">
                  <c:v>7579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34-4DC9-B76B-E0ECC6E02497}"/>
            </c:ext>
          </c:extLst>
        </c:ser>
        <c:ser>
          <c:idx val="1"/>
          <c:order val="3"/>
          <c:tx>
            <c:strRef>
              <c:f>'Viajeros entr evol mensu TF'!$K$271:$L$271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34-4DC9-B76B-E0ECC6E0249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34-4DC9-B76B-E0ECC6E0249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TF'!$K$273:$K$285</c:f>
              <c:numCache>
                <c:formatCode>#,##0</c:formatCode>
                <c:ptCount val="13"/>
                <c:pt idx="0">
                  <c:v>1373</c:v>
                </c:pt>
                <c:pt idx="1">
                  <c:v>1377</c:v>
                </c:pt>
                <c:pt idx="2">
                  <c:v>1463</c:v>
                </c:pt>
                <c:pt idx="3">
                  <c:v>345</c:v>
                </c:pt>
                <c:pt idx="4">
                  <c:v>52</c:v>
                </c:pt>
                <c:pt idx="5">
                  <c:v>65</c:v>
                </c:pt>
                <c:pt idx="12">
                  <c:v>4675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34-4DC9-B76B-E0ECC6E02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934-4DC9-B76B-E0ECC6E0249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TF'!$C$273:$C$285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919</c:v>
                      </c:pt>
                      <c:pt idx="1">
                        <c:v>702</c:v>
                      </c:pt>
                      <c:pt idx="2">
                        <c:v>795</c:v>
                      </c:pt>
                      <c:pt idx="3">
                        <c:v>625</c:v>
                      </c:pt>
                      <c:pt idx="4">
                        <c:v>39</c:v>
                      </c:pt>
                      <c:pt idx="5">
                        <c:v>75</c:v>
                      </c:pt>
                      <c:pt idx="6">
                        <c:v>149</c:v>
                      </c:pt>
                      <c:pt idx="7">
                        <c:v>168</c:v>
                      </c:pt>
                      <c:pt idx="8">
                        <c:v>170</c:v>
                      </c:pt>
                      <c:pt idx="9">
                        <c:v>931</c:v>
                      </c:pt>
                      <c:pt idx="10">
                        <c:v>1396</c:v>
                      </c:pt>
                      <c:pt idx="11">
                        <c:v>1630</c:v>
                      </c:pt>
                      <c:pt idx="12">
                        <c:v>7599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934-4DC9-B76B-E0ECC6E0249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TF'!$L$272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34-4DC9-B76B-E0ECC6E0249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34-4DC9-B76B-E0ECC6E0249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34-4DC9-B76B-E0ECC6E0249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34-4DC9-B76B-E0ECC6E0249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34-4DC9-B76B-E0ECC6E0249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34-4DC9-B76B-E0ECC6E0249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34-4DC9-B76B-E0ECC6E0249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34-4DC9-B76B-E0ECC6E0249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34-4DC9-B76B-E0ECC6E0249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34-4DC9-B76B-E0ECC6E0249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34-4DC9-B76B-E0ECC6E0249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34-4DC9-B76B-E0ECC6E0249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34-4DC9-B76B-E0ECC6E02497}"/>
              </c:ext>
            </c:extLst>
          </c:dPt>
          <c:cat>
            <c:strRef>
              <c:f>'Viajeros entr evol mensu TF'!$B$273:$B$284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TF'!$L$273:$L$285</c:f>
              <c:numCache>
                <c:formatCode>0.0%</c:formatCode>
                <c:ptCount val="13"/>
                <c:pt idx="0">
                  <c:v>-2.8995756718528942E-2</c:v>
                </c:pt>
                <c:pt idx="1">
                  <c:v>0.53170189098998888</c:v>
                </c:pt>
                <c:pt idx="2">
                  <c:v>0.18461538461538463</c:v>
                </c:pt>
                <c:pt idx="3">
                  <c:v>-2.5423728813559365E-2</c:v>
                </c:pt>
                <c:pt idx="4">
                  <c:v>0.36842105263157898</c:v>
                </c:pt>
                <c:pt idx="5">
                  <c:v>3.1746031746031855E-2</c:v>
                </c:pt>
                <c:pt idx="12">
                  <c:v>0.16787409442917811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934-4DC9-B76B-E0ECC6E02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7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62-4BEA-BF06-EEFC60FCA490}"/>
              </c:ext>
            </c:extLst>
          </c:dPt>
          <c:val>
            <c:numRef>
              <c:f>'Viajeros entr evol mensu TF cat'!$G$9:$G$21</c:f>
              <c:numCache>
                <c:formatCode>#,##0</c:formatCode>
                <c:ptCount val="13"/>
                <c:pt idx="0">
                  <c:v>66083</c:v>
                </c:pt>
                <c:pt idx="1">
                  <c:v>66869</c:v>
                </c:pt>
                <c:pt idx="2">
                  <c:v>76278</c:v>
                </c:pt>
                <c:pt idx="3">
                  <c:v>66545</c:v>
                </c:pt>
                <c:pt idx="4">
                  <c:v>77065</c:v>
                </c:pt>
                <c:pt idx="5">
                  <c:v>83393</c:v>
                </c:pt>
                <c:pt idx="6">
                  <c:v>90048</c:v>
                </c:pt>
                <c:pt idx="7">
                  <c:v>89034</c:v>
                </c:pt>
                <c:pt idx="8">
                  <c:v>77584</c:v>
                </c:pt>
                <c:pt idx="9">
                  <c:v>81853</c:v>
                </c:pt>
                <c:pt idx="10">
                  <c:v>73285</c:v>
                </c:pt>
                <c:pt idx="11">
                  <c:v>67921</c:v>
                </c:pt>
                <c:pt idx="12">
                  <c:v>915958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62-4BEA-BF06-EEFC60FCA490}"/>
            </c:ext>
          </c:extLst>
        </c:ser>
        <c:ser>
          <c:idx val="0"/>
          <c:order val="2"/>
          <c:tx>
            <c:strRef>
              <c:f>'Viajeros entr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62-4BEA-BF06-EEFC60FCA490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cat'!$I$9:$I$21</c:f>
              <c:numCache>
                <c:formatCode>#,##0</c:formatCode>
                <c:ptCount val="13"/>
                <c:pt idx="0">
                  <c:v>65410</c:v>
                </c:pt>
                <c:pt idx="1">
                  <c:v>68685</c:v>
                </c:pt>
                <c:pt idx="2">
                  <c:v>79107</c:v>
                </c:pt>
                <c:pt idx="3">
                  <c:v>76454</c:v>
                </c:pt>
                <c:pt idx="4">
                  <c:v>77025</c:v>
                </c:pt>
                <c:pt idx="5">
                  <c:v>77257</c:v>
                </c:pt>
                <c:pt idx="6">
                  <c:v>93840</c:v>
                </c:pt>
                <c:pt idx="7">
                  <c:v>94925</c:v>
                </c:pt>
                <c:pt idx="8">
                  <c:v>79102</c:v>
                </c:pt>
                <c:pt idx="9">
                  <c:v>83480</c:v>
                </c:pt>
                <c:pt idx="10">
                  <c:v>72077</c:v>
                </c:pt>
                <c:pt idx="11">
                  <c:v>70034</c:v>
                </c:pt>
                <c:pt idx="12">
                  <c:v>937396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62-4BEA-BF06-EEFC60FCA490}"/>
            </c:ext>
          </c:extLst>
        </c:ser>
        <c:ser>
          <c:idx val="1"/>
          <c:order val="3"/>
          <c:tx>
            <c:strRef>
              <c:f>'Viajeros entr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62-4BEA-BF06-EEFC60FCA49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D62-4BEA-BF06-EEFC60FCA490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cat'!$K$9:$K$21</c:f>
              <c:numCache>
                <c:formatCode>#,##0</c:formatCode>
                <c:ptCount val="13"/>
                <c:pt idx="0">
                  <c:v>65769</c:v>
                </c:pt>
                <c:pt idx="1">
                  <c:v>69797</c:v>
                </c:pt>
                <c:pt idx="2">
                  <c:v>74337</c:v>
                </c:pt>
                <c:pt idx="3">
                  <c:v>67747</c:v>
                </c:pt>
                <c:pt idx="4">
                  <c:v>72112</c:v>
                </c:pt>
                <c:pt idx="5">
                  <c:v>81829</c:v>
                </c:pt>
                <c:pt idx="12">
                  <c:v>431591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62-4BEA-BF06-EEFC60FCA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D62-4BEA-BF06-EEFC60FCA49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36105</c:v>
                      </c:pt>
                      <c:pt idx="1">
                        <c:v>50459</c:v>
                      </c:pt>
                      <c:pt idx="2">
                        <c:v>57186</c:v>
                      </c:pt>
                      <c:pt idx="3">
                        <c:v>60780</c:v>
                      </c:pt>
                      <c:pt idx="4">
                        <c:v>53595</c:v>
                      </c:pt>
                      <c:pt idx="5">
                        <c:v>63207</c:v>
                      </c:pt>
                      <c:pt idx="6">
                        <c:v>73949</c:v>
                      </c:pt>
                      <c:pt idx="7">
                        <c:v>65748</c:v>
                      </c:pt>
                      <c:pt idx="8">
                        <c:v>62173</c:v>
                      </c:pt>
                      <c:pt idx="9">
                        <c:v>64171</c:v>
                      </c:pt>
                      <c:pt idx="10">
                        <c:v>61752</c:v>
                      </c:pt>
                      <c:pt idx="11">
                        <c:v>61664</c:v>
                      </c:pt>
                      <c:pt idx="12">
                        <c:v>710789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D62-4BEA-BF06-EEFC60FCA49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62-4BEA-BF06-EEFC60FCA49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62-4BEA-BF06-EEFC60FCA49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62-4BEA-BF06-EEFC60FCA49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62-4BEA-BF06-EEFC60FCA49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62-4BEA-BF06-EEFC60FCA49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62-4BEA-BF06-EEFC60FCA49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62-4BEA-BF06-EEFC60FCA49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62-4BEA-BF06-EEFC60FCA49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62-4BEA-BF06-EEFC60FCA49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62-4BEA-BF06-EEFC60FCA49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62-4BEA-BF06-EEFC60FCA49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62-4BEA-BF06-EEFC60FCA49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62-4BEA-BF06-EEFC60FCA490}"/>
              </c:ext>
            </c:extLst>
          </c:dPt>
          <c:cat>
            <c:strRef>
              <c:f>'Viajeros entr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cat'!$L$9:$L$21</c:f>
              <c:numCache>
                <c:formatCode>0.0%</c:formatCode>
                <c:ptCount val="13"/>
                <c:pt idx="0">
                  <c:v>5.4884574224125515E-3</c:v>
                </c:pt>
                <c:pt idx="1">
                  <c:v>1.6189852223920775E-2</c:v>
                </c:pt>
                <c:pt idx="2">
                  <c:v>-6.0298077287724183E-2</c:v>
                </c:pt>
                <c:pt idx="3">
                  <c:v>-0.11388547361812329</c:v>
                </c:pt>
                <c:pt idx="4">
                  <c:v>-6.3784485556637405E-2</c:v>
                </c:pt>
                <c:pt idx="5">
                  <c:v>5.9179103511656006E-2</c:v>
                </c:pt>
                <c:pt idx="12">
                  <c:v>-2.7812442277975746E-2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62-4BEA-BF06-EEFC60FCA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89-4815-8EFE-94F1566295EF}"/>
              </c:ext>
            </c:extLst>
          </c:dPt>
          <c:val>
            <c:numRef>
              <c:f>'Viajeros entr evol mensu TF cat'!$G$31:$G$43</c:f>
              <c:numCache>
                <c:formatCode>#,##0</c:formatCode>
                <c:ptCount val="13"/>
                <c:pt idx="0">
                  <c:v>55891</c:v>
                </c:pt>
                <c:pt idx="1">
                  <c:v>56657</c:v>
                </c:pt>
                <c:pt idx="2">
                  <c:v>62724</c:v>
                </c:pt>
                <c:pt idx="3">
                  <c:v>51569</c:v>
                </c:pt>
                <c:pt idx="4">
                  <c:v>61791</c:v>
                </c:pt>
                <c:pt idx="5">
                  <c:v>66284</c:v>
                </c:pt>
                <c:pt idx="6">
                  <c:v>71595</c:v>
                </c:pt>
                <c:pt idx="7">
                  <c:v>71470</c:v>
                </c:pt>
                <c:pt idx="8">
                  <c:v>60705</c:v>
                </c:pt>
                <c:pt idx="9">
                  <c:v>66534</c:v>
                </c:pt>
                <c:pt idx="10">
                  <c:v>60936</c:v>
                </c:pt>
                <c:pt idx="11">
                  <c:v>56389</c:v>
                </c:pt>
                <c:pt idx="12">
                  <c:v>742545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89-4815-8EFE-94F1566295EF}"/>
            </c:ext>
          </c:extLst>
        </c:ser>
        <c:ser>
          <c:idx val="0"/>
          <c:order val="2"/>
          <c:tx>
            <c:strRef>
              <c:f>'Viajeros entr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89-4815-8EFE-94F1566295EF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cat'!$I$31:$I$43</c:f>
              <c:numCache>
                <c:formatCode>#,##0</c:formatCode>
                <c:ptCount val="13"/>
                <c:pt idx="0">
                  <c:v>54883</c:v>
                </c:pt>
                <c:pt idx="1">
                  <c:v>57448</c:v>
                </c:pt>
                <c:pt idx="2">
                  <c:v>63058</c:v>
                </c:pt>
                <c:pt idx="3">
                  <c:v>58240</c:v>
                </c:pt>
                <c:pt idx="4">
                  <c:v>59345</c:v>
                </c:pt>
                <c:pt idx="5">
                  <c:v>58629</c:v>
                </c:pt>
                <c:pt idx="6">
                  <c:v>73870</c:v>
                </c:pt>
                <c:pt idx="7">
                  <c:v>76089</c:v>
                </c:pt>
                <c:pt idx="8">
                  <c:v>62523</c:v>
                </c:pt>
                <c:pt idx="9">
                  <c:v>66177</c:v>
                </c:pt>
                <c:pt idx="10">
                  <c:v>59677</c:v>
                </c:pt>
                <c:pt idx="11">
                  <c:v>57188</c:v>
                </c:pt>
                <c:pt idx="12">
                  <c:v>747127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89-4815-8EFE-94F1566295EF}"/>
            </c:ext>
          </c:extLst>
        </c:ser>
        <c:ser>
          <c:idx val="1"/>
          <c:order val="3"/>
          <c:tx>
            <c:strRef>
              <c:f>'Viajeros entr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89-4815-8EFE-94F1566295E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89-4815-8EFE-94F1566295EF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cat'!$K$31:$K$43</c:f>
              <c:numCache>
                <c:formatCode>#,##0</c:formatCode>
                <c:ptCount val="13"/>
                <c:pt idx="0">
                  <c:v>55886</c:v>
                </c:pt>
                <c:pt idx="1">
                  <c:v>59412</c:v>
                </c:pt>
                <c:pt idx="2">
                  <c:v>59206</c:v>
                </c:pt>
                <c:pt idx="3">
                  <c:v>54307</c:v>
                </c:pt>
                <c:pt idx="4">
                  <c:v>56113</c:v>
                </c:pt>
                <c:pt idx="5">
                  <c:v>64345</c:v>
                </c:pt>
                <c:pt idx="12">
                  <c:v>349269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89-4815-8EFE-94F156629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989-4815-8EFE-94F1566295E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28358</c:v>
                      </c:pt>
                      <c:pt idx="1">
                        <c:v>41758</c:v>
                      </c:pt>
                      <c:pt idx="2">
                        <c:v>46880</c:v>
                      </c:pt>
                      <c:pt idx="3">
                        <c:v>49231</c:v>
                      </c:pt>
                      <c:pt idx="4">
                        <c:v>43875</c:v>
                      </c:pt>
                      <c:pt idx="5">
                        <c:v>51223</c:v>
                      </c:pt>
                      <c:pt idx="6">
                        <c:v>58059</c:v>
                      </c:pt>
                      <c:pt idx="7">
                        <c:v>52300</c:v>
                      </c:pt>
                      <c:pt idx="8">
                        <c:v>51986</c:v>
                      </c:pt>
                      <c:pt idx="9">
                        <c:v>50768</c:v>
                      </c:pt>
                      <c:pt idx="10">
                        <c:v>50254</c:v>
                      </c:pt>
                      <c:pt idx="11">
                        <c:v>50108</c:v>
                      </c:pt>
                      <c:pt idx="12">
                        <c:v>574800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989-4815-8EFE-94F1566295E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89-4815-8EFE-94F1566295E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89-4815-8EFE-94F1566295E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89-4815-8EFE-94F1566295E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89-4815-8EFE-94F1566295E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89-4815-8EFE-94F1566295E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89-4815-8EFE-94F1566295E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89-4815-8EFE-94F1566295E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89-4815-8EFE-94F1566295E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89-4815-8EFE-94F1566295E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89-4815-8EFE-94F1566295E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89-4815-8EFE-94F1566295E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89-4815-8EFE-94F1566295E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89-4815-8EFE-94F1566295EF}"/>
              </c:ext>
            </c:extLst>
          </c:dPt>
          <c:cat>
            <c:strRef>
              <c:f>'Viajeros entr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cat'!$L$31:$L$43</c:f>
              <c:numCache>
                <c:formatCode>0.0%</c:formatCode>
                <c:ptCount val="13"/>
                <c:pt idx="0">
                  <c:v>1.8275240056119468E-2</c:v>
                </c:pt>
                <c:pt idx="1">
                  <c:v>3.4187439075337611E-2</c:v>
                </c:pt>
                <c:pt idx="2">
                  <c:v>-6.1086618668527382E-2</c:v>
                </c:pt>
                <c:pt idx="3">
                  <c:v>-6.7530906593406548E-2</c:v>
                </c:pt>
                <c:pt idx="4">
                  <c:v>-5.4461201449153229E-2</c:v>
                </c:pt>
                <c:pt idx="5">
                  <c:v>9.7494414027187837E-2</c:v>
                </c:pt>
                <c:pt idx="12">
                  <c:v>-6.6381686163087261E-3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89-4815-8EFE-94F156629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DF-40AD-8E1B-5207E8D7F440}"/>
              </c:ext>
            </c:extLst>
          </c:dPt>
          <c:val>
            <c:numRef>
              <c:f>'Viajeros entr evol mensu TF cat'!$G$53:$G$65</c:f>
              <c:numCache>
                <c:formatCode>#,##0</c:formatCode>
                <c:ptCount val="13"/>
                <c:pt idx="0">
                  <c:v>47668</c:v>
                </c:pt>
                <c:pt idx="1">
                  <c:v>48431</c:v>
                </c:pt>
                <c:pt idx="2">
                  <c:v>53005</c:v>
                </c:pt>
                <c:pt idx="3">
                  <c:v>42442</c:v>
                </c:pt>
                <c:pt idx="4">
                  <c:v>51394</c:v>
                </c:pt>
                <c:pt idx="5">
                  <c:v>55532</c:v>
                </c:pt>
                <c:pt idx="6">
                  <c:v>60327</c:v>
                </c:pt>
                <c:pt idx="7">
                  <c:v>61133</c:v>
                </c:pt>
                <c:pt idx="8">
                  <c:v>51449</c:v>
                </c:pt>
                <c:pt idx="9">
                  <c:v>55323</c:v>
                </c:pt>
                <c:pt idx="10">
                  <c:v>49692</c:v>
                </c:pt>
                <c:pt idx="11">
                  <c:v>47307</c:v>
                </c:pt>
                <c:pt idx="12">
                  <c:v>623703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F-40AD-8E1B-5207E8D7F440}"/>
            </c:ext>
          </c:extLst>
        </c:ser>
        <c:ser>
          <c:idx val="0"/>
          <c:order val="2"/>
          <c:tx>
            <c:strRef>
              <c:f>'Viajeros entr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DF-40AD-8E1B-5207E8D7F440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cat'!$I$53:$I$65</c:f>
              <c:numCache>
                <c:formatCode>#,##0</c:formatCode>
                <c:ptCount val="13"/>
                <c:pt idx="0">
                  <c:v>46073</c:v>
                </c:pt>
                <c:pt idx="1">
                  <c:v>48494</c:v>
                </c:pt>
                <c:pt idx="2">
                  <c:v>52616</c:v>
                </c:pt>
                <c:pt idx="3">
                  <c:v>48720</c:v>
                </c:pt>
                <c:pt idx="4">
                  <c:v>48554</c:v>
                </c:pt>
                <c:pt idx="5">
                  <c:v>47404</c:v>
                </c:pt>
                <c:pt idx="6">
                  <c:v>60437</c:v>
                </c:pt>
                <c:pt idx="7">
                  <c:v>63418</c:v>
                </c:pt>
                <c:pt idx="8">
                  <c:v>51820</c:v>
                </c:pt>
                <c:pt idx="9">
                  <c:v>54859</c:v>
                </c:pt>
                <c:pt idx="10">
                  <c:v>49479</c:v>
                </c:pt>
                <c:pt idx="11">
                  <c:v>47553</c:v>
                </c:pt>
                <c:pt idx="12">
                  <c:v>619427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DF-40AD-8E1B-5207E8D7F440}"/>
            </c:ext>
          </c:extLst>
        </c:ser>
        <c:ser>
          <c:idx val="1"/>
          <c:order val="3"/>
          <c:tx>
            <c:strRef>
              <c:f>'Viajeros entr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DF-40AD-8E1B-5207E8D7F44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BDF-40AD-8E1B-5207E8D7F440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cat'!$K$53:$K$65</c:f>
              <c:numCache>
                <c:formatCode>#,##0</c:formatCode>
                <c:ptCount val="13"/>
                <c:pt idx="0">
                  <c:v>46734</c:v>
                </c:pt>
                <c:pt idx="1">
                  <c:v>49834</c:v>
                </c:pt>
                <c:pt idx="2">
                  <c:v>45435</c:v>
                </c:pt>
                <c:pt idx="3">
                  <c:v>36547</c:v>
                </c:pt>
                <c:pt idx="4">
                  <c:v>33824</c:v>
                </c:pt>
                <c:pt idx="5">
                  <c:v>37418</c:v>
                </c:pt>
                <c:pt idx="12">
                  <c:v>289647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DF-40AD-8E1B-5207E8D7F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BDF-40AD-8E1B-5207E8D7F44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21891</c:v>
                      </c:pt>
                      <c:pt idx="1">
                        <c:v>31654</c:v>
                      </c:pt>
                      <c:pt idx="2">
                        <c:v>36530</c:v>
                      </c:pt>
                      <c:pt idx="3">
                        <c:v>40420</c:v>
                      </c:pt>
                      <c:pt idx="4">
                        <c:v>36270</c:v>
                      </c:pt>
                      <c:pt idx="5">
                        <c:v>43291</c:v>
                      </c:pt>
                      <c:pt idx="6">
                        <c:v>49808</c:v>
                      </c:pt>
                      <c:pt idx="7">
                        <c:v>43951</c:v>
                      </c:pt>
                      <c:pt idx="8">
                        <c:v>44396</c:v>
                      </c:pt>
                      <c:pt idx="9">
                        <c:v>43447</c:v>
                      </c:pt>
                      <c:pt idx="10">
                        <c:v>41928</c:v>
                      </c:pt>
                      <c:pt idx="11">
                        <c:v>42758</c:v>
                      </c:pt>
                      <c:pt idx="12">
                        <c:v>476344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BDF-40AD-8E1B-5207E8D7F44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DF-40AD-8E1B-5207E8D7F44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DF-40AD-8E1B-5207E8D7F44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DF-40AD-8E1B-5207E8D7F44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DF-40AD-8E1B-5207E8D7F44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DF-40AD-8E1B-5207E8D7F44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DF-40AD-8E1B-5207E8D7F44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DF-40AD-8E1B-5207E8D7F44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DF-40AD-8E1B-5207E8D7F44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DF-40AD-8E1B-5207E8D7F44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DF-40AD-8E1B-5207E8D7F44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DF-40AD-8E1B-5207E8D7F44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DF-40AD-8E1B-5207E8D7F44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DF-40AD-8E1B-5207E8D7F440}"/>
              </c:ext>
            </c:extLst>
          </c:dPt>
          <c:cat>
            <c:strRef>
              <c:f>'Viajeros entr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cat'!$L$53:$L$65</c:f>
              <c:numCache>
                <c:formatCode>0.0%</c:formatCode>
                <c:ptCount val="13"/>
                <c:pt idx="0">
                  <c:v>1.434679747357448E-2</c:v>
                </c:pt>
                <c:pt idx="1">
                  <c:v>2.7632284406318375E-2</c:v>
                </c:pt>
                <c:pt idx="2">
                  <c:v>-0.13647939790177888</c:v>
                </c:pt>
                <c:pt idx="3">
                  <c:v>-0.24985632183908046</c:v>
                </c:pt>
                <c:pt idx="4">
                  <c:v>-0.30337356345512212</c:v>
                </c:pt>
                <c:pt idx="5">
                  <c:v>-0.21065732849548557</c:v>
                </c:pt>
                <c:pt idx="12">
                  <c:v>-7.5858028307995706E-3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BDF-40AD-8E1B-5207E8D7F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205497302908249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65-48B5-AD67-639FF612A8DE}"/>
              </c:ext>
            </c:extLst>
          </c:dPt>
          <c:val>
            <c:numRef>
              <c:f>'Viajeros entr evol mensu TF cat'!$G$75:$G$87</c:f>
              <c:numCache>
                <c:formatCode>#,##0</c:formatCode>
                <c:ptCount val="13"/>
                <c:pt idx="0">
                  <c:v>8223</c:v>
                </c:pt>
                <c:pt idx="1">
                  <c:v>8226</c:v>
                </c:pt>
                <c:pt idx="2">
                  <c:v>9719</c:v>
                </c:pt>
                <c:pt idx="3">
                  <c:v>9127</c:v>
                </c:pt>
                <c:pt idx="4">
                  <c:v>10397</c:v>
                </c:pt>
                <c:pt idx="5">
                  <c:v>10752</c:v>
                </c:pt>
                <c:pt idx="6">
                  <c:v>11268</c:v>
                </c:pt>
                <c:pt idx="7">
                  <c:v>10337</c:v>
                </c:pt>
                <c:pt idx="8">
                  <c:v>9256</c:v>
                </c:pt>
                <c:pt idx="9">
                  <c:v>11211</c:v>
                </c:pt>
                <c:pt idx="10">
                  <c:v>11244</c:v>
                </c:pt>
                <c:pt idx="11">
                  <c:v>9082</c:v>
                </c:pt>
                <c:pt idx="12">
                  <c:v>118842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65-48B5-AD67-639FF612A8DE}"/>
            </c:ext>
          </c:extLst>
        </c:ser>
        <c:ser>
          <c:idx val="0"/>
          <c:order val="2"/>
          <c:tx>
            <c:strRef>
              <c:f>'Viajeros entr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65-48B5-AD67-639FF612A8DE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cat'!$I$75:$I$87</c:f>
              <c:numCache>
                <c:formatCode>#,##0</c:formatCode>
                <c:ptCount val="13"/>
                <c:pt idx="0">
                  <c:v>8810</c:v>
                </c:pt>
                <c:pt idx="1">
                  <c:v>8954</c:v>
                </c:pt>
                <c:pt idx="2">
                  <c:v>10442</c:v>
                </c:pt>
                <c:pt idx="3">
                  <c:v>9520</c:v>
                </c:pt>
                <c:pt idx="4">
                  <c:v>10791</c:v>
                </c:pt>
                <c:pt idx="5">
                  <c:v>11225</c:v>
                </c:pt>
                <c:pt idx="6">
                  <c:v>13433</c:v>
                </c:pt>
                <c:pt idx="7">
                  <c:v>12671</c:v>
                </c:pt>
                <c:pt idx="8">
                  <c:v>10703</c:v>
                </c:pt>
                <c:pt idx="9">
                  <c:v>11318</c:v>
                </c:pt>
                <c:pt idx="10">
                  <c:v>10198</c:v>
                </c:pt>
                <c:pt idx="11">
                  <c:v>9635</c:v>
                </c:pt>
                <c:pt idx="12">
                  <c:v>127700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65-48B5-AD67-639FF612A8DE}"/>
            </c:ext>
          </c:extLst>
        </c:ser>
        <c:ser>
          <c:idx val="1"/>
          <c:order val="3"/>
          <c:tx>
            <c:strRef>
              <c:f>'Viajeros entr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65-48B5-AD67-639FF612A8D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65-48B5-AD67-639FF612A8DE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cat'!$K$75:$K$87</c:f>
              <c:numCache>
                <c:formatCode>#,##0</c:formatCode>
                <c:ptCount val="13"/>
                <c:pt idx="0">
                  <c:v>9152</c:v>
                </c:pt>
                <c:pt idx="1">
                  <c:v>8714</c:v>
                </c:pt>
                <c:pt idx="2">
                  <c:v>9477</c:v>
                </c:pt>
                <c:pt idx="3">
                  <c:v>6900</c:v>
                </c:pt>
                <c:pt idx="4">
                  <c:v>6333</c:v>
                </c:pt>
                <c:pt idx="5">
                  <c:v>6222</c:v>
                </c:pt>
                <c:pt idx="12">
                  <c:v>59622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65-48B5-AD67-639FF612A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D65-48B5-AD67-639FF612A8D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6467</c:v>
                      </c:pt>
                      <c:pt idx="1">
                        <c:v>10104</c:v>
                      </c:pt>
                      <c:pt idx="2">
                        <c:v>10350</c:v>
                      </c:pt>
                      <c:pt idx="3">
                        <c:v>8811</c:v>
                      </c:pt>
                      <c:pt idx="4">
                        <c:v>7605</c:v>
                      </c:pt>
                      <c:pt idx="5">
                        <c:v>7932</c:v>
                      </c:pt>
                      <c:pt idx="6">
                        <c:v>8251</c:v>
                      </c:pt>
                      <c:pt idx="7">
                        <c:v>8349</c:v>
                      </c:pt>
                      <c:pt idx="8">
                        <c:v>7590</c:v>
                      </c:pt>
                      <c:pt idx="9">
                        <c:v>7321</c:v>
                      </c:pt>
                      <c:pt idx="10">
                        <c:v>8326</c:v>
                      </c:pt>
                      <c:pt idx="11">
                        <c:v>7350</c:v>
                      </c:pt>
                      <c:pt idx="12">
                        <c:v>98456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D65-48B5-AD67-639FF612A8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65-48B5-AD67-639FF612A8D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65-48B5-AD67-639FF612A8D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65-48B5-AD67-639FF612A8D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65-48B5-AD67-639FF612A8D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65-48B5-AD67-639FF612A8D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65-48B5-AD67-639FF612A8D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65-48B5-AD67-639FF612A8D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65-48B5-AD67-639FF612A8D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65-48B5-AD67-639FF612A8D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65-48B5-AD67-639FF612A8D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65-48B5-AD67-639FF612A8D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65-48B5-AD67-639FF612A8D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65-48B5-AD67-639FF612A8DE}"/>
              </c:ext>
            </c:extLst>
          </c:dPt>
          <c:cat>
            <c:strRef>
              <c:f>'Viajeros entr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cat'!$L$75:$L$87</c:f>
              <c:numCache>
                <c:formatCode>0.0%</c:formatCode>
                <c:ptCount val="13"/>
                <c:pt idx="0">
                  <c:v>3.8819523269012501E-2</c:v>
                </c:pt>
                <c:pt idx="1">
                  <c:v>-2.6803663167299541E-2</c:v>
                </c:pt>
                <c:pt idx="2">
                  <c:v>-9.2415246121432704E-2</c:v>
                </c:pt>
                <c:pt idx="3">
                  <c:v>-0.27521008403361347</c:v>
                </c:pt>
                <c:pt idx="4">
                  <c:v>-0.41312204614956904</c:v>
                </c:pt>
                <c:pt idx="5">
                  <c:v>-0.44570155902004449</c:v>
                </c:pt>
                <c:pt idx="12">
                  <c:v>-2.0086371397006753E-3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65-48B5-AD67-639FF612A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46751207729469"/>
          <c:y val="0.11476520521627519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C2-4085-ABDC-96BEFABA9C1C}"/>
              </c:ext>
            </c:extLst>
          </c:dPt>
          <c:val>
            <c:numRef>
              <c:f>'Viajeros entr evol mensu TF cat'!$G$97:$G$109</c:f>
              <c:numCache>
                <c:formatCode>#,##0</c:formatCode>
                <c:ptCount val="13"/>
                <c:pt idx="0">
                  <c:v>10192</c:v>
                </c:pt>
                <c:pt idx="1">
                  <c:v>10212</c:v>
                </c:pt>
                <c:pt idx="2">
                  <c:v>13554</c:v>
                </c:pt>
                <c:pt idx="3">
                  <c:v>14976</c:v>
                </c:pt>
                <c:pt idx="4">
                  <c:v>15274</c:v>
                </c:pt>
                <c:pt idx="5">
                  <c:v>17109</c:v>
                </c:pt>
                <c:pt idx="6">
                  <c:v>18453</c:v>
                </c:pt>
                <c:pt idx="7">
                  <c:v>17564</c:v>
                </c:pt>
                <c:pt idx="8">
                  <c:v>16879</c:v>
                </c:pt>
                <c:pt idx="9">
                  <c:v>15319</c:v>
                </c:pt>
                <c:pt idx="10">
                  <c:v>12349</c:v>
                </c:pt>
                <c:pt idx="11">
                  <c:v>11532</c:v>
                </c:pt>
                <c:pt idx="12">
                  <c:v>173413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C2-4085-ABDC-96BEFABA9C1C}"/>
            </c:ext>
          </c:extLst>
        </c:ser>
        <c:ser>
          <c:idx val="0"/>
          <c:order val="2"/>
          <c:tx>
            <c:strRef>
              <c:f>'Viajeros entr evol mensu TF cat'!$I$95:$J$95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C2-4085-ABDC-96BEFABA9C1C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cat'!$I$97:$I$109</c:f>
              <c:numCache>
                <c:formatCode>#,##0</c:formatCode>
                <c:ptCount val="13"/>
                <c:pt idx="0">
                  <c:v>10527</c:v>
                </c:pt>
                <c:pt idx="1">
                  <c:v>11237</c:v>
                </c:pt>
                <c:pt idx="2">
                  <c:v>16049</c:v>
                </c:pt>
                <c:pt idx="3">
                  <c:v>18214</c:v>
                </c:pt>
                <c:pt idx="4">
                  <c:v>17680</c:v>
                </c:pt>
                <c:pt idx="5">
                  <c:v>18628</c:v>
                </c:pt>
                <c:pt idx="6">
                  <c:v>19970</c:v>
                </c:pt>
                <c:pt idx="7">
                  <c:v>18836</c:v>
                </c:pt>
                <c:pt idx="8">
                  <c:v>16579</c:v>
                </c:pt>
                <c:pt idx="9">
                  <c:v>17303</c:v>
                </c:pt>
                <c:pt idx="10">
                  <c:v>12400</c:v>
                </c:pt>
                <c:pt idx="11">
                  <c:v>12846</c:v>
                </c:pt>
                <c:pt idx="12">
                  <c:v>190269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C2-4085-ABDC-96BEFABA9C1C}"/>
            </c:ext>
          </c:extLst>
        </c:ser>
        <c:ser>
          <c:idx val="1"/>
          <c:order val="3"/>
          <c:tx>
            <c:strRef>
              <c:f>'Viajeros entr evol mensu TF cat'!$K$95:$L$95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C2-4085-ABDC-96BEFABA9C1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2C2-4085-ABDC-96BEFABA9C1C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cat'!$K$97:$K$109</c:f>
              <c:numCache>
                <c:formatCode>#,##0</c:formatCode>
                <c:ptCount val="13"/>
                <c:pt idx="0">
                  <c:v>9883</c:v>
                </c:pt>
                <c:pt idx="1">
                  <c:v>10385</c:v>
                </c:pt>
                <c:pt idx="2">
                  <c:v>15131</c:v>
                </c:pt>
                <c:pt idx="3">
                  <c:v>13440</c:v>
                </c:pt>
                <c:pt idx="4">
                  <c:v>15999</c:v>
                </c:pt>
                <c:pt idx="5">
                  <c:v>17484</c:v>
                </c:pt>
                <c:pt idx="12">
                  <c:v>82322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C2-4085-ABDC-96BEFABA9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2C2-4085-ABDC-96BEFABA9C1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7747</c:v>
                      </c:pt>
                      <c:pt idx="1">
                        <c:v>8701</c:v>
                      </c:pt>
                      <c:pt idx="2">
                        <c:v>10306</c:v>
                      </c:pt>
                      <c:pt idx="3">
                        <c:v>11549</c:v>
                      </c:pt>
                      <c:pt idx="4">
                        <c:v>9720</c:v>
                      </c:pt>
                      <c:pt idx="5">
                        <c:v>11984</c:v>
                      </c:pt>
                      <c:pt idx="6">
                        <c:v>15890</c:v>
                      </c:pt>
                      <c:pt idx="7">
                        <c:v>13448</c:v>
                      </c:pt>
                      <c:pt idx="8">
                        <c:v>10187</c:v>
                      </c:pt>
                      <c:pt idx="9">
                        <c:v>13403</c:v>
                      </c:pt>
                      <c:pt idx="10">
                        <c:v>11498</c:v>
                      </c:pt>
                      <c:pt idx="11">
                        <c:v>11556</c:v>
                      </c:pt>
                      <c:pt idx="12">
                        <c:v>135989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2C2-4085-ABDC-96BEFABA9C1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C2-4085-ABDC-96BEFABA9C1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C2-4085-ABDC-96BEFABA9C1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C2-4085-ABDC-96BEFABA9C1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C2-4085-ABDC-96BEFABA9C1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C2-4085-ABDC-96BEFABA9C1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C2-4085-ABDC-96BEFABA9C1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C2-4085-ABDC-96BEFABA9C1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C2-4085-ABDC-96BEFABA9C1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C2-4085-ABDC-96BEFABA9C1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C2-4085-ABDC-96BEFABA9C1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C2-4085-ABDC-96BEFABA9C1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C2-4085-ABDC-96BEFABA9C1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C2-4085-ABDC-96BEFABA9C1C}"/>
              </c:ext>
            </c:extLst>
          </c:dPt>
          <c:cat>
            <c:strRef>
              <c:f>'Viajeros entr evol mensu TF cat'!$B$97:$B$108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cat'!$L$97:$L$109</c:f>
              <c:numCache>
                <c:formatCode>0.0%</c:formatCode>
                <c:ptCount val="13"/>
                <c:pt idx="0">
                  <c:v>-6.117602355846874E-2</c:v>
                </c:pt>
                <c:pt idx="1">
                  <c:v>-7.5820948651775355E-2</c:v>
                </c:pt>
                <c:pt idx="2">
                  <c:v>-5.7199825534301252E-2</c:v>
                </c:pt>
                <c:pt idx="3">
                  <c:v>-0.2621060722521138</c:v>
                </c:pt>
                <c:pt idx="4">
                  <c:v>-9.5079185520361986E-2</c:v>
                </c:pt>
                <c:pt idx="5">
                  <c:v>-6.1412926776895027E-2</c:v>
                </c:pt>
                <c:pt idx="12">
                  <c:v>-0.10844208588292625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2C2-4085-ABDC-96BEFABA9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cat'!$C$8:$C$22</c:f>
              <c:numCache>
                <c:formatCode>#,##0</c:formatCode>
                <c:ptCount val="15"/>
                <c:pt idx="0">
                  <c:v>937396</c:v>
                </c:pt>
                <c:pt idx="1">
                  <c:v>915958</c:v>
                </c:pt>
                <c:pt idx="2">
                  <c:v>800263</c:v>
                </c:pt>
                <c:pt idx="3">
                  <c:v>710789</c:v>
                </c:pt>
                <c:pt idx="4">
                  <c:v>354204</c:v>
                </c:pt>
                <c:pt idx="5">
                  <c:v>225835</c:v>
                </c:pt>
                <c:pt idx="6">
                  <c:v>791721</c:v>
                </c:pt>
                <c:pt idx="7">
                  <c:v>816835</c:v>
                </c:pt>
                <c:pt idx="8">
                  <c:v>816827</c:v>
                </c:pt>
                <c:pt idx="9">
                  <c:v>779287</c:v>
                </c:pt>
                <c:pt idx="10">
                  <c:v>691266</c:v>
                </c:pt>
                <c:pt idx="11">
                  <c:v>716342</c:v>
                </c:pt>
                <c:pt idx="12">
                  <c:v>710064</c:v>
                </c:pt>
                <c:pt idx="13">
                  <c:v>683727</c:v>
                </c:pt>
                <c:pt idx="14">
                  <c:v>697620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7-4898-80AC-940923289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cat'!$D$8:$D$22</c:f>
              <c:numCache>
                <c:formatCode>0.0%</c:formatCode>
                <c:ptCount val="15"/>
                <c:pt idx="0">
                  <c:v>2.3405003286176784E-2</c:v>
                </c:pt>
                <c:pt idx="1">
                  <c:v>0.14457122221069829</c:v>
                </c:pt>
                <c:pt idx="2">
                  <c:v>0.12587983213021015</c:v>
                </c:pt>
                <c:pt idx="3">
                  <c:v>1.0067221149394134</c:v>
                </c:pt>
                <c:pt idx="4">
                  <c:v>0.56841942125888378</c:v>
                </c:pt>
                <c:pt idx="5">
                  <c:v>-0.71475431370394371</c:v>
                </c:pt>
                <c:pt idx="6">
                  <c:v>-3.0745499397063059E-2</c:v>
                </c:pt>
                <c:pt idx="7">
                  <c:v>9.7939955461257E-6</c:v>
                </c:pt>
                <c:pt idx="8">
                  <c:v>4.8172239495846814E-2</c:v>
                </c:pt>
                <c:pt idx="9">
                  <c:v>0.12733303822262343</c:v>
                </c:pt>
                <c:pt idx="10">
                  <c:v>-3.5005625804434226E-2</c:v>
                </c:pt>
                <c:pt idx="11">
                  <c:v>8.8414565447620941E-3</c:v>
                </c:pt>
                <c:pt idx="12">
                  <c:v>3.8519760079680943E-2</c:v>
                </c:pt>
                <c:pt idx="13">
                  <c:v>-1.9914853358561913E-2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7-4898-80AC-940923289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D2-4C27-A2CC-009E8B1C1DE9}"/>
              </c:ext>
            </c:extLst>
          </c:dPt>
          <c:val>
            <c:numRef>
              <c:f>'Viajeros entr evol mensu TF'!$G$31:$G$43</c:f>
              <c:numCache>
                <c:formatCode>#,##0</c:formatCode>
                <c:ptCount val="13"/>
                <c:pt idx="0">
                  <c:v>17391</c:v>
                </c:pt>
                <c:pt idx="1">
                  <c:v>18681</c:v>
                </c:pt>
                <c:pt idx="2">
                  <c:v>25095</c:v>
                </c:pt>
                <c:pt idx="3">
                  <c:v>29692</c:v>
                </c:pt>
                <c:pt idx="4">
                  <c:v>41525</c:v>
                </c:pt>
                <c:pt idx="5">
                  <c:v>44993</c:v>
                </c:pt>
                <c:pt idx="6">
                  <c:v>46418</c:v>
                </c:pt>
                <c:pt idx="7">
                  <c:v>47635</c:v>
                </c:pt>
                <c:pt idx="8">
                  <c:v>34597</c:v>
                </c:pt>
                <c:pt idx="9">
                  <c:v>30970</c:v>
                </c:pt>
                <c:pt idx="10">
                  <c:v>24997</c:v>
                </c:pt>
                <c:pt idx="11">
                  <c:v>20445</c:v>
                </c:pt>
                <c:pt idx="12">
                  <c:v>382439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D2-4C27-A2CC-009E8B1C1DE9}"/>
            </c:ext>
          </c:extLst>
        </c:ser>
        <c:ser>
          <c:idx val="0"/>
          <c:order val="2"/>
          <c:tx>
            <c:strRef>
              <c:f>'Viajeros entr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D2-4C27-A2CC-009E8B1C1DE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TF'!$I$31:$I$43</c:f>
              <c:numCache>
                <c:formatCode>#,##0</c:formatCode>
                <c:ptCount val="13"/>
                <c:pt idx="0">
                  <c:v>18625</c:v>
                </c:pt>
                <c:pt idx="1">
                  <c:v>19036</c:v>
                </c:pt>
                <c:pt idx="2">
                  <c:v>24776</c:v>
                </c:pt>
                <c:pt idx="3">
                  <c:v>35629</c:v>
                </c:pt>
                <c:pt idx="4">
                  <c:v>41829</c:v>
                </c:pt>
                <c:pt idx="5">
                  <c:v>41210</c:v>
                </c:pt>
                <c:pt idx="6">
                  <c:v>50534</c:v>
                </c:pt>
                <c:pt idx="7">
                  <c:v>51594</c:v>
                </c:pt>
                <c:pt idx="8">
                  <c:v>38088</c:v>
                </c:pt>
                <c:pt idx="9">
                  <c:v>32143</c:v>
                </c:pt>
                <c:pt idx="10">
                  <c:v>21723</c:v>
                </c:pt>
                <c:pt idx="11">
                  <c:v>23233</c:v>
                </c:pt>
                <c:pt idx="12">
                  <c:v>398420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D2-4C27-A2CC-009E8B1C1DE9}"/>
            </c:ext>
          </c:extLst>
        </c:ser>
        <c:ser>
          <c:idx val="1"/>
          <c:order val="3"/>
          <c:tx>
            <c:strRef>
              <c:f>'Viajeros entr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D2-4C27-A2CC-009E8B1C1DE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DD2-4C27-A2CC-009E8B1C1DE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TF'!$K$31:$K$43</c:f>
              <c:numCache>
                <c:formatCode>#,##0</c:formatCode>
                <c:ptCount val="13"/>
                <c:pt idx="0">
                  <c:v>18209</c:v>
                </c:pt>
                <c:pt idx="1">
                  <c:v>19402</c:v>
                </c:pt>
                <c:pt idx="2">
                  <c:v>25731</c:v>
                </c:pt>
                <c:pt idx="3">
                  <c:v>34887</c:v>
                </c:pt>
                <c:pt idx="4">
                  <c:v>42837</c:v>
                </c:pt>
                <c:pt idx="5">
                  <c:v>49492</c:v>
                </c:pt>
                <c:pt idx="12">
                  <c:v>190558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DD2-4C27-A2CC-009E8B1C1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DD2-4C27-A2CC-009E8B1C1DE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12392</c:v>
                      </c:pt>
                      <c:pt idx="1">
                        <c:v>19887</c:v>
                      </c:pt>
                      <c:pt idx="2">
                        <c:v>21912</c:v>
                      </c:pt>
                      <c:pt idx="3">
                        <c:v>29771</c:v>
                      </c:pt>
                      <c:pt idx="4">
                        <c:v>31151</c:v>
                      </c:pt>
                      <c:pt idx="5">
                        <c:v>38004</c:v>
                      </c:pt>
                      <c:pt idx="6">
                        <c:v>43951</c:v>
                      </c:pt>
                      <c:pt idx="7">
                        <c:v>37614</c:v>
                      </c:pt>
                      <c:pt idx="8">
                        <c:v>32660</c:v>
                      </c:pt>
                      <c:pt idx="9">
                        <c:v>30437</c:v>
                      </c:pt>
                      <c:pt idx="10">
                        <c:v>21959</c:v>
                      </c:pt>
                      <c:pt idx="11">
                        <c:v>23169</c:v>
                      </c:pt>
                      <c:pt idx="12">
                        <c:v>342907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DD2-4C27-A2CC-009E8B1C1DE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D2-4C27-A2CC-009E8B1C1DE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D2-4C27-A2CC-009E8B1C1DE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D2-4C27-A2CC-009E8B1C1DE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D2-4C27-A2CC-009E8B1C1DE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D2-4C27-A2CC-009E8B1C1DE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D2-4C27-A2CC-009E8B1C1DE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D2-4C27-A2CC-009E8B1C1DE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D2-4C27-A2CC-009E8B1C1DE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D2-4C27-A2CC-009E8B1C1DE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D2-4C27-A2CC-009E8B1C1DE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D2-4C27-A2CC-009E8B1C1DE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D2-4C27-A2CC-009E8B1C1DE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D2-4C27-A2CC-009E8B1C1DE9}"/>
              </c:ext>
            </c:extLst>
          </c:dPt>
          <c:cat>
            <c:strRef>
              <c:f>'Viajeros entr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TF'!$L$31:$L$43</c:f>
              <c:numCache>
                <c:formatCode>0.0%</c:formatCode>
                <c:ptCount val="13"/>
                <c:pt idx="0">
                  <c:v>-2.2335570469798616E-2</c:v>
                </c:pt>
                <c:pt idx="1">
                  <c:v>1.9226728304265528E-2</c:v>
                </c:pt>
                <c:pt idx="2">
                  <c:v>3.8545366483693888E-2</c:v>
                </c:pt>
                <c:pt idx="3">
                  <c:v>-2.082573184765224E-2</c:v>
                </c:pt>
                <c:pt idx="4">
                  <c:v>2.4098113748834527E-2</c:v>
                </c:pt>
                <c:pt idx="5">
                  <c:v>0.20097063819461303</c:v>
                </c:pt>
                <c:pt idx="12">
                  <c:v>5.2196239750420981E-2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DD2-4C27-A2CC-009E8B1C1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cat'!$C$31:$C$45</c:f>
              <c:numCache>
                <c:formatCode>#,##0</c:formatCode>
                <c:ptCount val="15"/>
                <c:pt idx="0">
                  <c:v>747127</c:v>
                </c:pt>
                <c:pt idx="1">
                  <c:v>742545</c:v>
                </c:pt>
                <c:pt idx="2">
                  <c:v>655063</c:v>
                </c:pt>
                <c:pt idx="3">
                  <c:v>574800</c:v>
                </c:pt>
                <c:pt idx="4">
                  <c:v>285256</c:v>
                </c:pt>
                <c:pt idx="5">
                  <c:v>177177</c:v>
                </c:pt>
                <c:pt idx="6">
                  <c:v>632559</c:v>
                </c:pt>
                <c:pt idx="7">
                  <c:v>643249</c:v>
                </c:pt>
                <c:pt idx="8">
                  <c:v>632543</c:v>
                </c:pt>
                <c:pt idx="9">
                  <c:v>588624</c:v>
                </c:pt>
                <c:pt idx="10">
                  <c:v>528310</c:v>
                </c:pt>
                <c:pt idx="11">
                  <c:v>558325</c:v>
                </c:pt>
                <c:pt idx="12">
                  <c:v>563361</c:v>
                </c:pt>
                <c:pt idx="13">
                  <c:v>544807</c:v>
                </c:pt>
                <c:pt idx="14">
                  <c:v>547396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78-454F-94FC-0FD5F4EE1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cat'!$D$30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cat'!$D$31:$D$45</c:f>
              <c:numCache>
                <c:formatCode>0.0%</c:formatCode>
                <c:ptCount val="15"/>
                <c:pt idx="0">
                  <c:v>6.1706697910564046E-3</c:v>
                </c:pt>
                <c:pt idx="1">
                  <c:v>0.13354746032061038</c:v>
                </c:pt>
                <c:pt idx="2">
                  <c:v>0.13963639526791938</c:v>
                </c:pt>
                <c:pt idx="3">
                  <c:v>1.0150321115068568</c:v>
                </c:pt>
                <c:pt idx="4">
                  <c:v>0.61000581339564386</c:v>
                </c:pt>
                <c:pt idx="5">
                  <c:v>-0.71990438836535409</c:v>
                </c:pt>
                <c:pt idx="6">
                  <c:v>-1.6618758832116387E-2</c:v>
                </c:pt>
                <c:pt idx="7">
                  <c:v>1.6925331558486967E-2</c:v>
                </c:pt>
                <c:pt idx="8">
                  <c:v>7.4612995732419973E-2</c:v>
                </c:pt>
                <c:pt idx="9">
                  <c:v>0.11416403248092966</c:v>
                </c:pt>
                <c:pt idx="10">
                  <c:v>-5.375901132852734E-2</c:v>
                </c:pt>
                <c:pt idx="11">
                  <c:v>-8.9392059443234029E-3</c:v>
                </c:pt>
                <c:pt idx="12">
                  <c:v>3.4056096929738322E-2</c:v>
                </c:pt>
                <c:pt idx="13">
                  <c:v>-4.7296655437745194E-3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78-454F-94FC-0FD5F4EE1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cat'!$C$54:$C$68</c:f>
              <c:numCache>
                <c:formatCode>#,##0</c:formatCode>
                <c:ptCount val="15"/>
                <c:pt idx="0">
                  <c:v>619427</c:v>
                </c:pt>
                <c:pt idx="1">
                  <c:v>623703</c:v>
                </c:pt>
                <c:pt idx="2">
                  <c:v>550170</c:v>
                </c:pt>
                <c:pt idx="3">
                  <c:v>476344</c:v>
                </c:pt>
                <c:pt idx="4">
                  <c:v>214429</c:v>
                </c:pt>
                <c:pt idx="5">
                  <c:v>143122</c:v>
                </c:pt>
                <c:pt idx="6">
                  <c:v>501207</c:v>
                </c:pt>
                <c:pt idx="7">
                  <c:v>508840</c:v>
                </c:pt>
                <c:pt idx="8">
                  <c:v>482207</c:v>
                </c:pt>
                <c:pt idx="9">
                  <c:v>443712</c:v>
                </c:pt>
                <c:pt idx="10">
                  <c:v>412346</c:v>
                </c:pt>
                <c:pt idx="11">
                  <c:v>439654</c:v>
                </c:pt>
                <c:pt idx="12">
                  <c:v>451246</c:v>
                </c:pt>
                <c:pt idx="13">
                  <c:v>435425</c:v>
                </c:pt>
                <c:pt idx="14">
                  <c:v>430908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3-4461-A31E-749B08DE8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cat'!$D$53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cat'!$D$54:$D$68</c:f>
              <c:numCache>
                <c:formatCode>0.0%</c:formatCode>
                <c:ptCount val="15"/>
                <c:pt idx="0">
                  <c:v>-6.8558272126316711E-3</c:v>
                </c:pt>
                <c:pt idx="1">
                  <c:v>0.13365505207481321</c:v>
                </c:pt>
                <c:pt idx="2">
                  <c:v>0.15498463295433562</c:v>
                </c:pt>
                <c:pt idx="3">
                  <c:v>1.2214532549235413</c:v>
                </c:pt>
                <c:pt idx="4">
                  <c:v>0.4982252903117621</c:v>
                </c:pt>
                <c:pt idx="5">
                  <c:v>-0.71444532897585233</c:v>
                </c:pt>
                <c:pt idx="6">
                  <c:v>-1.5000786101721508E-2</c:v>
                </c:pt>
                <c:pt idx="7">
                  <c:v>5.5231466984096089E-2</c:v>
                </c:pt>
                <c:pt idx="8">
                  <c:v>8.6756725082936637E-2</c:v>
                </c:pt>
                <c:pt idx="9">
                  <c:v>7.6067186295004641E-2</c:v>
                </c:pt>
                <c:pt idx="10">
                  <c:v>-6.2112479358768513E-2</c:v>
                </c:pt>
                <c:pt idx="11">
                  <c:v>-2.5688870372258199E-2</c:v>
                </c:pt>
                <c:pt idx="12">
                  <c:v>3.6334615605442933E-2</c:v>
                </c:pt>
                <c:pt idx="13">
                  <c:v>1.0482515989491903E-2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3-4461-A31E-749B08DE8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2732290890549E-2"/>
          <c:y val="0.28154949862036477"/>
          <c:w val="0.95795330741250462"/>
          <c:h val="0.396946766269600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 años '!$T$6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19-4860-AB22-BA0340C82591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19-4860-AB22-BA0340C8259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19-4860-AB22-BA0340C8259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19-4860-AB22-BA0340C8259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19-4860-AB22-BA0340C8259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19-4860-AB22-BA0340C8259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F19-4860-AB22-BA0340C8259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F19-4860-AB22-BA0340C825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'!$T$8:$T$9,'viaj entrados lugar resid años '!$T$12:$T$20)</c:f>
              <c:numCache>
                <c:formatCode>#,##0</c:formatCode>
                <c:ptCount val="11"/>
                <c:pt idx="0">
                  <c:v>937396</c:v>
                </c:pt>
                <c:pt idx="1">
                  <c:v>398420</c:v>
                </c:pt>
                <c:pt idx="2">
                  <c:v>538976</c:v>
                </c:pt>
                <c:pt idx="3">
                  <c:v>115762</c:v>
                </c:pt>
                <c:pt idx="4">
                  <c:v>139475</c:v>
                </c:pt>
                <c:pt idx="5">
                  <c:v>57115</c:v>
                </c:pt>
                <c:pt idx="6">
                  <c:v>15989</c:v>
                </c:pt>
                <c:pt idx="7">
                  <c:v>9558</c:v>
                </c:pt>
                <c:pt idx="8">
                  <c:v>7981</c:v>
                </c:pt>
                <c:pt idx="9">
                  <c:v>7579</c:v>
                </c:pt>
                <c:pt idx="10">
                  <c:v>185517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19-4860-AB22-BA0340C82591}"/>
            </c:ext>
          </c:extLst>
        </c:ser>
        <c:ser>
          <c:idx val="1"/>
          <c:order val="1"/>
          <c:tx>
            <c:strRef>
              <c:f>'viaj entrados lugar resid años '!$U$6</c:f>
              <c:strCache>
                <c:ptCount val="1"/>
                <c:pt idx="0">
                  <c:v>var. 25/24</c:v>
                </c:pt>
              </c:strCache>
            </c:strRef>
          </c:tx>
          <c:invertIfNegative val="0"/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'!$U$8:$U$9,'viaj entrados lugar resid años '!$U$12:$U$20)</c:f>
              <c:numCache>
                <c:formatCode>0.0%</c:formatCode>
                <c:ptCount val="11"/>
                <c:pt idx="0">
                  <c:v>2.3405003286176784E-2</c:v>
                </c:pt>
                <c:pt idx="1">
                  <c:v>4.1787056236419318E-2</c:v>
                </c:pt>
                <c:pt idx="2">
                  <c:v>1.0228314268095451E-2</c:v>
                </c:pt>
                <c:pt idx="3">
                  <c:v>4.7288189261319946E-2</c:v>
                </c:pt>
                <c:pt idx="4">
                  <c:v>-1.7975328808404023E-2</c:v>
                </c:pt>
                <c:pt idx="5">
                  <c:v>-1.5377454445153149E-2</c:v>
                </c:pt>
                <c:pt idx="6">
                  <c:v>-0.13903397770717785</c:v>
                </c:pt>
                <c:pt idx="7">
                  <c:v>7.1404551059298216E-2</c:v>
                </c:pt>
                <c:pt idx="8">
                  <c:v>7.9972936400541261E-2</c:v>
                </c:pt>
                <c:pt idx="9">
                  <c:v>-0.20895522388059706</c:v>
                </c:pt>
                <c:pt idx="10">
                  <c:v>3.93924453458534E-2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19-4860-AB22-BA0340C82591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F19-4860-AB22-BA0340C8259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F19-4860-AB22-BA0340C8259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F19-4860-AB22-BA0340C8259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F19-4860-AB22-BA0340C8259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F19-4860-AB22-BA0340C8259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F19-4860-AB22-BA0340C8259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F19-4860-AB22-BA0340C82591}"/>
              </c:ext>
            </c:extLst>
          </c:dPt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'!$W$8:$W$9,'viaj entrados lugar resid años '!$W$12:$W$20)</c:f>
              <c:numCache>
                <c:formatCode>0.0%</c:formatCode>
                <c:ptCount val="11"/>
                <c:pt idx="0">
                  <c:v>1</c:v>
                </c:pt>
                <c:pt idx="1">
                  <c:v>0.42502848315973185</c:v>
                </c:pt>
                <c:pt idx="2">
                  <c:v>0.57497151684026815</c:v>
                </c:pt>
                <c:pt idx="3">
                  <c:v>0.12349316617523437</c:v>
                </c:pt>
                <c:pt idx="4">
                  <c:v>0.14878983908614929</c:v>
                </c:pt>
                <c:pt idx="5">
                  <c:v>6.0929425770965523E-2</c:v>
                </c:pt>
                <c:pt idx="6">
                  <c:v>1.7056825503842559E-2</c:v>
                </c:pt>
                <c:pt idx="7">
                  <c:v>1.0196331112998135E-2</c:v>
                </c:pt>
                <c:pt idx="8">
                  <c:v>8.5140111543040506E-3</c:v>
                </c:pt>
                <c:pt idx="9">
                  <c:v>8.085163580813232E-3</c:v>
                </c:pt>
                <c:pt idx="10">
                  <c:v>0.19790675445596098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F19-4860-AB22-BA0340C82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8932313911888835"/>
          <c:w val="0.95795330741250462"/>
          <c:h val="0.429207627242083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residencia'!$R$9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48-481C-94A9-DF087C9150C6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48-481C-94A9-DF087C9150C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48-481C-94A9-DF087C9150C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48-481C-94A9-DF087C9150C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48-481C-94A9-DF087C9150C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48-481C-94A9-DF087C9150C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48-481C-94A9-DF087C9150C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F48-481C-94A9-DF087C9150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residencia'!$R$11:$R$23</c:f>
              <c:numCache>
                <c:formatCode>#,##0</c:formatCode>
                <c:ptCount val="13"/>
                <c:pt idx="0">
                  <c:v>77257</c:v>
                </c:pt>
                <c:pt idx="1">
                  <c:v>41210</c:v>
                </c:pt>
                <c:pt idx="2">
                  <c:v>9716</c:v>
                </c:pt>
                <c:pt idx="3">
                  <c:v>31494</c:v>
                </c:pt>
                <c:pt idx="4">
                  <c:v>36047</c:v>
                </c:pt>
                <c:pt idx="5">
                  <c:v>8545</c:v>
                </c:pt>
                <c:pt idx="6">
                  <c:v>8565</c:v>
                </c:pt>
                <c:pt idx="7">
                  <c:v>3585</c:v>
                </c:pt>
                <c:pt idx="8">
                  <c:v>879</c:v>
                </c:pt>
                <c:pt idx="9">
                  <c:v>603</c:v>
                </c:pt>
                <c:pt idx="10">
                  <c:v>131</c:v>
                </c:pt>
                <c:pt idx="11">
                  <c:v>63</c:v>
                </c:pt>
                <c:pt idx="12">
                  <c:v>13676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48-481C-94A9-DF087C9150C6}"/>
            </c:ext>
          </c:extLst>
        </c:ser>
        <c:ser>
          <c:idx val="1"/>
          <c:order val="1"/>
          <c:tx>
            <c:strRef>
              <c:f>'viaj entrados lugar residencia'!$S$9</c:f>
              <c:strCache>
                <c:ptCount val="1"/>
                <c:pt idx="0">
                  <c:v>junio 2026</c:v>
                </c:pt>
              </c:strCache>
            </c:strRef>
          </c:tx>
          <c:invertIfNegative val="0"/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residencia'!$S$11:$S$23</c:f>
              <c:numCache>
                <c:formatCode>0.0%</c:formatCode>
                <c:ptCount val="13"/>
                <c:pt idx="0">
                  <c:v>-7.3579317208878448E-2</c:v>
                </c:pt>
                <c:pt idx="1">
                  <c:v>-8.4079745738225964E-2</c:v>
                </c:pt>
                <c:pt idx="2">
                  <c:v>-0.3693366220952875</c:v>
                </c:pt>
                <c:pt idx="3">
                  <c:v>6.4453983168283324E-2</c:v>
                </c:pt>
                <c:pt idx="4">
                  <c:v>-6.127604166666667E-2</c:v>
                </c:pt>
                <c:pt idx="5">
                  <c:v>-3.8807649043869463E-2</c:v>
                </c:pt>
                <c:pt idx="6">
                  <c:v>3.0066145520144305E-2</c:v>
                </c:pt>
                <c:pt idx="7">
                  <c:v>-0.3088490456911509</c:v>
                </c:pt>
                <c:pt idx="8">
                  <c:v>-0.40081799591002043</c:v>
                </c:pt>
                <c:pt idx="9">
                  <c:v>-0.14102564102564108</c:v>
                </c:pt>
                <c:pt idx="10">
                  <c:v>2.34375E-2</c:v>
                </c:pt>
                <c:pt idx="11">
                  <c:v>-0.47058823529411764</c:v>
                </c:pt>
                <c:pt idx="12">
                  <c:v>6.1801059446733309E-3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F48-481C-94A9-DF087C9150C6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F48-481C-94A9-DF087C9150C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F48-481C-94A9-DF087C9150C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F48-481C-94A9-DF087C9150C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F48-481C-94A9-DF087C9150C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F48-481C-94A9-DF087C9150C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F48-481C-94A9-DF087C9150C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F48-481C-94A9-DF087C9150C6}"/>
              </c:ext>
            </c:extLst>
          </c:dPt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residencia'!$T$11:$T$23</c:f>
              <c:numCache>
                <c:formatCode>0.0%</c:formatCode>
                <c:ptCount val="13"/>
                <c:pt idx="0">
                  <c:v>1</c:v>
                </c:pt>
                <c:pt idx="1">
                  <c:v>0.5334144478817453</c:v>
                </c:pt>
                <c:pt idx="2">
                  <c:v>0.1257620668677272</c:v>
                </c:pt>
                <c:pt idx="3">
                  <c:v>0.40765238101401813</c:v>
                </c:pt>
                <c:pt idx="4">
                  <c:v>0.46658555211825464</c:v>
                </c:pt>
                <c:pt idx="5">
                  <c:v>0.11060486428414254</c:v>
                </c:pt>
                <c:pt idx="6">
                  <c:v>0.11086374050247874</c:v>
                </c:pt>
                <c:pt idx="7">
                  <c:v>4.6403562136764304E-2</c:v>
                </c:pt>
                <c:pt idx="8">
                  <c:v>1.1377609795876101E-2</c:v>
                </c:pt>
                <c:pt idx="9">
                  <c:v>7.8051179828365069E-3</c:v>
                </c:pt>
                <c:pt idx="10">
                  <c:v>1.6956392301021267E-3</c:v>
                </c:pt>
                <c:pt idx="11">
                  <c:v>8.1546008775903805E-4</c:v>
                </c:pt>
                <c:pt idx="12">
                  <c:v>0.17701955809829531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F48-481C-94A9-DF087C915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1825749224955904"/>
          <c:w val="0.95795330741250462"/>
          <c:h val="0.380130115314533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acu'!$V$7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2C-469B-83E5-EF211EE87616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E2C-469B-83E5-EF211EE8761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E2C-469B-83E5-EF211EE8761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2C-469B-83E5-EF211EE8761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2C-469B-83E5-EF211EE8761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E2C-469B-83E5-EF211EE8761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E2C-469B-83E5-EF211EE8761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E2C-469B-83E5-EF211EE876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acu'!$V$9:$V$10,'viaj entrados lugar residen acu'!$V$13:$V$21)</c:f>
              <c:numCache>
                <c:formatCode>#,##0</c:formatCode>
                <c:ptCount val="11"/>
                <c:pt idx="0">
                  <c:v>431591</c:v>
                </c:pt>
                <c:pt idx="1">
                  <c:v>190558</c:v>
                </c:pt>
                <c:pt idx="2">
                  <c:v>241033</c:v>
                </c:pt>
                <c:pt idx="3">
                  <c:v>48822</c:v>
                </c:pt>
                <c:pt idx="4">
                  <c:v>63764</c:v>
                </c:pt>
                <c:pt idx="5">
                  <c:v>27233</c:v>
                </c:pt>
                <c:pt idx="6">
                  <c:v>6266</c:v>
                </c:pt>
                <c:pt idx="7">
                  <c:v>4488</c:v>
                </c:pt>
                <c:pt idx="8">
                  <c:v>3892</c:v>
                </c:pt>
                <c:pt idx="9">
                  <c:v>4675</c:v>
                </c:pt>
                <c:pt idx="10">
                  <c:v>81893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2C-469B-83E5-EF211EE87616}"/>
            </c:ext>
          </c:extLst>
        </c:ser>
        <c:ser>
          <c:idx val="1"/>
          <c:order val="1"/>
          <c:tx>
            <c:strRef>
              <c:f>'viaj entrados lugar residen acu'!$W$7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acu'!$W$9:$W$10,'viaj entrados lugar residen acu'!$W$13:$W$21)</c:f>
              <c:numCache>
                <c:formatCode>0.0%</c:formatCode>
                <c:ptCount val="11"/>
                <c:pt idx="0">
                  <c:v>-2.7812442277975746E-2</c:v>
                </c:pt>
                <c:pt idx="1">
                  <c:v>5.2196239750420981E-2</c:v>
                </c:pt>
                <c:pt idx="2">
                  <c:v>-8.2942400687889273E-2</c:v>
                </c:pt>
                <c:pt idx="3">
                  <c:v>-4.3774604853399124E-2</c:v>
                </c:pt>
                <c:pt idx="4">
                  <c:v>-0.1271662058203521</c:v>
                </c:pt>
                <c:pt idx="5">
                  <c:v>-6.5250223107022776E-2</c:v>
                </c:pt>
                <c:pt idx="6">
                  <c:v>-0.12277754444911104</c:v>
                </c:pt>
                <c:pt idx="7">
                  <c:v>0.16450441100155677</c:v>
                </c:pt>
                <c:pt idx="8">
                  <c:v>-0.13491887086019116</c:v>
                </c:pt>
                <c:pt idx="9">
                  <c:v>0.16787409442917811</c:v>
                </c:pt>
                <c:pt idx="10">
                  <c:v>-9.0976700818079848E-2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E2C-469B-83E5-EF211EE87616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E2C-469B-83E5-EF211EE8761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E2C-469B-83E5-EF211EE8761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E2C-469B-83E5-EF211EE8761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E2C-469B-83E5-EF211EE8761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E2C-469B-83E5-EF211EE8761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E2C-469B-83E5-EF211EE8761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E2C-469B-83E5-EF211EE87616}"/>
              </c:ext>
            </c:extLst>
          </c:dPt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acu'!$Y$9:$Y$10,'viaj entrados lugar residen acu'!$Y$13:$Y$21)</c:f>
              <c:numCache>
                <c:formatCode>0.0%</c:formatCode>
                <c:ptCount val="11"/>
                <c:pt idx="0">
                  <c:v>1</c:v>
                </c:pt>
                <c:pt idx="1">
                  <c:v>0.44152449888899442</c:v>
                </c:pt>
                <c:pt idx="2">
                  <c:v>0.55847550111100552</c:v>
                </c:pt>
                <c:pt idx="3">
                  <c:v>0.11312098723096635</c:v>
                </c:pt>
                <c:pt idx="4">
                  <c:v>0.14774172770053129</c:v>
                </c:pt>
                <c:pt idx="5">
                  <c:v>6.3099091500981253E-2</c:v>
                </c:pt>
                <c:pt idx="6">
                  <c:v>1.4518375035624006E-2</c:v>
                </c:pt>
                <c:pt idx="7">
                  <c:v>1.0398733986575252E-2</c:v>
                </c:pt>
                <c:pt idx="8">
                  <c:v>9.0177969420122284E-3</c:v>
                </c:pt>
                <c:pt idx="9">
                  <c:v>1.0832014569349221E-2</c:v>
                </c:pt>
                <c:pt idx="10">
                  <c:v>0.18974677414496596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DE2C-469B-83E5-EF211EE87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0632289384879521"/>
          <c:w val="0.95795330741250462"/>
          <c:h val="0.384903954674838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hot'!$T$7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4D-4724-B156-7A2375C5D8F7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A4D-4724-B156-7A2375C5D8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A4D-4724-B156-7A2375C5D8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A4D-4724-B156-7A2375C5D8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A4D-4724-B156-7A2375C5D8F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A4D-4724-B156-7A2375C5D8F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A4D-4724-B156-7A2375C5D8F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A4D-4724-B156-7A2375C5D8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hot'!$T$9:$T$10,'viaj entrados lugar residen hot'!$T$13:$T$21)</c:f>
              <c:numCache>
                <c:formatCode>#,##0</c:formatCode>
                <c:ptCount val="11"/>
                <c:pt idx="0">
                  <c:v>349269</c:v>
                </c:pt>
                <c:pt idx="1">
                  <c:v>149759</c:v>
                </c:pt>
                <c:pt idx="2">
                  <c:v>199510</c:v>
                </c:pt>
                <c:pt idx="3">
                  <c:v>43188</c:v>
                </c:pt>
                <c:pt idx="4">
                  <c:v>55261</c:v>
                </c:pt>
                <c:pt idx="5">
                  <c:v>22868</c:v>
                </c:pt>
                <c:pt idx="6">
                  <c:v>4995</c:v>
                </c:pt>
                <c:pt idx="7">
                  <c:v>4058</c:v>
                </c:pt>
                <c:pt idx="8">
                  <c:v>2050</c:v>
                </c:pt>
                <c:pt idx="9">
                  <c:v>2384</c:v>
                </c:pt>
                <c:pt idx="10">
                  <c:v>64706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4D-4724-B156-7A2375C5D8F7}"/>
            </c:ext>
          </c:extLst>
        </c:ser>
        <c:ser>
          <c:idx val="1"/>
          <c:order val="1"/>
          <c:tx>
            <c:strRef>
              <c:f>'viaj entrados lugar residen hot'!$U$7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hot'!$U$9:$U$10,'viaj entrados lugar residen hot'!$U$13:$U$21)</c:f>
              <c:numCache>
                <c:formatCode>0.0%</c:formatCode>
                <c:ptCount val="11"/>
                <c:pt idx="0">
                  <c:v>-6.6381686163087261E-3</c:v>
                </c:pt>
                <c:pt idx="1">
                  <c:v>6.6257039721472566E-2</c:v>
                </c:pt>
                <c:pt idx="2">
                  <c:v>-5.5126687189201995E-2</c:v>
                </c:pt>
                <c:pt idx="3">
                  <c:v>-4.5990722332670653E-2</c:v>
                </c:pt>
                <c:pt idx="4">
                  <c:v>-0.10699395623929409</c:v>
                </c:pt>
                <c:pt idx="5">
                  <c:v>-2.0264770146951716E-2</c:v>
                </c:pt>
                <c:pt idx="6">
                  <c:v>-0.10178025534975721</c:v>
                </c:pt>
                <c:pt idx="7">
                  <c:v>0.19317847691855339</c:v>
                </c:pt>
                <c:pt idx="8">
                  <c:v>-0.17571371129875357</c:v>
                </c:pt>
                <c:pt idx="9">
                  <c:v>0.15840621963070944</c:v>
                </c:pt>
                <c:pt idx="10">
                  <c:v>-3.6396128071481737E-2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A4D-4724-B156-7A2375C5D8F7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A4D-4724-B156-7A2375C5D8F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A4D-4724-B156-7A2375C5D8F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A4D-4724-B156-7A2375C5D8F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A4D-4724-B156-7A2375C5D8F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A4D-4724-B156-7A2375C5D8F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A4D-4724-B156-7A2375C5D8F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A4D-4724-B156-7A2375C5D8F7}"/>
              </c:ext>
            </c:extLst>
          </c:dPt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hot'!$W$9:$W$10,'viaj entrados lugar residen hot'!$W$13:$W$21)</c:f>
              <c:numCache>
                <c:formatCode>0.0%</c:formatCode>
                <c:ptCount val="11"/>
                <c:pt idx="0">
                  <c:v>1</c:v>
                </c:pt>
                <c:pt idx="1">
                  <c:v>0.42877839144040841</c:v>
                </c:pt>
                <c:pt idx="2">
                  <c:v>0.57122160855959159</c:v>
                </c:pt>
                <c:pt idx="3">
                  <c:v>0.12365254288242014</c:v>
                </c:pt>
                <c:pt idx="4">
                  <c:v>0.15821902315979947</c:v>
                </c:pt>
                <c:pt idx="5">
                  <c:v>6.5473889752597575E-2</c:v>
                </c:pt>
                <c:pt idx="6">
                  <c:v>1.4301297853516916E-2</c:v>
                </c:pt>
                <c:pt idx="7">
                  <c:v>1.1618551889804134E-2</c:v>
                </c:pt>
                <c:pt idx="8">
                  <c:v>5.8694015214633992E-3</c:v>
                </c:pt>
                <c:pt idx="9">
                  <c:v>6.8256845010579237E-3</c:v>
                </c:pt>
                <c:pt idx="10">
                  <c:v>0.18526121699893205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A4D-4724-B156-7A2375C5D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3973976937093389"/>
          <c:w val="0.95795330741250462"/>
          <c:h val="0.341939400432088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apt'!$T$7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BB-418B-9A2E-F885FCCEAA43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BB-418B-9A2E-F885FCCEAA4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BB-418B-9A2E-F885FCCEAA4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BB-418B-9A2E-F885FCCEAA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BB-418B-9A2E-F885FCCEAA4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6BB-418B-9A2E-F885FCCEAA4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BB-418B-9A2E-F885FCCEAA4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6BB-418B-9A2E-F885FCCEAA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apt'!$T$9:$T$10,'viaj entrados lugar residen apt'!$T$13:$T$21)</c:f>
              <c:numCache>
                <c:formatCode>#,##0</c:formatCode>
                <c:ptCount val="11"/>
                <c:pt idx="0">
                  <c:v>82322</c:v>
                </c:pt>
                <c:pt idx="1">
                  <c:v>40799</c:v>
                </c:pt>
                <c:pt idx="2">
                  <c:v>41523</c:v>
                </c:pt>
                <c:pt idx="3">
                  <c:v>5634</c:v>
                </c:pt>
                <c:pt idx="4">
                  <c:v>8503</c:v>
                </c:pt>
                <c:pt idx="5">
                  <c:v>4365</c:v>
                </c:pt>
                <c:pt idx="6">
                  <c:v>1271</c:v>
                </c:pt>
                <c:pt idx="7">
                  <c:v>430</c:v>
                </c:pt>
                <c:pt idx="8">
                  <c:v>1842</c:v>
                </c:pt>
                <c:pt idx="9">
                  <c:v>2291</c:v>
                </c:pt>
                <c:pt idx="10">
                  <c:v>17187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BB-418B-9A2E-F885FCCEAA43}"/>
            </c:ext>
          </c:extLst>
        </c:ser>
        <c:ser>
          <c:idx val="1"/>
          <c:order val="1"/>
          <c:tx>
            <c:strRef>
              <c:f>'viaj entrados lugar residen apt'!$U$7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apt'!$U$9:$U$10,'viaj entrados lugar residen apt'!$U$13:$U$21)</c:f>
              <c:numCache>
                <c:formatCode>0.0%</c:formatCode>
                <c:ptCount val="11"/>
                <c:pt idx="0">
                  <c:v>-0.10844208588292625</c:v>
                </c:pt>
                <c:pt idx="1">
                  <c:v>3.616058250516474E-3</c:v>
                </c:pt>
                <c:pt idx="2">
                  <c:v>-0.19658301569181358</c:v>
                </c:pt>
                <c:pt idx="3">
                  <c:v>-2.6438569206842955E-2</c:v>
                </c:pt>
                <c:pt idx="4">
                  <c:v>-0.23890082348728969</c:v>
                </c:pt>
                <c:pt idx="5">
                  <c:v>-0.24650440186431899</c:v>
                </c:pt>
                <c:pt idx="6">
                  <c:v>-0.19658659924146649</c:v>
                </c:pt>
                <c:pt idx="7">
                  <c:v>-5.0772626931567366E-2</c:v>
                </c:pt>
                <c:pt idx="8">
                  <c:v>-8.4493041749503006E-2</c:v>
                </c:pt>
                <c:pt idx="9">
                  <c:v>0.17789203084832894</c:v>
                </c:pt>
                <c:pt idx="10">
                  <c:v>-0.25075199441998341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6BB-418B-9A2E-F885FCCEAA43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6BB-418B-9A2E-F885FCCEAA4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6BB-418B-9A2E-F885FCCEAA4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6BB-418B-9A2E-F885FCCEAA4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6BB-418B-9A2E-F885FCCEAA4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6BB-418B-9A2E-F885FCCEAA4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6BB-418B-9A2E-F885FCCEAA4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6BB-418B-9A2E-F885FCCEAA43}"/>
              </c:ext>
            </c:extLst>
          </c:dPt>
          <c:cat>
            <c:strRef>
              <c:f>('viaj entrados lugar residen apt'!$N$9:$N$10,'viaj entrados lugar residen apt'!$N$13:$N$21)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apt'!$W$9:$W$10,'viaj entrados lugar residen apt'!$W$13:$W$21)</c:f>
              <c:numCache>
                <c:formatCode>0.0%</c:formatCode>
                <c:ptCount val="11"/>
                <c:pt idx="0">
                  <c:v>1</c:v>
                </c:pt>
                <c:pt idx="1">
                  <c:v>0.49560263356089501</c:v>
                </c:pt>
                <c:pt idx="2">
                  <c:v>0.50439736643910493</c:v>
                </c:pt>
                <c:pt idx="3">
                  <c:v>6.8438570491484663E-2</c:v>
                </c:pt>
                <c:pt idx="4">
                  <c:v>0.10328952163455699</c:v>
                </c:pt>
                <c:pt idx="5">
                  <c:v>5.3023493112412237E-2</c:v>
                </c:pt>
                <c:pt idx="6">
                  <c:v>1.5439372221277423E-2</c:v>
                </c:pt>
                <c:pt idx="7">
                  <c:v>5.2233910740749736E-3</c:v>
                </c:pt>
                <c:pt idx="8">
                  <c:v>2.2375549670804889E-2</c:v>
                </c:pt>
                <c:pt idx="9">
                  <c:v>2.782974174582736E-2</c:v>
                </c:pt>
                <c:pt idx="10">
                  <c:v>0.20877772648866647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6BB-418B-9A2E-F885FCCEA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6568511642811568"/>
          <c:w val="0.95795330741250462"/>
          <c:h val="0.51380024865312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 lugar residen mes'!$P$8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FC-4BEB-A379-C449905A2B1D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FC-4BEB-A379-C449905A2B1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FC-4BEB-A379-C449905A2B1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0FC-4BEB-A379-C449905A2B1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0FC-4BEB-A379-C449905A2B1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0FC-4BEB-A379-C449905A2B1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0FC-4BEB-A379-C449905A2B1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0FC-4BEB-A379-C449905A2B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mes'!$P$10,'viaj aloj lugar residen mes'!$P$11,'viaj aloj lugar residen mes'!$P$14:$P$22)</c:f>
              <c:numCache>
                <c:formatCode>#,##0</c:formatCode>
                <c:ptCount val="11"/>
                <c:pt idx="0">
                  <c:v>91488</c:v>
                </c:pt>
                <c:pt idx="1">
                  <c:v>53339</c:v>
                </c:pt>
                <c:pt idx="2">
                  <c:v>38149</c:v>
                </c:pt>
                <c:pt idx="3">
                  <c:v>10028</c:v>
                </c:pt>
                <c:pt idx="4">
                  <c:v>8205</c:v>
                </c:pt>
                <c:pt idx="5">
                  <c:v>4870</c:v>
                </c:pt>
                <c:pt idx="6">
                  <c:v>1340</c:v>
                </c:pt>
                <c:pt idx="7">
                  <c:v>711</c:v>
                </c:pt>
                <c:pt idx="8">
                  <c:v>133</c:v>
                </c:pt>
                <c:pt idx="9">
                  <c:v>67</c:v>
                </c:pt>
                <c:pt idx="10">
                  <c:v>12795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FC-4BEB-A379-C449905A2B1D}"/>
            </c:ext>
          </c:extLst>
        </c:ser>
        <c:ser>
          <c:idx val="1"/>
          <c:order val="1"/>
          <c:tx>
            <c:strRef>
              <c:f>'viaj aloj lugar residen mes'!$Q$8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mes'!$Q$10,'viaj aloj lugar residen mes'!$Q$11,'viaj aloj lugar residen mes'!$Q$14:$Q$22)</c:f>
              <c:numCache>
                <c:formatCode>0.0%</c:formatCode>
                <c:ptCount val="11"/>
                <c:pt idx="0">
                  <c:v>4.832074801480446E-2</c:v>
                </c:pt>
                <c:pt idx="1">
                  <c:v>0.19755276156264023</c:v>
                </c:pt>
                <c:pt idx="2">
                  <c:v>-0.10722894385808901</c:v>
                </c:pt>
                <c:pt idx="3">
                  <c:v>2.0557704050478298E-2</c:v>
                </c:pt>
                <c:pt idx="4">
                  <c:v>-0.24641807494489343</c:v>
                </c:pt>
                <c:pt idx="5">
                  <c:v>0.12211981566820285</c:v>
                </c:pt>
                <c:pt idx="6">
                  <c:v>0.33068520357497522</c:v>
                </c:pt>
                <c:pt idx="7">
                  <c:v>-5.5944055944056048E-3</c:v>
                </c:pt>
                <c:pt idx="8">
                  <c:v>-1.4814814814814836E-2</c:v>
                </c:pt>
                <c:pt idx="9">
                  <c:v>3.076923076923066E-2</c:v>
                </c:pt>
                <c:pt idx="10">
                  <c:v>-0.18787686448746432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0FC-4BEB-A379-C449905A2B1D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0FC-4BEB-A379-C449905A2B1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0FC-4BEB-A379-C449905A2B1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0FC-4BEB-A379-C449905A2B1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0FC-4BEB-A379-C449905A2B1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0FC-4BEB-A379-C449905A2B1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0FC-4BEB-A379-C449905A2B1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0FC-4BEB-A379-C449905A2B1D}"/>
              </c:ext>
            </c:extLst>
          </c:dPt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mes'!$R$10:$R$11,'viaj aloj lugar residen mes'!$R$14:$R$22)</c:f>
              <c:numCache>
                <c:formatCode>0.0%</c:formatCode>
                <c:ptCount val="11"/>
                <c:pt idx="0">
                  <c:v>1</c:v>
                </c:pt>
                <c:pt idx="1">
                  <c:v>0.58301635187128364</c:v>
                </c:pt>
                <c:pt idx="2">
                  <c:v>0.41698364812871636</c:v>
                </c:pt>
                <c:pt idx="3">
                  <c:v>0.10961000349772648</c:v>
                </c:pt>
                <c:pt idx="4">
                  <c:v>8.9683892969569773E-2</c:v>
                </c:pt>
                <c:pt idx="5">
                  <c:v>5.3231024833857991E-2</c:v>
                </c:pt>
                <c:pt idx="6">
                  <c:v>1.4646729625743267E-2</c:v>
                </c:pt>
                <c:pt idx="7">
                  <c:v>7.7715110178384053E-3</c:v>
                </c:pt>
                <c:pt idx="8">
                  <c:v>1.4537425673312348E-3</c:v>
                </c:pt>
                <c:pt idx="9">
                  <c:v>7.3233648128716332E-4</c:v>
                </c:pt>
                <c:pt idx="10">
                  <c:v>0.13985440713536201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40FC-4BEB-A379-C449905A2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51459596079018"/>
          <c:y val="0.19048427217274536"/>
          <c:w val="0.82247339202719794"/>
          <c:h val="0.409531703273932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alojados lugar residen acu'!$U$7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92-4AC2-A585-551DB99DC55F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B92-4AC2-A585-551DB99DC55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B92-4AC2-A585-551DB99DC55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B92-4AC2-A585-551DB99DC55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B92-4AC2-A585-551DB99DC5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B92-4AC2-A585-551DB99DC55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B92-4AC2-A585-551DB99DC55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B92-4AC2-A585-551DB99DC5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acu'!$U$9:$U$21</c:f>
              <c:numCache>
                <c:formatCode>#,##0</c:formatCode>
                <c:ptCount val="13"/>
                <c:pt idx="0">
                  <c:v>503619</c:v>
                </c:pt>
                <c:pt idx="1">
                  <c:v>210188</c:v>
                </c:pt>
                <c:pt idx="2">
                  <c:v>58567</c:v>
                </c:pt>
                <c:pt idx="3">
                  <c:v>151621</c:v>
                </c:pt>
                <c:pt idx="4">
                  <c:v>293431</c:v>
                </c:pt>
                <c:pt idx="5">
                  <c:v>58912</c:v>
                </c:pt>
                <c:pt idx="6">
                  <c:v>82544</c:v>
                </c:pt>
                <c:pt idx="7">
                  <c:v>32057</c:v>
                </c:pt>
                <c:pt idx="8">
                  <c:v>7451</c:v>
                </c:pt>
                <c:pt idx="9">
                  <c:v>5330</c:v>
                </c:pt>
                <c:pt idx="10">
                  <c:v>4946</c:v>
                </c:pt>
                <c:pt idx="11">
                  <c:v>5968</c:v>
                </c:pt>
                <c:pt idx="12">
                  <c:v>96223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92-4AC2-A585-551DB99DC55F}"/>
            </c:ext>
          </c:extLst>
        </c:ser>
        <c:ser>
          <c:idx val="1"/>
          <c:order val="1"/>
          <c:tx>
            <c:strRef>
              <c:f>'viaj alojados lugar residen acu'!$V$7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acu'!$V$9:$V$21</c:f>
              <c:numCache>
                <c:formatCode>0.0%</c:formatCode>
                <c:ptCount val="13"/>
                <c:pt idx="0">
                  <c:v>-2.6668960105755923E-2</c:v>
                </c:pt>
                <c:pt idx="1">
                  <c:v>5.9746493359820185E-2</c:v>
                </c:pt>
                <c:pt idx="2">
                  <c:v>0.38315660203575552</c:v>
                </c:pt>
                <c:pt idx="3">
                  <c:v>-2.8039360235905031E-2</c:v>
                </c:pt>
                <c:pt idx="4">
                  <c:v>-8.0384229660273254E-2</c:v>
                </c:pt>
                <c:pt idx="5">
                  <c:v>-2.1671620970822203E-2</c:v>
                </c:pt>
                <c:pt idx="6">
                  <c:v>-0.11805370059726694</c:v>
                </c:pt>
                <c:pt idx="7">
                  <c:v>-6.0132520229858044E-2</c:v>
                </c:pt>
                <c:pt idx="8">
                  <c:v>-0.13198974836905875</c:v>
                </c:pt>
                <c:pt idx="9">
                  <c:v>0.13888888888888884</c:v>
                </c:pt>
                <c:pt idx="10">
                  <c:v>-0.15726699608110406</c:v>
                </c:pt>
                <c:pt idx="11">
                  <c:v>0.12795312795312785</c:v>
                </c:pt>
                <c:pt idx="12">
                  <c:v>-9.8512244936198923E-2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92-4AC2-A585-551DB99DC55F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B92-4AC2-A585-551DB99DC55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B92-4AC2-A585-551DB99DC55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B92-4AC2-A585-551DB99DC55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B92-4AC2-A585-551DB99DC55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B92-4AC2-A585-551DB99DC55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B92-4AC2-A585-551DB99DC55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B92-4AC2-A585-551DB99DC55F}"/>
              </c:ext>
            </c:extLst>
          </c:dPt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acu'!$X$9:$X$21</c:f>
              <c:numCache>
                <c:formatCode>0.0%</c:formatCode>
                <c:ptCount val="13"/>
                <c:pt idx="0">
                  <c:v>1</c:v>
                </c:pt>
                <c:pt idx="1">
                  <c:v>0.41735518318411341</c:v>
                </c:pt>
                <c:pt idx="2">
                  <c:v>0.11629227650267365</c:v>
                </c:pt>
                <c:pt idx="3">
                  <c:v>0.30106290668143976</c:v>
                </c:pt>
                <c:pt idx="4">
                  <c:v>0.58264481681588665</c:v>
                </c:pt>
                <c:pt idx="5">
                  <c:v>0.11697731817107775</c:v>
                </c:pt>
                <c:pt idx="6">
                  <c:v>0.1639016796427458</c:v>
                </c:pt>
                <c:pt idx="7">
                  <c:v>6.3653277576898412E-2</c:v>
                </c:pt>
                <c:pt idx="8">
                  <c:v>1.479491440950401E-2</c:v>
                </c:pt>
                <c:pt idx="9">
                  <c:v>1.0583397369837119E-2</c:v>
                </c:pt>
                <c:pt idx="10">
                  <c:v>9.8209162084830007E-3</c:v>
                </c:pt>
                <c:pt idx="11">
                  <c:v>1.1850228049378598E-2</c:v>
                </c:pt>
                <c:pt idx="12">
                  <c:v>0.19106308538796193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5B92-4AC2-A585-551DB99DC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A8-4778-9330-8E024D455FA0}"/>
              </c:ext>
            </c:extLst>
          </c:dPt>
          <c:val>
            <c:numRef>
              <c:f>'Pernoctaciones evol mensu TF'!$G$9:$G$21</c:f>
              <c:numCache>
                <c:formatCode>#,##0</c:formatCode>
                <c:ptCount val="13"/>
                <c:pt idx="0">
                  <c:v>493020</c:v>
                </c:pt>
                <c:pt idx="1">
                  <c:v>476786</c:v>
                </c:pt>
                <c:pt idx="2">
                  <c:v>499150</c:v>
                </c:pt>
                <c:pt idx="3">
                  <c:v>411482</c:v>
                </c:pt>
                <c:pt idx="4">
                  <c:v>405702</c:v>
                </c:pt>
                <c:pt idx="5">
                  <c:v>460449</c:v>
                </c:pt>
                <c:pt idx="6">
                  <c:v>532065</c:v>
                </c:pt>
                <c:pt idx="7">
                  <c:v>551869</c:v>
                </c:pt>
                <c:pt idx="8">
                  <c:v>489204</c:v>
                </c:pt>
                <c:pt idx="9">
                  <c:v>490987</c:v>
                </c:pt>
                <c:pt idx="10">
                  <c:v>482914</c:v>
                </c:pt>
                <c:pt idx="11">
                  <c:v>468874</c:v>
                </c:pt>
                <c:pt idx="12">
                  <c:v>5762502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A8-4778-9330-8E024D455FA0}"/>
            </c:ext>
          </c:extLst>
        </c:ser>
        <c:ser>
          <c:idx val="0"/>
          <c:order val="2"/>
          <c:tx>
            <c:strRef>
              <c:f>'Pernoctaciones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A8-4778-9330-8E024D455FA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TF'!$I$9:$I$21</c:f>
              <c:numCache>
                <c:formatCode>#,##0</c:formatCode>
                <c:ptCount val="13"/>
                <c:pt idx="0">
                  <c:v>494946</c:v>
                </c:pt>
                <c:pt idx="1">
                  <c:v>478546</c:v>
                </c:pt>
                <c:pt idx="2">
                  <c:v>499373</c:v>
                </c:pt>
                <c:pt idx="3">
                  <c:v>421131</c:v>
                </c:pt>
                <c:pt idx="4">
                  <c:v>405133</c:v>
                </c:pt>
                <c:pt idx="5">
                  <c:v>430081</c:v>
                </c:pt>
                <c:pt idx="6">
                  <c:v>526626</c:v>
                </c:pt>
                <c:pt idx="7">
                  <c:v>557802</c:v>
                </c:pt>
                <c:pt idx="8">
                  <c:v>455849</c:v>
                </c:pt>
                <c:pt idx="9">
                  <c:v>476664</c:v>
                </c:pt>
                <c:pt idx="10">
                  <c:v>463756</c:v>
                </c:pt>
                <c:pt idx="11">
                  <c:v>456509</c:v>
                </c:pt>
                <c:pt idx="12">
                  <c:v>5666416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A8-4778-9330-8E024D455FA0}"/>
            </c:ext>
          </c:extLst>
        </c:ser>
        <c:ser>
          <c:idx val="1"/>
          <c:order val="3"/>
          <c:tx>
            <c:strRef>
              <c:f>'Pernoctaciones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A8-4778-9330-8E024D455FA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A8-4778-9330-8E024D455FA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TF'!$K$9:$K$21</c:f>
              <c:numCache>
                <c:formatCode>#,##0</c:formatCode>
                <c:ptCount val="13"/>
                <c:pt idx="0">
                  <c:v>475524</c:v>
                </c:pt>
                <c:pt idx="1">
                  <c:v>464770</c:v>
                </c:pt>
                <c:pt idx="2">
                  <c:v>462676</c:v>
                </c:pt>
                <c:pt idx="3">
                  <c:v>369216</c:v>
                </c:pt>
                <c:pt idx="4">
                  <c:v>370106</c:v>
                </c:pt>
                <c:pt idx="5">
                  <c:v>433796</c:v>
                </c:pt>
                <c:pt idx="12">
                  <c:v>2576088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A8-4778-9330-8E024D455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AA8-4778-9330-8E024D455FA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262511</c:v>
                      </c:pt>
                      <c:pt idx="1">
                        <c:v>300105</c:v>
                      </c:pt>
                      <c:pt idx="2">
                        <c:v>366039</c:v>
                      </c:pt>
                      <c:pt idx="3">
                        <c:v>348988</c:v>
                      </c:pt>
                      <c:pt idx="4">
                        <c:v>310799</c:v>
                      </c:pt>
                      <c:pt idx="5">
                        <c:v>364068</c:v>
                      </c:pt>
                      <c:pt idx="6">
                        <c:v>417659</c:v>
                      </c:pt>
                      <c:pt idx="7">
                        <c:v>416027</c:v>
                      </c:pt>
                      <c:pt idx="8">
                        <c:v>378277</c:v>
                      </c:pt>
                      <c:pt idx="9">
                        <c:v>375972</c:v>
                      </c:pt>
                      <c:pt idx="10">
                        <c:v>401911</c:v>
                      </c:pt>
                      <c:pt idx="11">
                        <c:v>411614</c:v>
                      </c:pt>
                      <c:pt idx="12">
                        <c:v>4353970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AA8-4778-9330-8E024D455F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A8-4778-9330-8E024D455FA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A8-4778-9330-8E024D455FA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A8-4778-9330-8E024D455FA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A8-4778-9330-8E024D455FA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A8-4778-9330-8E024D455FA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A8-4778-9330-8E024D455FA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A8-4778-9330-8E024D455FA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A8-4778-9330-8E024D455FA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A8-4778-9330-8E024D455FA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A8-4778-9330-8E024D455FA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A8-4778-9330-8E024D455FA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A8-4778-9330-8E024D455FA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A8-4778-9330-8E024D455FA0}"/>
              </c:ext>
            </c:extLst>
          </c:dPt>
          <c:cat>
            <c:strRef>
              <c:f>'Pernoctaciones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TF'!$L$9:$L$21</c:f>
              <c:numCache>
                <c:formatCode>0.0%</c:formatCode>
                <c:ptCount val="13"/>
                <c:pt idx="0">
                  <c:v>-3.9240644433938265E-2</c:v>
                </c:pt>
                <c:pt idx="1">
                  <c:v>-2.8787201230393689E-2</c:v>
                </c:pt>
                <c:pt idx="2">
                  <c:v>-7.3486151634149177E-2</c:v>
                </c:pt>
                <c:pt idx="3">
                  <c:v>-0.12327518040704677</c:v>
                </c:pt>
                <c:pt idx="4">
                  <c:v>-8.6458027363853329E-2</c:v>
                </c:pt>
                <c:pt idx="5">
                  <c:v>8.6379077429601381E-3</c:v>
                </c:pt>
                <c:pt idx="12">
                  <c:v>-5.6104880166788162E-2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A8-4778-9330-8E024D455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6-4657-8A55-95B57495C0CE}"/>
              </c:ext>
            </c:extLst>
          </c:dPt>
          <c:val>
            <c:numRef>
              <c:f>'Viajeros entr evol mensu TF'!$G$53:$G$65</c:f>
              <c:numCache>
                <c:formatCode>#,##0</c:formatCode>
                <c:ptCount val="13"/>
                <c:pt idx="0">
                  <c:v>13975</c:v>
                </c:pt>
                <c:pt idx="1">
                  <c:v>15143</c:v>
                </c:pt>
                <c:pt idx="2">
                  <c:v>19127</c:v>
                </c:pt>
                <c:pt idx="3">
                  <c:v>21707</c:v>
                </c:pt>
                <c:pt idx="4">
                  <c:v>27547</c:v>
                </c:pt>
                <c:pt idx="5">
                  <c:v>29587</c:v>
                </c:pt>
                <c:pt idx="6">
                  <c:v>31281</c:v>
                </c:pt>
                <c:pt idx="7">
                  <c:v>34534</c:v>
                </c:pt>
                <c:pt idx="8">
                  <c:v>26626</c:v>
                </c:pt>
                <c:pt idx="9">
                  <c:v>22936</c:v>
                </c:pt>
                <c:pt idx="10">
                  <c:v>18518</c:v>
                </c:pt>
                <c:pt idx="11">
                  <c:v>15056</c:v>
                </c:pt>
                <c:pt idx="12">
                  <c:v>276037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657-8A55-95B57495C0CE}"/>
            </c:ext>
          </c:extLst>
        </c:ser>
        <c:ser>
          <c:idx val="0"/>
          <c:order val="2"/>
          <c:tx>
            <c:strRef>
              <c:f>'Viajeros entr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C6-4657-8A55-95B57495C0C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TF'!$I$53:$I$65</c:f>
              <c:numCache>
                <c:formatCode>#,##0</c:formatCode>
                <c:ptCount val="13"/>
                <c:pt idx="0">
                  <c:v>14812</c:v>
                </c:pt>
                <c:pt idx="1">
                  <c:v>15578</c:v>
                </c:pt>
                <c:pt idx="2">
                  <c:v>19845</c:v>
                </c:pt>
                <c:pt idx="3">
                  <c:v>27565</c:v>
                </c:pt>
                <c:pt idx="4">
                  <c:v>30790</c:v>
                </c:pt>
                <c:pt idx="5">
                  <c:v>31494</c:v>
                </c:pt>
                <c:pt idx="6">
                  <c:v>36148</c:v>
                </c:pt>
                <c:pt idx="7">
                  <c:v>36427</c:v>
                </c:pt>
                <c:pt idx="8">
                  <c:v>27784</c:v>
                </c:pt>
                <c:pt idx="9">
                  <c:v>21905</c:v>
                </c:pt>
                <c:pt idx="10">
                  <c:v>15854</c:v>
                </c:pt>
                <c:pt idx="11">
                  <c:v>16168</c:v>
                </c:pt>
                <c:pt idx="12">
                  <c:v>294370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C6-4657-8A55-95B57495C0CE}"/>
            </c:ext>
          </c:extLst>
        </c:ser>
        <c:ser>
          <c:idx val="1"/>
          <c:order val="3"/>
          <c:tx>
            <c:strRef>
              <c:f>'Viajeros entr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6-4657-8A55-95B57495C0C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C6-4657-8A55-95B57495C0C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TF'!$K$53:$K$65</c:f>
              <c:numCache>
                <c:formatCode>#,##0</c:formatCode>
                <c:ptCount val="13"/>
                <c:pt idx="0">
                  <c:v>14213</c:v>
                </c:pt>
                <c:pt idx="1">
                  <c:v>14160</c:v>
                </c:pt>
                <c:pt idx="2">
                  <c:v>19124</c:v>
                </c:pt>
                <c:pt idx="3">
                  <c:v>24220</c:v>
                </c:pt>
                <c:pt idx="4">
                  <c:v>27990</c:v>
                </c:pt>
                <c:pt idx="5">
                  <c:v>34605</c:v>
                </c:pt>
                <c:pt idx="12">
                  <c:v>134312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C6-4657-8A55-95B57495C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DC6-4657-8A55-95B57495C0C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9244</c:v>
                      </c:pt>
                      <c:pt idx="1">
                        <c:v>13995</c:v>
                      </c:pt>
                      <c:pt idx="2">
                        <c:v>16558</c:v>
                      </c:pt>
                      <c:pt idx="3">
                        <c:v>19780</c:v>
                      </c:pt>
                      <c:pt idx="4">
                        <c:v>22561</c:v>
                      </c:pt>
                      <c:pt idx="5">
                        <c:v>29162</c:v>
                      </c:pt>
                      <c:pt idx="6">
                        <c:v>27917</c:v>
                      </c:pt>
                      <c:pt idx="7">
                        <c:v>27261</c:v>
                      </c:pt>
                      <c:pt idx="8">
                        <c:v>24649</c:v>
                      </c:pt>
                      <c:pt idx="9">
                        <c:v>19972</c:v>
                      </c:pt>
                      <c:pt idx="10">
                        <c:v>16997</c:v>
                      </c:pt>
                      <c:pt idx="11">
                        <c:v>16856</c:v>
                      </c:pt>
                      <c:pt idx="12">
                        <c:v>244952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DC6-4657-8A55-95B57495C0C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C6-4657-8A55-95B57495C0C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C6-4657-8A55-95B57495C0C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C6-4657-8A55-95B57495C0C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C6-4657-8A55-95B57495C0C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C6-4657-8A55-95B57495C0C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C6-4657-8A55-95B57495C0C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C6-4657-8A55-95B57495C0C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C6-4657-8A55-95B57495C0C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C6-4657-8A55-95B57495C0C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C6-4657-8A55-95B57495C0C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C6-4657-8A55-95B57495C0C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C6-4657-8A55-95B57495C0C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C6-4657-8A55-95B57495C0CE}"/>
              </c:ext>
            </c:extLst>
          </c:dPt>
          <c:cat>
            <c:strRef>
              <c:f>'Viajeros entr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TF'!$L$53:$L$65</c:f>
              <c:numCache>
                <c:formatCode>0.0%</c:formatCode>
                <c:ptCount val="13"/>
                <c:pt idx="0">
                  <c:v>-4.0440183634890658E-2</c:v>
                </c:pt>
                <c:pt idx="1">
                  <c:v>-9.102580562331497E-2</c:v>
                </c:pt>
                <c:pt idx="2">
                  <c:v>-3.633156966490303E-2</c:v>
                </c:pt>
                <c:pt idx="3">
                  <c:v>-0.12134953745692001</c:v>
                </c:pt>
                <c:pt idx="4">
                  <c:v>-9.0938616433907105E-2</c:v>
                </c:pt>
                <c:pt idx="5">
                  <c:v>9.8780720137168876E-2</c:v>
                </c:pt>
                <c:pt idx="12">
                  <c:v>-4.1203849119100022E-2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DC6-4657-8A55-95B57495C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FD-409D-A7FE-BADACE740272}"/>
              </c:ext>
            </c:extLst>
          </c:dPt>
          <c:val>
            <c:numRef>
              <c:f>'Pernoctaciones evol mensu TF'!$G$31:$G$43</c:f>
              <c:numCache>
                <c:formatCode>#,##0</c:formatCode>
                <c:ptCount val="13"/>
                <c:pt idx="0">
                  <c:v>84701</c:v>
                </c:pt>
                <c:pt idx="1">
                  <c:v>82338</c:v>
                </c:pt>
                <c:pt idx="2">
                  <c:v>112876</c:v>
                </c:pt>
                <c:pt idx="3">
                  <c:v>127831</c:v>
                </c:pt>
                <c:pt idx="4">
                  <c:v>161111</c:v>
                </c:pt>
                <c:pt idx="5">
                  <c:v>186304</c:v>
                </c:pt>
                <c:pt idx="6">
                  <c:v>207746</c:v>
                </c:pt>
                <c:pt idx="7">
                  <c:v>229806</c:v>
                </c:pt>
                <c:pt idx="8">
                  <c:v>159761</c:v>
                </c:pt>
                <c:pt idx="9">
                  <c:v>131586</c:v>
                </c:pt>
                <c:pt idx="10">
                  <c:v>107403</c:v>
                </c:pt>
                <c:pt idx="11">
                  <c:v>89457</c:v>
                </c:pt>
                <c:pt idx="12">
                  <c:v>1680920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FD-409D-A7FE-BADACE740272}"/>
            </c:ext>
          </c:extLst>
        </c:ser>
        <c:ser>
          <c:idx val="0"/>
          <c:order val="2"/>
          <c:tx>
            <c:strRef>
              <c:f>'Pernoctaciones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FD-409D-A7FE-BADACE74027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TF'!$I$31:$I$43</c:f>
              <c:numCache>
                <c:formatCode>#,##0</c:formatCode>
                <c:ptCount val="13"/>
                <c:pt idx="0">
                  <c:v>87577</c:v>
                </c:pt>
                <c:pt idx="1">
                  <c:v>82514</c:v>
                </c:pt>
                <c:pt idx="2">
                  <c:v>105271</c:v>
                </c:pt>
                <c:pt idx="3">
                  <c:v>141536</c:v>
                </c:pt>
                <c:pt idx="4">
                  <c:v>169329</c:v>
                </c:pt>
                <c:pt idx="5">
                  <c:v>183684</c:v>
                </c:pt>
                <c:pt idx="6">
                  <c:v>219561</c:v>
                </c:pt>
                <c:pt idx="7">
                  <c:v>238030</c:v>
                </c:pt>
                <c:pt idx="8">
                  <c:v>164576</c:v>
                </c:pt>
                <c:pt idx="9">
                  <c:v>128510</c:v>
                </c:pt>
                <c:pt idx="10">
                  <c:v>96853</c:v>
                </c:pt>
                <c:pt idx="11">
                  <c:v>98952</c:v>
                </c:pt>
                <c:pt idx="12">
                  <c:v>1716393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FD-409D-A7FE-BADACE740272}"/>
            </c:ext>
          </c:extLst>
        </c:ser>
        <c:ser>
          <c:idx val="1"/>
          <c:order val="3"/>
          <c:tx>
            <c:strRef>
              <c:f>'Pernoctaciones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FD-409D-A7FE-BADACE74027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FD-409D-A7FE-BADACE74027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TF'!$K$31:$K$43</c:f>
              <c:numCache>
                <c:formatCode>#,##0</c:formatCode>
                <c:ptCount val="13"/>
                <c:pt idx="0">
                  <c:v>88177</c:v>
                </c:pt>
                <c:pt idx="1">
                  <c:v>83370</c:v>
                </c:pt>
                <c:pt idx="2">
                  <c:v>104807</c:v>
                </c:pt>
                <c:pt idx="3">
                  <c:v>139374</c:v>
                </c:pt>
                <c:pt idx="4">
                  <c:v>171591</c:v>
                </c:pt>
                <c:pt idx="5">
                  <c:v>208802</c:v>
                </c:pt>
                <c:pt idx="12">
                  <c:v>796121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FD-409D-A7FE-BADACE740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BFD-409D-A7FE-BADACE74027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60652</c:v>
                      </c:pt>
                      <c:pt idx="1">
                        <c:v>88163</c:v>
                      </c:pt>
                      <c:pt idx="2">
                        <c:v>114307</c:v>
                      </c:pt>
                      <c:pt idx="3">
                        <c:v>130266</c:v>
                      </c:pt>
                      <c:pt idx="4">
                        <c:v>157891</c:v>
                      </c:pt>
                      <c:pt idx="5">
                        <c:v>189872</c:v>
                      </c:pt>
                      <c:pt idx="6">
                        <c:v>201715</c:v>
                      </c:pt>
                      <c:pt idx="7">
                        <c:v>197193</c:v>
                      </c:pt>
                      <c:pt idx="8">
                        <c:v>158091</c:v>
                      </c:pt>
                      <c:pt idx="9">
                        <c:v>140180</c:v>
                      </c:pt>
                      <c:pt idx="10">
                        <c:v>108306</c:v>
                      </c:pt>
                      <c:pt idx="11">
                        <c:v>111329</c:v>
                      </c:pt>
                      <c:pt idx="12">
                        <c:v>1657965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BFD-409D-A7FE-BADACE74027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FD-409D-A7FE-BADACE74027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FD-409D-A7FE-BADACE74027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FD-409D-A7FE-BADACE74027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FD-409D-A7FE-BADACE74027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FD-409D-A7FE-BADACE74027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FD-409D-A7FE-BADACE74027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FD-409D-A7FE-BADACE74027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FD-409D-A7FE-BADACE74027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FD-409D-A7FE-BADACE74027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FD-409D-A7FE-BADACE74027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FD-409D-A7FE-BADACE74027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FD-409D-A7FE-BADACE74027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FD-409D-A7FE-BADACE740272}"/>
              </c:ext>
            </c:extLst>
          </c:dPt>
          <c:cat>
            <c:strRef>
              <c:f>'Pernoctaciones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TF'!$L$31:$L$43</c:f>
              <c:numCache>
                <c:formatCode>0.0%</c:formatCode>
                <c:ptCount val="13"/>
                <c:pt idx="0">
                  <c:v>6.8511138769311586E-3</c:v>
                </c:pt>
                <c:pt idx="1">
                  <c:v>1.0373997139879299E-2</c:v>
                </c:pt>
                <c:pt idx="2">
                  <c:v>-4.4076716284636719E-3</c:v>
                </c:pt>
                <c:pt idx="3">
                  <c:v>-1.5275265656794046E-2</c:v>
                </c:pt>
                <c:pt idx="4">
                  <c:v>1.3358609570717439E-2</c:v>
                </c:pt>
                <c:pt idx="5">
                  <c:v>0.13674571546786862</c:v>
                </c:pt>
                <c:pt idx="12">
                  <c:v>3.4042895867184564E-2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FD-409D-A7FE-BADACE740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A2-407C-82FD-F9774DE9D595}"/>
              </c:ext>
            </c:extLst>
          </c:dPt>
          <c:val>
            <c:numRef>
              <c:f>'Pernoctaciones evol mensu TF'!$G$53:$G$65</c:f>
              <c:numCache>
                <c:formatCode>#,##0</c:formatCode>
                <c:ptCount val="13"/>
                <c:pt idx="0">
                  <c:v>76591</c:v>
                </c:pt>
                <c:pt idx="1">
                  <c:v>74115</c:v>
                </c:pt>
                <c:pt idx="2">
                  <c:v>98365</c:v>
                </c:pt>
                <c:pt idx="3">
                  <c:v>108738</c:v>
                </c:pt>
                <c:pt idx="4">
                  <c:v>127566</c:v>
                </c:pt>
                <c:pt idx="5">
                  <c:v>145345</c:v>
                </c:pt>
                <c:pt idx="6">
                  <c:v>163095</c:v>
                </c:pt>
                <c:pt idx="7">
                  <c:v>188499</c:v>
                </c:pt>
                <c:pt idx="8">
                  <c:v>137327</c:v>
                </c:pt>
                <c:pt idx="9">
                  <c:v>109884</c:v>
                </c:pt>
                <c:pt idx="10">
                  <c:v>89993</c:v>
                </c:pt>
                <c:pt idx="11">
                  <c:v>73903</c:v>
                </c:pt>
                <c:pt idx="12">
                  <c:v>1393421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A2-407C-82FD-F9774DE9D595}"/>
            </c:ext>
          </c:extLst>
        </c:ser>
        <c:ser>
          <c:idx val="0"/>
          <c:order val="2"/>
          <c:tx>
            <c:strRef>
              <c:f>'Pernoctaciones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A2-407C-82FD-F9774DE9D595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TF'!$I$53:$I$65</c:f>
              <c:numCache>
                <c:formatCode>#,##0</c:formatCode>
                <c:ptCount val="13"/>
                <c:pt idx="0">
                  <c:v>77024</c:v>
                </c:pt>
                <c:pt idx="1">
                  <c:v>75077</c:v>
                </c:pt>
                <c:pt idx="2">
                  <c:v>93539</c:v>
                </c:pt>
                <c:pt idx="3">
                  <c:v>123326</c:v>
                </c:pt>
                <c:pt idx="4">
                  <c:v>146230</c:v>
                </c:pt>
                <c:pt idx="5">
                  <c:v>159956</c:v>
                </c:pt>
                <c:pt idx="6">
                  <c:v>184550</c:v>
                </c:pt>
                <c:pt idx="7">
                  <c:v>199456</c:v>
                </c:pt>
                <c:pt idx="8">
                  <c:v>141358</c:v>
                </c:pt>
                <c:pt idx="9">
                  <c:v>108183</c:v>
                </c:pt>
                <c:pt idx="10">
                  <c:v>83028</c:v>
                </c:pt>
                <c:pt idx="11">
                  <c:v>85077</c:v>
                </c:pt>
                <c:pt idx="12">
                  <c:v>1476804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A2-407C-82FD-F9774DE9D595}"/>
            </c:ext>
          </c:extLst>
        </c:ser>
        <c:ser>
          <c:idx val="1"/>
          <c:order val="3"/>
          <c:tx>
            <c:strRef>
              <c:f>'Pernoctaciones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A2-407C-82FD-F9774DE9D59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A2-407C-82FD-F9774DE9D595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TF'!$K$53:$K$65</c:f>
              <c:numCache>
                <c:formatCode>#,##0</c:formatCode>
                <c:ptCount val="13"/>
                <c:pt idx="0">
                  <c:v>78632</c:v>
                </c:pt>
                <c:pt idx="1">
                  <c:v>71688</c:v>
                </c:pt>
                <c:pt idx="2">
                  <c:v>90688</c:v>
                </c:pt>
                <c:pt idx="3">
                  <c:v>117167</c:v>
                </c:pt>
                <c:pt idx="4">
                  <c:v>138639</c:v>
                </c:pt>
                <c:pt idx="5">
                  <c:v>176412</c:v>
                </c:pt>
                <c:pt idx="12">
                  <c:v>673226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A2-407C-82FD-F9774DE9D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DA2-407C-82FD-F9774DE9D59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52306</c:v>
                      </c:pt>
                      <c:pt idx="1">
                        <c:v>75169</c:v>
                      </c:pt>
                      <c:pt idx="2">
                        <c:v>101860</c:v>
                      </c:pt>
                      <c:pt idx="3">
                        <c:v>107856</c:v>
                      </c:pt>
                      <c:pt idx="4">
                        <c:v>138427</c:v>
                      </c:pt>
                      <c:pt idx="5">
                        <c:v>166385</c:v>
                      </c:pt>
                      <c:pt idx="6">
                        <c:v>156203</c:v>
                      </c:pt>
                      <c:pt idx="7">
                        <c:v>168396</c:v>
                      </c:pt>
                      <c:pt idx="8">
                        <c:v>138602</c:v>
                      </c:pt>
                      <c:pt idx="9">
                        <c:v>113852</c:v>
                      </c:pt>
                      <c:pt idx="10">
                        <c:v>94916</c:v>
                      </c:pt>
                      <c:pt idx="11">
                        <c:v>94753</c:v>
                      </c:pt>
                      <c:pt idx="12">
                        <c:v>1408725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DA2-407C-82FD-F9774DE9D59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A2-407C-82FD-F9774DE9D59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A2-407C-82FD-F9774DE9D59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A2-407C-82FD-F9774DE9D59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A2-407C-82FD-F9774DE9D59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A2-407C-82FD-F9774DE9D59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A2-407C-82FD-F9774DE9D59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A2-407C-82FD-F9774DE9D59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A2-407C-82FD-F9774DE9D59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A2-407C-82FD-F9774DE9D59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A2-407C-82FD-F9774DE9D59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A2-407C-82FD-F9774DE9D59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A2-407C-82FD-F9774DE9D59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A2-407C-82FD-F9774DE9D595}"/>
              </c:ext>
            </c:extLst>
          </c:dPt>
          <c:cat>
            <c:strRef>
              <c:f>'Pernoctaciones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TF'!$L$53:$L$65</c:f>
              <c:numCache>
                <c:formatCode>0.0%</c:formatCode>
                <c:ptCount val="13"/>
                <c:pt idx="0">
                  <c:v>2.0876609887827247E-2</c:v>
                </c:pt>
                <c:pt idx="1">
                  <c:v>-4.5140322602128524E-2</c:v>
                </c:pt>
                <c:pt idx="2">
                  <c:v>-3.0479265333176575E-2</c:v>
                </c:pt>
                <c:pt idx="3">
                  <c:v>-4.9940807291244393E-2</c:v>
                </c:pt>
                <c:pt idx="4">
                  <c:v>-5.1911372495384023E-2</c:v>
                </c:pt>
                <c:pt idx="5">
                  <c:v>0.1028782915301707</c:v>
                </c:pt>
                <c:pt idx="12">
                  <c:v>-2.852690949593617E-3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DA2-407C-82FD-F9774DE9D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65-47F4-A105-D16C8DCB68A6}"/>
              </c:ext>
            </c:extLst>
          </c:dPt>
          <c:val>
            <c:numRef>
              <c:f>'Pernoctaciones evol mensu TF'!$G$75:$G$87</c:f>
              <c:numCache>
                <c:formatCode>#,##0</c:formatCode>
                <c:ptCount val="13"/>
                <c:pt idx="0">
                  <c:v>8110</c:v>
                </c:pt>
                <c:pt idx="1">
                  <c:v>8223</c:v>
                </c:pt>
                <c:pt idx="2">
                  <c:v>14511</c:v>
                </c:pt>
                <c:pt idx="3">
                  <c:v>19093</c:v>
                </c:pt>
                <c:pt idx="4">
                  <c:v>33545</c:v>
                </c:pt>
                <c:pt idx="5">
                  <c:v>40959</c:v>
                </c:pt>
                <c:pt idx="6">
                  <c:v>44651</c:v>
                </c:pt>
                <c:pt idx="7">
                  <c:v>41307</c:v>
                </c:pt>
                <c:pt idx="8">
                  <c:v>22434</c:v>
                </c:pt>
                <c:pt idx="9">
                  <c:v>21702</c:v>
                </c:pt>
                <c:pt idx="10">
                  <c:v>17410</c:v>
                </c:pt>
                <c:pt idx="11">
                  <c:v>15554</c:v>
                </c:pt>
                <c:pt idx="12">
                  <c:v>287499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65-47F4-A105-D16C8DCB68A6}"/>
            </c:ext>
          </c:extLst>
        </c:ser>
        <c:ser>
          <c:idx val="0"/>
          <c:order val="2"/>
          <c:tx>
            <c:strRef>
              <c:f>'Pernoctaciones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65-47F4-A105-D16C8DCB68A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TF'!$I$75:$I$87</c:f>
              <c:numCache>
                <c:formatCode>#,##0</c:formatCode>
                <c:ptCount val="13"/>
                <c:pt idx="0">
                  <c:v>10553</c:v>
                </c:pt>
                <c:pt idx="1">
                  <c:v>7437</c:v>
                </c:pt>
                <c:pt idx="2">
                  <c:v>11732</c:v>
                </c:pt>
                <c:pt idx="3">
                  <c:v>18210</c:v>
                </c:pt>
                <c:pt idx="4">
                  <c:v>23099</c:v>
                </c:pt>
                <c:pt idx="5">
                  <c:v>23728</c:v>
                </c:pt>
                <c:pt idx="6">
                  <c:v>35011</c:v>
                </c:pt>
                <c:pt idx="7">
                  <c:v>38574</c:v>
                </c:pt>
                <c:pt idx="8">
                  <c:v>23218</c:v>
                </c:pt>
                <c:pt idx="9">
                  <c:v>20327</c:v>
                </c:pt>
                <c:pt idx="10">
                  <c:v>13825</c:v>
                </c:pt>
                <c:pt idx="11">
                  <c:v>13875</c:v>
                </c:pt>
                <c:pt idx="12">
                  <c:v>239589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65-47F4-A105-D16C8DCB68A6}"/>
            </c:ext>
          </c:extLst>
        </c:ser>
        <c:ser>
          <c:idx val="1"/>
          <c:order val="3"/>
          <c:tx>
            <c:strRef>
              <c:f>'Pernoctaciones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65-47F4-A105-D16C8DCB68A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D65-47F4-A105-D16C8DCB68A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TF'!$K$75:$K$87</c:f>
              <c:numCache>
                <c:formatCode>#,##0</c:formatCode>
                <c:ptCount val="13"/>
                <c:pt idx="0">
                  <c:v>9545</c:v>
                </c:pt>
                <c:pt idx="1">
                  <c:v>11682</c:v>
                </c:pt>
                <c:pt idx="2">
                  <c:v>14119</c:v>
                </c:pt>
                <c:pt idx="3">
                  <c:v>22207</c:v>
                </c:pt>
                <c:pt idx="4">
                  <c:v>32952</c:v>
                </c:pt>
                <c:pt idx="5">
                  <c:v>32390</c:v>
                </c:pt>
                <c:pt idx="12">
                  <c:v>122895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65-47F4-A105-D16C8DCB6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D65-47F4-A105-D16C8DCB68A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8346</c:v>
                      </c:pt>
                      <c:pt idx="1">
                        <c:v>12994</c:v>
                      </c:pt>
                      <c:pt idx="2">
                        <c:v>12447</c:v>
                      </c:pt>
                      <c:pt idx="3">
                        <c:v>22410</c:v>
                      </c:pt>
                      <c:pt idx="4">
                        <c:v>19464</c:v>
                      </c:pt>
                      <c:pt idx="5">
                        <c:v>23487</c:v>
                      </c:pt>
                      <c:pt idx="6">
                        <c:v>45512</c:v>
                      </c:pt>
                      <c:pt idx="7">
                        <c:v>28797</c:v>
                      </c:pt>
                      <c:pt idx="8">
                        <c:v>19489</c:v>
                      </c:pt>
                      <c:pt idx="9">
                        <c:v>26328</c:v>
                      </c:pt>
                      <c:pt idx="10">
                        <c:v>13390</c:v>
                      </c:pt>
                      <c:pt idx="11">
                        <c:v>16576</c:v>
                      </c:pt>
                      <c:pt idx="12">
                        <c:v>249240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D65-47F4-A105-D16C8DCB68A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65-47F4-A105-D16C8DCB68A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65-47F4-A105-D16C8DCB68A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65-47F4-A105-D16C8DCB68A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65-47F4-A105-D16C8DCB68A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65-47F4-A105-D16C8DCB68A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65-47F4-A105-D16C8DCB68A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65-47F4-A105-D16C8DCB68A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65-47F4-A105-D16C8DCB68A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65-47F4-A105-D16C8DCB68A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65-47F4-A105-D16C8DCB68A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65-47F4-A105-D16C8DCB68A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65-47F4-A105-D16C8DCB68A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65-47F4-A105-D16C8DCB68A6}"/>
              </c:ext>
            </c:extLst>
          </c:dPt>
          <c:cat>
            <c:strRef>
              <c:f>'Pernoctaciones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TF'!$L$75:$L$87</c:f>
              <c:numCache>
                <c:formatCode>0.0%</c:formatCode>
                <c:ptCount val="13"/>
                <c:pt idx="0">
                  <c:v>-9.5517862219274163E-2</c:v>
                </c:pt>
                <c:pt idx="1">
                  <c:v>0.57079467527228722</c:v>
                </c:pt>
                <c:pt idx="2">
                  <c:v>0.20346062052505975</c:v>
                </c:pt>
                <c:pt idx="3">
                  <c:v>0.21949478308621639</c:v>
                </c:pt>
                <c:pt idx="4">
                  <c:v>0.4265552621325599</c:v>
                </c:pt>
                <c:pt idx="5">
                  <c:v>0.36505394470667563</c:v>
                </c:pt>
                <c:pt idx="12">
                  <c:v>0.29692166443292978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D65-47F4-A105-D16C8DCB6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24-417A-ADFF-5C892E96CEC4}"/>
              </c:ext>
            </c:extLst>
          </c:dPt>
          <c:val>
            <c:numRef>
              <c:f>'Pernoctaciones evol mensu TF'!$G$97:$G$109</c:f>
              <c:numCache>
                <c:formatCode>#,##0</c:formatCode>
                <c:ptCount val="13"/>
                <c:pt idx="0">
                  <c:v>408319</c:v>
                </c:pt>
                <c:pt idx="1">
                  <c:v>394448</c:v>
                </c:pt>
                <c:pt idx="2">
                  <c:v>386274</c:v>
                </c:pt>
                <c:pt idx="3">
                  <c:v>283651</c:v>
                </c:pt>
                <c:pt idx="4">
                  <c:v>244591</c:v>
                </c:pt>
                <c:pt idx="5">
                  <c:v>274145</c:v>
                </c:pt>
                <c:pt idx="6">
                  <c:v>324319</c:v>
                </c:pt>
                <c:pt idx="7">
                  <c:v>322063</c:v>
                </c:pt>
                <c:pt idx="8">
                  <c:v>329443</c:v>
                </c:pt>
                <c:pt idx="9">
                  <c:v>359401</c:v>
                </c:pt>
                <c:pt idx="10">
                  <c:v>375511</c:v>
                </c:pt>
                <c:pt idx="11">
                  <c:v>379417</c:v>
                </c:pt>
                <c:pt idx="12">
                  <c:v>4081582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24-417A-ADFF-5C892E96CEC4}"/>
            </c:ext>
          </c:extLst>
        </c:ser>
        <c:ser>
          <c:idx val="0"/>
          <c:order val="2"/>
          <c:tx>
            <c:strRef>
              <c:f>'Pernoctaciones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24-417A-ADFF-5C892E96CEC4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TF'!$I$97:$I$109</c:f>
              <c:numCache>
                <c:formatCode>#,##0</c:formatCode>
                <c:ptCount val="13"/>
                <c:pt idx="0">
                  <c:v>407369</c:v>
                </c:pt>
                <c:pt idx="1">
                  <c:v>396032</c:v>
                </c:pt>
                <c:pt idx="2">
                  <c:v>394102</c:v>
                </c:pt>
                <c:pt idx="3">
                  <c:v>279595</c:v>
                </c:pt>
                <c:pt idx="4">
                  <c:v>235804</c:v>
                </c:pt>
                <c:pt idx="5">
                  <c:v>246397</c:v>
                </c:pt>
                <c:pt idx="6">
                  <c:v>307065</c:v>
                </c:pt>
                <c:pt idx="7">
                  <c:v>319772</c:v>
                </c:pt>
                <c:pt idx="8">
                  <c:v>291273</c:v>
                </c:pt>
                <c:pt idx="9">
                  <c:v>348154</c:v>
                </c:pt>
                <c:pt idx="10">
                  <c:v>366903</c:v>
                </c:pt>
                <c:pt idx="11">
                  <c:v>357557</c:v>
                </c:pt>
                <c:pt idx="12">
                  <c:v>3950023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24-417A-ADFF-5C892E96CEC4}"/>
            </c:ext>
          </c:extLst>
        </c:ser>
        <c:ser>
          <c:idx val="1"/>
          <c:order val="3"/>
          <c:tx>
            <c:strRef>
              <c:f>'Pernoctaciones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24-417A-ADFF-5C892E96CEC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24-417A-ADFF-5C892E96CEC4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TF'!$K$97:$K$109</c:f>
              <c:numCache>
                <c:formatCode>#,##0</c:formatCode>
                <c:ptCount val="13"/>
                <c:pt idx="0">
                  <c:v>387347</c:v>
                </c:pt>
                <c:pt idx="1">
                  <c:v>381400</c:v>
                </c:pt>
                <c:pt idx="2">
                  <c:v>357869</c:v>
                </c:pt>
                <c:pt idx="3">
                  <c:v>229842</c:v>
                </c:pt>
                <c:pt idx="4">
                  <c:v>198515</c:v>
                </c:pt>
                <c:pt idx="5">
                  <c:v>224994</c:v>
                </c:pt>
                <c:pt idx="12">
                  <c:v>1779967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24-417A-ADFF-5C892E96C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C24-417A-ADFF-5C892E96CEC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201859</c:v>
                      </c:pt>
                      <c:pt idx="1">
                        <c:v>211942</c:v>
                      </c:pt>
                      <c:pt idx="2">
                        <c:v>251732</c:v>
                      </c:pt>
                      <c:pt idx="3">
                        <c:v>218722</c:v>
                      </c:pt>
                      <c:pt idx="4">
                        <c:v>152908</c:v>
                      </c:pt>
                      <c:pt idx="5">
                        <c:v>174196</c:v>
                      </c:pt>
                      <c:pt idx="6">
                        <c:v>215944</c:v>
                      </c:pt>
                      <c:pt idx="7">
                        <c:v>218834</c:v>
                      </c:pt>
                      <c:pt idx="8">
                        <c:v>220186</c:v>
                      </c:pt>
                      <c:pt idx="9">
                        <c:v>235792</c:v>
                      </c:pt>
                      <c:pt idx="10">
                        <c:v>293605</c:v>
                      </c:pt>
                      <c:pt idx="11">
                        <c:v>300285</c:v>
                      </c:pt>
                      <c:pt idx="12">
                        <c:v>2696005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C24-417A-ADFF-5C892E96CE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24-417A-ADFF-5C892E96CEC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24-417A-ADFF-5C892E96CEC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24-417A-ADFF-5C892E96CEC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24-417A-ADFF-5C892E96CEC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24-417A-ADFF-5C892E96CEC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24-417A-ADFF-5C892E96CEC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24-417A-ADFF-5C892E96CEC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24-417A-ADFF-5C892E96CEC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24-417A-ADFF-5C892E96CEC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24-417A-ADFF-5C892E96CEC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24-417A-ADFF-5C892E96CEC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24-417A-ADFF-5C892E96CEC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24-417A-ADFF-5C892E96CEC4}"/>
              </c:ext>
            </c:extLst>
          </c:dPt>
          <c:cat>
            <c:strRef>
              <c:f>'Pernoctaciones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TF'!$L$97:$L$109</c:f>
              <c:numCache>
                <c:formatCode>0.0%</c:formatCode>
                <c:ptCount val="13"/>
                <c:pt idx="0">
                  <c:v>-4.9149542552329728E-2</c:v>
                </c:pt>
                <c:pt idx="1">
                  <c:v>-3.6946509372979941E-2</c:v>
                </c:pt>
                <c:pt idx="2">
                  <c:v>-9.1938127692830829E-2</c:v>
                </c:pt>
                <c:pt idx="3">
                  <c:v>-0.17794667286610988</c:v>
                </c:pt>
                <c:pt idx="4">
                  <c:v>-0.15813557021933466</c:v>
                </c:pt>
                <c:pt idx="5">
                  <c:v>-8.6863882271293935E-2</c:v>
                </c:pt>
                <c:pt idx="12">
                  <c:v>-9.1528653870593502E-2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C24-417A-ADFF-5C892E96C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52-467C-823E-6575860A5CB0}"/>
              </c:ext>
            </c:extLst>
          </c:dPt>
          <c:val>
            <c:numRef>
              <c:f>'Pernoctaciones evol mensu TF'!$G$119:$G$131</c:f>
              <c:numCache>
                <c:formatCode>#,##0</c:formatCode>
                <c:ptCount val="13"/>
                <c:pt idx="0">
                  <c:v>72310</c:v>
                </c:pt>
                <c:pt idx="1">
                  <c:v>65783</c:v>
                </c:pt>
                <c:pt idx="2">
                  <c:v>67607</c:v>
                </c:pt>
                <c:pt idx="3">
                  <c:v>47099</c:v>
                </c:pt>
                <c:pt idx="4">
                  <c:v>47307</c:v>
                </c:pt>
                <c:pt idx="5">
                  <c:v>59447</c:v>
                </c:pt>
                <c:pt idx="6">
                  <c:v>73992</c:v>
                </c:pt>
                <c:pt idx="7">
                  <c:v>75222</c:v>
                </c:pt>
                <c:pt idx="8">
                  <c:v>77720</c:v>
                </c:pt>
                <c:pt idx="9">
                  <c:v>74256</c:v>
                </c:pt>
                <c:pt idx="10">
                  <c:v>60088</c:v>
                </c:pt>
                <c:pt idx="11">
                  <c:v>67375</c:v>
                </c:pt>
                <c:pt idx="12">
                  <c:v>788206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52-467C-823E-6575860A5CB0}"/>
            </c:ext>
          </c:extLst>
        </c:ser>
        <c:ser>
          <c:idx val="0"/>
          <c:order val="2"/>
          <c:tx>
            <c:strRef>
              <c:f>'Pernoctaciones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52-467C-823E-6575860A5CB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TF'!$I$119:$I$131</c:f>
              <c:numCache>
                <c:formatCode>#,##0</c:formatCode>
                <c:ptCount val="13"/>
                <c:pt idx="0">
                  <c:v>69055</c:v>
                </c:pt>
                <c:pt idx="1">
                  <c:v>65244</c:v>
                </c:pt>
                <c:pt idx="2">
                  <c:v>59377</c:v>
                </c:pt>
                <c:pt idx="3">
                  <c:v>47302</c:v>
                </c:pt>
                <c:pt idx="4">
                  <c:v>42208</c:v>
                </c:pt>
                <c:pt idx="5">
                  <c:v>52733</c:v>
                </c:pt>
                <c:pt idx="6">
                  <c:v>84559</c:v>
                </c:pt>
                <c:pt idx="7">
                  <c:v>79288</c:v>
                </c:pt>
                <c:pt idx="8">
                  <c:v>75421</c:v>
                </c:pt>
                <c:pt idx="9">
                  <c:v>80610</c:v>
                </c:pt>
                <c:pt idx="10">
                  <c:v>55286</c:v>
                </c:pt>
                <c:pt idx="11">
                  <c:v>61503</c:v>
                </c:pt>
                <c:pt idx="12">
                  <c:v>772586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52-467C-823E-6575860A5CB0}"/>
            </c:ext>
          </c:extLst>
        </c:ser>
        <c:ser>
          <c:idx val="1"/>
          <c:order val="3"/>
          <c:tx>
            <c:strRef>
              <c:f>'Pernoctaciones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52-467C-823E-6575860A5CB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352-467C-823E-6575860A5CB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TF'!$K$119:$K$131</c:f>
              <c:numCache>
                <c:formatCode>#,##0</c:formatCode>
                <c:ptCount val="13"/>
                <c:pt idx="0">
                  <c:v>62907</c:v>
                </c:pt>
                <c:pt idx="1">
                  <c:v>69992</c:v>
                </c:pt>
                <c:pt idx="2">
                  <c:v>67550</c:v>
                </c:pt>
                <c:pt idx="3">
                  <c:v>46699</c:v>
                </c:pt>
                <c:pt idx="4">
                  <c:v>43920</c:v>
                </c:pt>
                <c:pt idx="5">
                  <c:v>61633</c:v>
                </c:pt>
                <c:pt idx="12">
                  <c:v>352701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52-467C-823E-6575860A5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352-467C-823E-6575860A5CB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21971</c:v>
                      </c:pt>
                      <c:pt idx="1">
                        <c:v>33017</c:v>
                      </c:pt>
                      <c:pt idx="2">
                        <c:v>42079</c:v>
                      </c:pt>
                      <c:pt idx="3">
                        <c:v>41409</c:v>
                      </c:pt>
                      <c:pt idx="4">
                        <c:v>28356</c:v>
                      </c:pt>
                      <c:pt idx="5">
                        <c:v>39494</c:v>
                      </c:pt>
                      <c:pt idx="6">
                        <c:v>54259</c:v>
                      </c:pt>
                      <c:pt idx="7">
                        <c:v>55284</c:v>
                      </c:pt>
                      <c:pt idx="8">
                        <c:v>46875</c:v>
                      </c:pt>
                      <c:pt idx="9">
                        <c:v>48171</c:v>
                      </c:pt>
                      <c:pt idx="10">
                        <c:v>45348</c:v>
                      </c:pt>
                      <c:pt idx="11">
                        <c:v>47781</c:v>
                      </c:pt>
                      <c:pt idx="12">
                        <c:v>504044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352-467C-823E-6575860A5CB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52-467C-823E-6575860A5CB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52-467C-823E-6575860A5CB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52-467C-823E-6575860A5CB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52-467C-823E-6575860A5CB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52-467C-823E-6575860A5CB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52-467C-823E-6575860A5CB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52-467C-823E-6575860A5CB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52-467C-823E-6575860A5CB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52-467C-823E-6575860A5CB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52-467C-823E-6575860A5CB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52-467C-823E-6575860A5CB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52-467C-823E-6575860A5CB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52-467C-823E-6575860A5CB0}"/>
              </c:ext>
            </c:extLst>
          </c:dPt>
          <c:cat>
            <c:strRef>
              <c:f>'Pernoctaciones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TF'!$L$119:$L$131</c:f>
              <c:numCache>
                <c:formatCode>0.0%</c:formatCode>
                <c:ptCount val="13"/>
                <c:pt idx="0">
                  <c:v>-8.9030482948374456E-2</c:v>
                </c:pt>
                <c:pt idx="1">
                  <c:v>7.2772975292747288E-2</c:v>
                </c:pt>
                <c:pt idx="2">
                  <c:v>0.13764588982265868</c:v>
                </c:pt>
                <c:pt idx="3">
                  <c:v>-1.2747875354107596E-2</c:v>
                </c:pt>
                <c:pt idx="4">
                  <c:v>4.0561031084154653E-2</c:v>
                </c:pt>
                <c:pt idx="5">
                  <c:v>0.16877477101625171</c:v>
                </c:pt>
                <c:pt idx="12">
                  <c:v>4.9958472131674592E-2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352-467C-823E-6575860A5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FF-4832-8A02-126F70FECC1F}"/>
              </c:ext>
            </c:extLst>
          </c:dPt>
          <c:val>
            <c:numRef>
              <c:f>'Pernoctaciones evol mensu TF'!$G$141:$G$153</c:f>
              <c:numCache>
                <c:formatCode>#,##0</c:formatCode>
                <c:ptCount val="13"/>
                <c:pt idx="0">
                  <c:v>160842</c:v>
                </c:pt>
                <c:pt idx="1">
                  <c:v>152616</c:v>
                </c:pt>
                <c:pt idx="2">
                  <c:v>150045</c:v>
                </c:pt>
                <c:pt idx="3">
                  <c:v>106843</c:v>
                </c:pt>
                <c:pt idx="4">
                  <c:v>87638</c:v>
                </c:pt>
                <c:pt idx="5">
                  <c:v>81325</c:v>
                </c:pt>
                <c:pt idx="6">
                  <c:v>76623</c:v>
                </c:pt>
                <c:pt idx="7">
                  <c:v>68793</c:v>
                </c:pt>
                <c:pt idx="8">
                  <c:v>95768</c:v>
                </c:pt>
                <c:pt idx="9">
                  <c:v>109949</c:v>
                </c:pt>
                <c:pt idx="10">
                  <c:v>147372</c:v>
                </c:pt>
                <c:pt idx="11">
                  <c:v>141819</c:v>
                </c:pt>
                <c:pt idx="12">
                  <c:v>1379633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FF-4832-8A02-126F70FECC1F}"/>
            </c:ext>
          </c:extLst>
        </c:ser>
        <c:ser>
          <c:idx val="0"/>
          <c:order val="2"/>
          <c:tx>
            <c:strRef>
              <c:f>'Pernoctaciones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FF-4832-8A02-126F70FECC1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TF'!$I$141:$I$153</c:f>
              <c:numCache>
                <c:formatCode>#,##0</c:formatCode>
                <c:ptCount val="13"/>
                <c:pt idx="0">
                  <c:v>156499</c:v>
                </c:pt>
                <c:pt idx="1">
                  <c:v>139754</c:v>
                </c:pt>
                <c:pt idx="2">
                  <c:v>148722</c:v>
                </c:pt>
                <c:pt idx="3">
                  <c:v>98517</c:v>
                </c:pt>
                <c:pt idx="4">
                  <c:v>77498</c:v>
                </c:pt>
                <c:pt idx="5">
                  <c:v>77681</c:v>
                </c:pt>
                <c:pt idx="6">
                  <c:v>61560</c:v>
                </c:pt>
                <c:pt idx="7">
                  <c:v>71620</c:v>
                </c:pt>
                <c:pt idx="8">
                  <c:v>82044</c:v>
                </c:pt>
                <c:pt idx="9">
                  <c:v>95382</c:v>
                </c:pt>
                <c:pt idx="10">
                  <c:v>142351</c:v>
                </c:pt>
                <c:pt idx="11">
                  <c:v>131688</c:v>
                </c:pt>
                <c:pt idx="12">
                  <c:v>1283316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FF-4832-8A02-126F70FECC1F}"/>
            </c:ext>
          </c:extLst>
        </c:ser>
        <c:ser>
          <c:idx val="1"/>
          <c:order val="3"/>
          <c:tx>
            <c:strRef>
              <c:f>'Pernoctaciones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FF-4832-8A02-126F70FECC1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2FF-4832-8A02-126F70FECC1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TF'!$K$141:$K$153</c:f>
              <c:numCache>
                <c:formatCode>#,##0</c:formatCode>
                <c:ptCount val="13"/>
                <c:pt idx="0">
                  <c:v>146086</c:v>
                </c:pt>
                <c:pt idx="1">
                  <c:v>134777</c:v>
                </c:pt>
                <c:pt idx="2">
                  <c:v>122898</c:v>
                </c:pt>
                <c:pt idx="3">
                  <c:v>72176</c:v>
                </c:pt>
                <c:pt idx="4">
                  <c:v>61200</c:v>
                </c:pt>
                <c:pt idx="5">
                  <c:v>58601</c:v>
                </c:pt>
                <c:pt idx="12">
                  <c:v>595738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FF-4832-8A02-126F70FEC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2FF-4832-8A02-126F70FECC1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86286</c:v>
                      </c:pt>
                      <c:pt idx="1">
                        <c:v>80561</c:v>
                      </c:pt>
                      <c:pt idx="2">
                        <c:v>98445</c:v>
                      </c:pt>
                      <c:pt idx="3">
                        <c:v>80247</c:v>
                      </c:pt>
                      <c:pt idx="4">
                        <c:v>63199</c:v>
                      </c:pt>
                      <c:pt idx="5">
                        <c:v>67149</c:v>
                      </c:pt>
                      <c:pt idx="6">
                        <c:v>65143</c:v>
                      </c:pt>
                      <c:pt idx="7">
                        <c:v>66358</c:v>
                      </c:pt>
                      <c:pt idx="8">
                        <c:v>81698</c:v>
                      </c:pt>
                      <c:pt idx="9">
                        <c:v>81267</c:v>
                      </c:pt>
                      <c:pt idx="10">
                        <c:v>123598</c:v>
                      </c:pt>
                      <c:pt idx="11">
                        <c:v>120073</c:v>
                      </c:pt>
                      <c:pt idx="12">
                        <c:v>1014024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2FF-4832-8A02-126F70FECC1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FF-4832-8A02-126F70FECC1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FF-4832-8A02-126F70FECC1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FF-4832-8A02-126F70FECC1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FF-4832-8A02-126F70FECC1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FF-4832-8A02-126F70FECC1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FF-4832-8A02-126F70FECC1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FF-4832-8A02-126F70FECC1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FF-4832-8A02-126F70FECC1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FF-4832-8A02-126F70FECC1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FF-4832-8A02-126F70FECC1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FF-4832-8A02-126F70FECC1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FF-4832-8A02-126F70FECC1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FF-4832-8A02-126F70FECC1F}"/>
              </c:ext>
            </c:extLst>
          </c:dPt>
          <c:cat>
            <c:strRef>
              <c:f>'Pernoctaciones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TF'!$L$141:$L$153</c:f>
              <c:numCache>
                <c:formatCode>0.0%</c:formatCode>
                <c:ptCount val="13"/>
                <c:pt idx="0">
                  <c:v>-6.6537166371670065E-2</c:v>
                </c:pt>
                <c:pt idx="1">
                  <c:v>-3.5612576384217998E-2</c:v>
                </c:pt>
                <c:pt idx="2">
                  <c:v>-0.17363940775406461</c:v>
                </c:pt>
                <c:pt idx="3">
                  <c:v>-0.26737517382786724</c:v>
                </c:pt>
                <c:pt idx="4">
                  <c:v>-0.21030220134713151</c:v>
                </c:pt>
                <c:pt idx="5">
                  <c:v>-0.24561990705577941</c:v>
                </c:pt>
                <c:pt idx="12">
                  <c:v>-0.14732685341169161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FF-4832-8A02-126F70FEC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3A-40E5-A139-4FD32718D727}"/>
              </c:ext>
            </c:extLst>
          </c:dPt>
          <c:val>
            <c:numRef>
              <c:f>'Pernoctaciones evol mensu TF'!$G$163:$G$175</c:f>
              <c:numCache>
                <c:formatCode>#,##0</c:formatCode>
                <c:ptCount val="13"/>
                <c:pt idx="0">
                  <c:v>25751</c:v>
                </c:pt>
                <c:pt idx="1">
                  <c:v>30435</c:v>
                </c:pt>
                <c:pt idx="2">
                  <c:v>33158</c:v>
                </c:pt>
                <c:pt idx="3">
                  <c:v>32463</c:v>
                </c:pt>
                <c:pt idx="4">
                  <c:v>30513</c:v>
                </c:pt>
                <c:pt idx="5">
                  <c:v>31108</c:v>
                </c:pt>
                <c:pt idx="6">
                  <c:v>38922</c:v>
                </c:pt>
                <c:pt idx="7">
                  <c:v>43043</c:v>
                </c:pt>
                <c:pt idx="8">
                  <c:v>32169</c:v>
                </c:pt>
                <c:pt idx="9">
                  <c:v>36840</c:v>
                </c:pt>
                <c:pt idx="10">
                  <c:v>24750</c:v>
                </c:pt>
                <c:pt idx="11">
                  <c:v>25480</c:v>
                </c:pt>
                <c:pt idx="12">
                  <c:v>384632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3A-40E5-A139-4FD32718D727}"/>
            </c:ext>
          </c:extLst>
        </c:ser>
        <c:ser>
          <c:idx val="0"/>
          <c:order val="2"/>
          <c:tx>
            <c:strRef>
              <c:f>'Pernoctaciones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3A-40E5-A139-4FD32718D72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TF'!$I$163:$I$175</c:f>
              <c:numCache>
                <c:formatCode>#,##0</c:formatCode>
                <c:ptCount val="13"/>
                <c:pt idx="0">
                  <c:v>28658</c:v>
                </c:pt>
                <c:pt idx="1">
                  <c:v>32786</c:v>
                </c:pt>
                <c:pt idx="2">
                  <c:v>32455</c:v>
                </c:pt>
                <c:pt idx="3">
                  <c:v>36564</c:v>
                </c:pt>
                <c:pt idx="4">
                  <c:v>34104</c:v>
                </c:pt>
                <c:pt idx="5">
                  <c:v>22991</c:v>
                </c:pt>
                <c:pt idx="6">
                  <c:v>37753</c:v>
                </c:pt>
                <c:pt idx="7">
                  <c:v>41030</c:v>
                </c:pt>
                <c:pt idx="8">
                  <c:v>28787</c:v>
                </c:pt>
                <c:pt idx="9">
                  <c:v>37397</c:v>
                </c:pt>
                <c:pt idx="10">
                  <c:v>23266</c:v>
                </c:pt>
                <c:pt idx="11">
                  <c:v>24411</c:v>
                </c:pt>
                <c:pt idx="12">
                  <c:v>380202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3A-40E5-A139-4FD32718D727}"/>
            </c:ext>
          </c:extLst>
        </c:ser>
        <c:ser>
          <c:idx val="1"/>
          <c:order val="3"/>
          <c:tx>
            <c:strRef>
              <c:f>'Pernoctaciones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3A-40E5-A139-4FD32718D72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C3A-40E5-A139-4FD32718D72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TF'!$K$163:$K$175</c:f>
              <c:numCache>
                <c:formatCode>#,##0</c:formatCode>
                <c:ptCount val="13"/>
                <c:pt idx="0">
                  <c:v>28280</c:v>
                </c:pt>
                <c:pt idx="1">
                  <c:v>30733</c:v>
                </c:pt>
                <c:pt idx="2">
                  <c:v>30104</c:v>
                </c:pt>
                <c:pt idx="3">
                  <c:v>31679</c:v>
                </c:pt>
                <c:pt idx="4">
                  <c:v>28216</c:v>
                </c:pt>
                <c:pt idx="5">
                  <c:v>26959</c:v>
                </c:pt>
                <c:pt idx="12">
                  <c:v>175971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3A-40E5-A139-4FD32718D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C3A-40E5-A139-4FD32718D72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9584</c:v>
                      </c:pt>
                      <c:pt idx="1">
                        <c:v>15037</c:v>
                      </c:pt>
                      <c:pt idx="2">
                        <c:v>18097</c:v>
                      </c:pt>
                      <c:pt idx="3">
                        <c:v>18742</c:v>
                      </c:pt>
                      <c:pt idx="4">
                        <c:v>12742</c:v>
                      </c:pt>
                      <c:pt idx="5">
                        <c:v>10927</c:v>
                      </c:pt>
                      <c:pt idx="6">
                        <c:v>15423</c:v>
                      </c:pt>
                      <c:pt idx="7">
                        <c:v>17002</c:v>
                      </c:pt>
                      <c:pt idx="8">
                        <c:v>16073</c:v>
                      </c:pt>
                      <c:pt idx="9">
                        <c:v>15893</c:v>
                      </c:pt>
                      <c:pt idx="10">
                        <c:v>15008</c:v>
                      </c:pt>
                      <c:pt idx="11">
                        <c:v>14877</c:v>
                      </c:pt>
                      <c:pt idx="12">
                        <c:v>179405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C3A-40E5-A139-4FD32718D72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3A-40E5-A139-4FD32718D72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3A-40E5-A139-4FD32718D72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3A-40E5-A139-4FD32718D72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3A-40E5-A139-4FD32718D72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3A-40E5-A139-4FD32718D72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3A-40E5-A139-4FD32718D72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3A-40E5-A139-4FD32718D72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3A-40E5-A139-4FD32718D72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3A-40E5-A139-4FD32718D72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3A-40E5-A139-4FD32718D72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3A-40E5-A139-4FD32718D72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3A-40E5-A139-4FD32718D72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3A-40E5-A139-4FD32718D727}"/>
              </c:ext>
            </c:extLst>
          </c:dPt>
          <c:cat>
            <c:strRef>
              <c:f>'Pernoctaciones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TF'!$L$163:$L$175</c:f>
              <c:numCache>
                <c:formatCode>0.0%</c:formatCode>
                <c:ptCount val="13"/>
                <c:pt idx="0">
                  <c:v>-1.3190034196384981E-2</c:v>
                </c:pt>
                <c:pt idx="1">
                  <c:v>-6.2618190691148712E-2</c:v>
                </c:pt>
                <c:pt idx="2">
                  <c:v>-7.2438761361885651E-2</c:v>
                </c:pt>
                <c:pt idx="3">
                  <c:v>-0.13360135652554428</c:v>
                </c:pt>
                <c:pt idx="4">
                  <c:v>-0.1726483696927047</c:v>
                </c:pt>
                <c:pt idx="5">
                  <c:v>0.17258927406376401</c:v>
                </c:pt>
                <c:pt idx="12">
                  <c:v>-6.1778223269601917E-2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3A-40E5-A139-4FD32718D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5E-4614-85AB-5C63F3A8802B}"/>
              </c:ext>
            </c:extLst>
          </c:dPt>
          <c:val>
            <c:numRef>
              <c:f>'Pernoctaciones evol mensu TF'!$G$185:$G$197</c:f>
              <c:numCache>
                <c:formatCode>#,##0</c:formatCode>
                <c:ptCount val="13"/>
                <c:pt idx="0">
                  <c:v>3741</c:v>
                </c:pt>
                <c:pt idx="1">
                  <c:v>4033</c:v>
                </c:pt>
                <c:pt idx="2">
                  <c:v>3780</c:v>
                </c:pt>
                <c:pt idx="3">
                  <c:v>3683</c:v>
                </c:pt>
                <c:pt idx="4">
                  <c:v>3663</c:v>
                </c:pt>
                <c:pt idx="5">
                  <c:v>4781</c:v>
                </c:pt>
                <c:pt idx="6">
                  <c:v>8924</c:v>
                </c:pt>
                <c:pt idx="7">
                  <c:v>5956</c:v>
                </c:pt>
                <c:pt idx="8">
                  <c:v>5487</c:v>
                </c:pt>
                <c:pt idx="9">
                  <c:v>5700</c:v>
                </c:pt>
                <c:pt idx="10">
                  <c:v>4388</c:v>
                </c:pt>
                <c:pt idx="11">
                  <c:v>4832</c:v>
                </c:pt>
                <c:pt idx="12">
                  <c:v>58968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5E-4614-85AB-5C63F3A8802B}"/>
            </c:ext>
          </c:extLst>
        </c:ser>
        <c:ser>
          <c:idx val="0"/>
          <c:order val="2"/>
          <c:tx>
            <c:strRef>
              <c:f>'Pernoctaciones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5E-4614-85AB-5C63F3A8802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TF'!$I$185:$I$197</c:f>
              <c:numCache>
                <c:formatCode>#,##0</c:formatCode>
                <c:ptCount val="13"/>
                <c:pt idx="0">
                  <c:v>5043</c:v>
                </c:pt>
                <c:pt idx="1">
                  <c:v>4733</c:v>
                </c:pt>
                <c:pt idx="2">
                  <c:v>5059</c:v>
                </c:pt>
                <c:pt idx="3">
                  <c:v>2760</c:v>
                </c:pt>
                <c:pt idx="4">
                  <c:v>3029</c:v>
                </c:pt>
                <c:pt idx="5">
                  <c:v>4208</c:v>
                </c:pt>
                <c:pt idx="6">
                  <c:v>6844</c:v>
                </c:pt>
                <c:pt idx="7">
                  <c:v>6898</c:v>
                </c:pt>
                <c:pt idx="8">
                  <c:v>6915</c:v>
                </c:pt>
                <c:pt idx="9">
                  <c:v>7586</c:v>
                </c:pt>
                <c:pt idx="10">
                  <c:v>5956</c:v>
                </c:pt>
                <c:pt idx="11">
                  <c:v>6070</c:v>
                </c:pt>
                <c:pt idx="12">
                  <c:v>65101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5E-4614-85AB-5C63F3A8802B}"/>
            </c:ext>
          </c:extLst>
        </c:ser>
        <c:ser>
          <c:idx val="1"/>
          <c:order val="3"/>
          <c:tx>
            <c:strRef>
              <c:f>'Pernoctaciones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5E-4614-85AB-5C63F3A8802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A5E-4614-85AB-5C63F3A8802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TF'!$K$185:$K$197</c:f>
              <c:numCache>
                <c:formatCode>#,##0</c:formatCode>
                <c:ptCount val="13"/>
                <c:pt idx="0">
                  <c:v>6322</c:v>
                </c:pt>
                <c:pt idx="1">
                  <c:v>6599</c:v>
                </c:pt>
                <c:pt idx="2">
                  <c:v>5597</c:v>
                </c:pt>
                <c:pt idx="3">
                  <c:v>4494</c:v>
                </c:pt>
                <c:pt idx="4">
                  <c:v>3209</c:v>
                </c:pt>
                <c:pt idx="5">
                  <c:v>3812</c:v>
                </c:pt>
                <c:pt idx="12">
                  <c:v>30033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5E-4614-85AB-5C63F3A88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A5E-4614-85AB-5C63F3A8802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3071</c:v>
                      </c:pt>
                      <c:pt idx="1">
                        <c:v>3129</c:v>
                      </c:pt>
                      <c:pt idx="2">
                        <c:v>2637</c:v>
                      </c:pt>
                      <c:pt idx="3">
                        <c:v>2990</c:v>
                      </c:pt>
                      <c:pt idx="4">
                        <c:v>1713</c:v>
                      </c:pt>
                      <c:pt idx="5">
                        <c:v>2174</c:v>
                      </c:pt>
                      <c:pt idx="6">
                        <c:v>3144</c:v>
                      </c:pt>
                      <c:pt idx="7">
                        <c:v>2618</c:v>
                      </c:pt>
                      <c:pt idx="8">
                        <c:v>3064</c:v>
                      </c:pt>
                      <c:pt idx="9">
                        <c:v>2154</c:v>
                      </c:pt>
                      <c:pt idx="10">
                        <c:v>3174</c:v>
                      </c:pt>
                      <c:pt idx="11">
                        <c:v>3870</c:v>
                      </c:pt>
                      <c:pt idx="12">
                        <c:v>33738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A5E-4614-85AB-5C63F3A8802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5E-4614-85AB-5C63F3A8802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5E-4614-85AB-5C63F3A8802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5E-4614-85AB-5C63F3A8802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5E-4614-85AB-5C63F3A8802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5E-4614-85AB-5C63F3A8802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5E-4614-85AB-5C63F3A8802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5E-4614-85AB-5C63F3A8802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5E-4614-85AB-5C63F3A8802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5E-4614-85AB-5C63F3A8802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5E-4614-85AB-5C63F3A8802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5E-4614-85AB-5C63F3A8802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5E-4614-85AB-5C63F3A8802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5E-4614-85AB-5C63F3A8802B}"/>
              </c:ext>
            </c:extLst>
          </c:dPt>
          <c:cat>
            <c:strRef>
              <c:f>'Pernoctaciones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TF'!$L$185:$L$197</c:f>
              <c:numCache>
                <c:formatCode>0.0%</c:formatCode>
                <c:ptCount val="13"/>
                <c:pt idx="0">
                  <c:v>0.25361887765219127</c:v>
                </c:pt>
                <c:pt idx="1">
                  <c:v>0.39425311641664895</c:v>
                </c:pt>
                <c:pt idx="2">
                  <c:v>0.10634512749555247</c:v>
                </c:pt>
                <c:pt idx="3">
                  <c:v>0.62826086956521743</c:v>
                </c:pt>
                <c:pt idx="4">
                  <c:v>5.9425552987784735E-2</c:v>
                </c:pt>
                <c:pt idx="5">
                  <c:v>-9.4106463878326996E-2</c:v>
                </c:pt>
                <c:pt idx="12">
                  <c:v>0.209447487113402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A5E-4614-85AB-5C63F3A88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45-4034-88DB-70ED91F12732}"/>
              </c:ext>
            </c:extLst>
          </c:dPt>
          <c:val>
            <c:numRef>
              <c:f>'Pernoctaciones evol mensu TF'!$G$207:$G$219</c:f>
              <c:numCache>
                <c:formatCode>#,##0</c:formatCode>
                <c:ptCount val="13"/>
                <c:pt idx="0">
                  <c:v>9205</c:v>
                </c:pt>
                <c:pt idx="1">
                  <c:v>7811</c:v>
                </c:pt>
                <c:pt idx="2">
                  <c:v>7389</c:v>
                </c:pt>
                <c:pt idx="3">
                  <c:v>7994</c:v>
                </c:pt>
                <c:pt idx="4">
                  <c:v>7162</c:v>
                </c:pt>
                <c:pt idx="5">
                  <c:v>10443</c:v>
                </c:pt>
                <c:pt idx="6">
                  <c:v>17870</c:v>
                </c:pt>
                <c:pt idx="7">
                  <c:v>17817</c:v>
                </c:pt>
                <c:pt idx="8">
                  <c:v>13011</c:v>
                </c:pt>
                <c:pt idx="9">
                  <c:v>14761</c:v>
                </c:pt>
                <c:pt idx="10">
                  <c:v>8957</c:v>
                </c:pt>
                <c:pt idx="11">
                  <c:v>12303</c:v>
                </c:pt>
                <c:pt idx="12">
                  <c:v>134723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45-4034-88DB-70ED91F12732}"/>
            </c:ext>
          </c:extLst>
        </c:ser>
        <c:ser>
          <c:idx val="0"/>
          <c:order val="2"/>
          <c:tx>
            <c:strRef>
              <c:f>'Pernoctaciones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45-4034-88DB-70ED91F1273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TF'!$I$207:$I$219</c:f>
              <c:numCache>
                <c:formatCode>#,##0</c:formatCode>
                <c:ptCount val="13"/>
                <c:pt idx="0">
                  <c:v>10873</c:v>
                </c:pt>
                <c:pt idx="1">
                  <c:v>11952</c:v>
                </c:pt>
                <c:pt idx="2">
                  <c:v>9318</c:v>
                </c:pt>
                <c:pt idx="3">
                  <c:v>7482</c:v>
                </c:pt>
                <c:pt idx="4">
                  <c:v>5929</c:v>
                </c:pt>
                <c:pt idx="5">
                  <c:v>5971</c:v>
                </c:pt>
                <c:pt idx="6">
                  <c:v>13019</c:v>
                </c:pt>
                <c:pt idx="7">
                  <c:v>15438</c:v>
                </c:pt>
                <c:pt idx="8">
                  <c:v>10330</c:v>
                </c:pt>
                <c:pt idx="9">
                  <c:v>11784</c:v>
                </c:pt>
                <c:pt idx="10">
                  <c:v>8473</c:v>
                </c:pt>
                <c:pt idx="11">
                  <c:v>8571</c:v>
                </c:pt>
                <c:pt idx="12">
                  <c:v>119140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45-4034-88DB-70ED91F12732}"/>
            </c:ext>
          </c:extLst>
        </c:ser>
        <c:ser>
          <c:idx val="1"/>
          <c:order val="3"/>
          <c:tx>
            <c:strRef>
              <c:f>'Pernoctaciones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45-4034-88DB-70ED91F1273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445-4034-88DB-70ED91F1273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TF'!$K$207:$K$219</c:f>
              <c:numCache>
                <c:formatCode>#,##0</c:formatCode>
                <c:ptCount val="13"/>
                <c:pt idx="0">
                  <c:v>8191</c:v>
                </c:pt>
                <c:pt idx="1">
                  <c:v>8004</c:v>
                </c:pt>
                <c:pt idx="2">
                  <c:v>7088</c:v>
                </c:pt>
                <c:pt idx="3">
                  <c:v>4834</c:v>
                </c:pt>
                <c:pt idx="4">
                  <c:v>5958</c:v>
                </c:pt>
                <c:pt idx="5">
                  <c:v>8416</c:v>
                </c:pt>
                <c:pt idx="12">
                  <c:v>42491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45-4034-88DB-70ED91F12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445-4034-88DB-70ED91F1273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6256</c:v>
                      </c:pt>
                      <c:pt idx="1">
                        <c:v>5800</c:v>
                      </c:pt>
                      <c:pt idx="2">
                        <c:v>5060</c:v>
                      </c:pt>
                      <c:pt idx="3">
                        <c:v>5496</c:v>
                      </c:pt>
                      <c:pt idx="4">
                        <c:v>4009</c:v>
                      </c:pt>
                      <c:pt idx="5">
                        <c:v>3989</c:v>
                      </c:pt>
                      <c:pt idx="6">
                        <c:v>7258</c:v>
                      </c:pt>
                      <c:pt idx="7">
                        <c:v>10210</c:v>
                      </c:pt>
                      <c:pt idx="8">
                        <c:v>7103</c:v>
                      </c:pt>
                      <c:pt idx="9">
                        <c:v>6492</c:v>
                      </c:pt>
                      <c:pt idx="10">
                        <c:v>6967</c:v>
                      </c:pt>
                      <c:pt idx="11">
                        <c:v>6873</c:v>
                      </c:pt>
                      <c:pt idx="12">
                        <c:v>75513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445-4034-88DB-70ED91F127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45-4034-88DB-70ED91F1273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45-4034-88DB-70ED91F1273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45-4034-88DB-70ED91F1273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45-4034-88DB-70ED91F1273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45-4034-88DB-70ED91F1273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45-4034-88DB-70ED91F1273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45-4034-88DB-70ED91F1273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45-4034-88DB-70ED91F1273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45-4034-88DB-70ED91F1273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45-4034-88DB-70ED91F1273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45-4034-88DB-70ED91F1273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45-4034-88DB-70ED91F1273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45-4034-88DB-70ED91F12732}"/>
              </c:ext>
            </c:extLst>
          </c:dPt>
          <c:cat>
            <c:strRef>
              <c:f>'Pernoctaciones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TF'!$L$207:$L$219</c:f>
              <c:numCache>
                <c:formatCode>0.0%</c:formatCode>
                <c:ptCount val="13"/>
                <c:pt idx="0">
                  <c:v>-0.24666605352708548</c:v>
                </c:pt>
                <c:pt idx="1">
                  <c:v>-0.33032128514056225</c:v>
                </c:pt>
                <c:pt idx="2">
                  <c:v>-0.23932174286327534</c:v>
                </c:pt>
                <c:pt idx="3">
                  <c:v>-0.3539160652232024</c:v>
                </c:pt>
                <c:pt idx="4">
                  <c:v>4.8912126834204095E-3</c:v>
                </c:pt>
                <c:pt idx="5">
                  <c:v>0.40947914922123596</c:v>
                </c:pt>
                <c:pt idx="12">
                  <c:v>-0.17533236293061616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445-4034-88DB-70ED91F12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2E-4F3E-BF87-9EB2A15C8896}"/>
              </c:ext>
            </c:extLst>
          </c:dPt>
          <c:val>
            <c:numRef>
              <c:f>'Pernoctaciones evol mensu TF'!$G$229:$G$241</c:f>
              <c:numCache>
                <c:formatCode>#,##0</c:formatCode>
                <c:ptCount val="13"/>
                <c:pt idx="0">
                  <c:v>11941</c:v>
                </c:pt>
                <c:pt idx="1">
                  <c:v>13299</c:v>
                </c:pt>
                <c:pt idx="2">
                  <c:v>11980</c:v>
                </c:pt>
                <c:pt idx="3">
                  <c:v>2791</c:v>
                </c:pt>
                <c:pt idx="4">
                  <c:v>1368</c:v>
                </c:pt>
                <c:pt idx="5">
                  <c:v>942</c:v>
                </c:pt>
                <c:pt idx="6">
                  <c:v>1623</c:v>
                </c:pt>
                <c:pt idx="7">
                  <c:v>1100</c:v>
                </c:pt>
                <c:pt idx="8">
                  <c:v>1480</c:v>
                </c:pt>
                <c:pt idx="9">
                  <c:v>4680</c:v>
                </c:pt>
                <c:pt idx="10">
                  <c:v>10590</c:v>
                </c:pt>
                <c:pt idx="11">
                  <c:v>6874</c:v>
                </c:pt>
                <c:pt idx="12">
                  <c:v>68668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2E-4F3E-BF87-9EB2A15C8896}"/>
            </c:ext>
          </c:extLst>
        </c:ser>
        <c:ser>
          <c:idx val="0"/>
          <c:order val="2"/>
          <c:tx>
            <c:strRef>
              <c:f>'Pernoctaciones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2E-4F3E-BF87-9EB2A15C889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TF'!$I$229:$I$241</c:f>
              <c:numCache>
                <c:formatCode>#,##0</c:formatCode>
                <c:ptCount val="13"/>
                <c:pt idx="0">
                  <c:v>11922</c:v>
                </c:pt>
                <c:pt idx="1">
                  <c:v>11574</c:v>
                </c:pt>
                <c:pt idx="2">
                  <c:v>13328</c:v>
                </c:pt>
                <c:pt idx="3">
                  <c:v>4116</c:v>
                </c:pt>
                <c:pt idx="4">
                  <c:v>1119</c:v>
                </c:pt>
                <c:pt idx="5">
                  <c:v>851</c:v>
                </c:pt>
                <c:pt idx="6">
                  <c:v>3070</c:v>
                </c:pt>
                <c:pt idx="7">
                  <c:v>2237</c:v>
                </c:pt>
                <c:pt idx="8">
                  <c:v>1925</c:v>
                </c:pt>
                <c:pt idx="9">
                  <c:v>4718</c:v>
                </c:pt>
                <c:pt idx="10">
                  <c:v>9777</c:v>
                </c:pt>
                <c:pt idx="11">
                  <c:v>6958</c:v>
                </c:pt>
                <c:pt idx="12">
                  <c:v>71595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2E-4F3E-BF87-9EB2A15C8896}"/>
            </c:ext>
          </c:extLst>
        </c:ser>
        <c:ser>
          <c:idx val="1"/>
          <c:order val="3"/>
          <c:tx>
            <c:strRef>
              <c:f>'Pernoctaciones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2E-4F3E-BF87-9EB2A15C889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22E-4F3E-BF87-9EB2A15C889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TF'!$K$229:$K$241</c:f>
              <c:numCache>
                <c:formatCode>#,##0</c:formatCode>
                <c:ptCount val="13"/>
                <c:pt idx="0">
                  <c:v>10444</c:v>
                </c:pt>
                <c:pt idx="1">
                  <c:v>9675</c:v>
                </c:pt>
                <c:pt idx="2">
                  <c:v>12638</c:v>
                </c:pt>
                <c:pt idx="3">
                  <c:v>2883</c:v>
                </c:pt>
                <c:pt idx="4">
                  <c:v>684</c:v>
                </c:pt>
                <c:pt idx="5">
                  <c:v>946</c:v>
                </c:pt>
                <c:pt idx="12">
                  <c:v>37270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2E-4F3E-BF87-9EB2A15C8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22E-4F3E-BF87-9EB2A15C889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8499</c:v>
                      </c:pt>
                      <c:pt idx="1">
                        <c:v>8138</c:v>
                      </c:pt>
                      <c:pt idx="2">
                        <c:v>7119</c:v>
                      </c:pt>
                      <c:pt idx="3">
                        <c:v>4096</c:v>
                      </c:pt>
                      <c:pt idx="4">
                        <c:v>576</c:v>
                      </c:pt>
                      <c:pt idx="5">
                        <c:v>669</c:v>
                      </c:pt>
                      <c:pt idx="6">
                        <c:v>2777</c:v>
                      </c:pt>
                      <c:pt idx="7">
                        <c:v>2025</c:v>
                      </c:pt>
                      <c:pt idx="8">
                        <c:v>1619</c:v>
                      </c:pt>
                      <c:pt idx="9">
                        <c:v>6332</c:v>
                      </c:pt>
                      <c:pt idx="10">
                        <c:v>11430</c:v>
                      </c:pt>
                      <c:pt idx="11">
                        <c:v>10183</c:v>
                      </c:pt>
                      <c:pt idx="12">
                        <c:v>63463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22E-4F3E-BF87-9EB2A15C889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2E-4F3E-BF87-9EB2A15C889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2E-4F3E-BF87-9EB2A15C889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2E-4F3E-BF87-9EB2A15C889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2E-4F3E-BF87-9EB2A15C889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2E-4F3E-BF87-9EB2A15C889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2E-4F3E-BF87-9EB2A15C889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2E-4F3E-BF87-9EB2A15C889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2E-4F3E-BF87-9EB2A15C889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2E-4F3E-BF87-9EB2A15C889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2E-4F3E-BF87-9EB2A15C889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2E-4F3E-BF87-9EB2A15C889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2E-4F3E-BF87-9EB2A15C889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2E-4F3E-BF87-9EB2A15C8896}"/>
              </c:ext>
            </c:extLst>
          </c:dPt>
          <c:cat>
            <c:strRef>
              <c:f>'Pernoctaciones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TF'!$L$229:$L$241</c:f>
              <c:numCache>
                <c:formatCode>0.0%</c:formatCode>
                <c:ptCount val="13"/>
                <c:pt idx="0">
                  <c:v>-0.12397248783761117</c:v>
                </c:pt>
                <c:pt idx="1">
                  <c:v>-0.16407465007776045</c:v>
                </c:pt>
                <c:pt idx="2">
                  <c:v>-5.1770708283313316E-2</c:v>
                </c:pt>
                <c:pt idx="3">
                  <c:v>-0.29956268221574345</c:v>
                </c:pt>
                <c:pt idx="4">
                  <c:v>-0.38873994638069709</c:v>
                </c:pt>
                <c:pt idx="5">
                  <c:v>0.1116333725029377</c:v>
                </c:pt>
                <c:pt idx="12">
                  <c:v>-0.13143789326497324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2E-4F3E-BF87-9EB2A15C8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A5-4392-9113-7FDB44DD3D61}"/>
              </c:ext>
            </c:extLst>
          </c:dPt>
          <c:val>
            <c:numRef>
              <c:f>'Viajeros entr evol mensu TF'!$G$75:$G$87</c:f>
              <c:numCache>
                <c:formatCode>#,##0</c:formatCode>
                <c:ptCount val="13"/>
                <c:pt idx="0">
                  <c:v>3416</c:v>
                </c:pt>
                <c:pt idx="1">
                  <c:v>3538</c:v>
                </c:pt>
                <c:pt idx="2">
                  <c:v>5968</c:v>
                </c:pt>
                <c:pt idx="3">
                  <c:v>7985</c:v>
                </c:pt>
                <c:pt idx="4">
                  <c:v>13978</c:v>
                </c:pt>
                <c:pt idx="5">
                  <c:v>15406</c:v>
                </c:pt>
                <c:pt idx="6">
                  <c:v>15137</c:v>
                </c:pt>
                <c:pt idx="7">
                  <c:v>13101</c:v>
                </c:pt>
                <c:pt idx="8">
                  <c:v>7971</c:v>
                </c:pt>
                <c:pt idx="9">
                  <c:v>8034</c:v>
                </c:pt>
                <c:pt idx="10">
                  <c:v>6479</c:v>
                </c:pt>
                <c:pt idx="11">
                  <c:v>5389</c:v>
                </c:pt>
                <c:pt idx="12">
                  <c:v>106402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A5-4392-9113-7FDB44DD3D61}"/>
            </c:ext>
          </c:extLst>
        </c:ser>
        <c:ser>
          <c:idx val="0"/>
          <c:order val="2"/>
          <c:tx>
            <c:strRef>
              <c:f>'Viajeros entr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A5-4392-9113-7FDB44DD3D6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TF'!$I$75:$I$87</c:f>
              <c:numCache>
                <c:formatCode>#,##0</c:formatCode>
                <c:ptCount val="13"/>
                <c:pt idx="0">
                  <c:v>3813</c:v>
                </c:pt>
                <c:pt idx="1">
                  <c:v>3458</c:v>
                </c:pt>
                <c:pt idx="2">
                  <c:v>4931</c:v>
                </c:pt>
                <c:pt idx="3">
                  <c:v>8064</c:v>
                </c:pt>
                <c:pt idx="4">
                  <c:v>11039</c:v>
                </c:pt>
                <c:pt idx="5">
                  <c:v>9716</c:v>
                </c:pt>
                <c:pt idx="6">
                  <c:v>14386</c:v>
                </c:pt>
                <c:pt idx="7">
                  <c:v>15167</c:v>
                </c:pt>
                <c:pt idx="8">
                  <c:v>10304</c:v>
                </c:pt>
                <c:pt idx="9">
                  <c:v>10238</c:v>
                </c:pt>
                <c:pt idx="10">
                  <c:v>5869</c:v>
                </c:pt>
                <c:pt idx="11">
                  <c:v>7065</c:v>
                </c:pt>
                <c:pt idx="12">
                  <c:v>104050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A5-4392-9113-7FDB44DD3D61}"/>
            </c:ext>
          </c:extLst>
        </c:ser>
        <c:ser>
          <c:idx val="1"/>
          <c:order val="3"/>
          <c:tx>
            <c:strRef>
              <c:f>'Viajeros entr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A5-4392-9113-7FDB44DD3D6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6A5-4392-9113-7FDB44DD3D6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TF'!$K$75:$K$87</c:f>
              <c:numCache>
                <c:formatCode>#,##0</c:formatCode>
                <c:ptCount val="13"/>
                <c:pt idx="0">
                  <c:v>3996</c:v>
                </c:pt>
                <c:pt idx="1">
                  <c:v>5242</c:v>
                </c:pt>
                <c:pt idx="2">
                  <c:v>6607</c:v>
                </c:pt>
                <c:pt idx="3">
                  <c:v>10667</c:v>
                </c:pt>
                <c:pt idx="4">
                  <c:v>14847</c:v>
                </c:pt>
                <c:pt idx="5">
                  <c:v>14887</c:v>
                </c:pt>
                <c:pt idx="12">
                  <c:v>56246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A5-4392-9113-7FDB44DD3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6A5-4392-9113-7FDB44DD3D6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3148</c:v>
                      </c:pt>
                      <c:pt idx="1">
                        <c:v>5892</c:v>
                      </c:pt>
                      <c:pt idx="2">
                        <c:v>5354</c:v>
                      </c:pt>
                      <c:pt idx="3">
                        <c:v>9991</c:v>
                      </c:pt>
                      <c:pt idx="4">
                        <c:v>8590</c:v>
                      </c:pt>
                      <c:pt idx="5">
                        <c:v>8842</c:v>
                      </c:pt>
                      <c:pt idx="6">
                        <c:v>16034</c:v>
                      </c:pt>
                      <c:pt idx="7">
                        <c:v>10353</c:v>
                      </c:pt>
                      <c:pt idx="8">
                        <c:v>8011</c:v>
                      </c:pt>
                      <c:pt idx="9">
                        <c:v>10465</c:v>
                      </c:pt>
                      <c:pt idx="10">
                        <c:v>4962</c:v>
                      </c:pt>
                      <c:pt idx="11">
                        <c:v>6313</c:v>
                      </c:pt>
                      <c:pt idx="12">
                        <c:v>97955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6A5-4392-9113-7FDB44DD3D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A5-4392-9113-7FDB44DD3D6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A5-4392-9113-7FDB44DD3D6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A5-4392-9113-7FDB44DD3D6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A5-4392-9113-7FDB44DD3D6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A5-4392-9113-7FDB44DD3D6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A5-4392-9113-7FDB44DD3D6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A5-4392-9113-7FDB44DD3D6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A5-4392-9113-7FDB44DD3D6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A5-4392-9113-7FDB44DD3D6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A5-4392-9113-7FDB44DD3D6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A5-4392-9113-7FDB44DD3D6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A5-4392-9113-7FDB44DD3D6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A5-4392-9113-7FDB44DD3D61}"/>
              </c:ext>
            </c:extLst>
          </c:dPt>
          <c:cat>
            <c:strRef>
              <c:f>'Viajeros entr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TF'!$L$75:$L$87</c:f>
              <c:numCache>
                <c:formatCode>0.0%</c:formatCode>
                <c:ptCount val="13"/>
                <c:pt idx="0">
                  <c:v>4.7993705743509141E-2</c:v>
                </c:pt>
                <c:pt idx="1">
                  <c:v>0.51590514748409477</c:v>
                </c:pt>
                <c:pt idx="2">
                  <c:v>0.33989048874467653</c:v>
                </c:pt>
                <c:pt idx="3">
                  <c:v>0.32279265873015883</c:v>
                </c:pt>
                <c:pt idx="4">
                  <c:v>0.34495878249841461</c:v>
                </c:pt>
                <c:pt idx="5">
                  <c:v>0.53221490325236731</c:v>
                </c:pt>
                <c:pt idx="12">
                  <c:v>0.37115136149776951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A5-4392-9113-7FDB44DD3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TF'!$G$253:$H$253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40-45B6-80E1-FB707D38650A}"/>
              </c:ext>
            </c:extLst>
          </c:dPt>
          <c:val>
            <c:numRef>
              <c:f>'Pernoctaciones evol mensu TF'!$G$255:$G$267</c:f>
              <c:numCache>
                <c:formatCode>#,##0</c:formatCode>
                <c:ptCount val="13"/>
                <c:pt idx="0">
                  <c:v>15845</c:v>
                </c:pt>
                <c:pt idx="1">
                  <c:v>14145</c:v>
                </c:pt>
                <c:pt idx="2">
                  <c:v>13372</c:v>
                </c:pt>
                <c:pt idx="3">
                  <c:v>6549</c:v>
                </c:pt>
                <c:pt idx="4">
                  <c:v>564</c:v>
                </c:pt>
                <c:pt idx="5">
                  <c:v>774</c:v>
                </c:pt>
                <c:pt idx="6">
                  <c:v>428</c:v>
                </c:pt>
                <c:pt idx="7">
                  <c:v>407</c:v>
                </c:pt>
                <c:pt idx="8">
                  <c:v>1644</c:v>
                </c:pt>
                <c:pt idx="9">
                  <c:v>3688</c:v>
                </c:pt>
                <c:pt idx="10">
                  <c:v>10546</c:v>
                </c:pt>
                <c:pt idx="11">
                  <c:v>12135</c:v>
                </c:pt>
                <c:pt idx="12">
                  <c:v>80097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40-45B6-80E1-FB707D38650A}"/>
            </c:ext>
          </c:extLst>
        </c:ser>
        <c:ser>
          <c:idx val="0"/>
          <c:order val="2"/>
          <c:tx>
            <c:strRef>
              <c:f>'Pernoctaciones evol mensu TF'!$I$253:$J$253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40-45B6-80E1-FB707D38650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TF'!$I$255:$I$267</c:f>
              <c:numCache>
                <c:formatCode>#,##0</c:formatCode>
                <c:ptCount val="13"/>
                <c:pt idx="0">
                  <c:v>14766</c:v>
                </c:pt>
                <c:pt idx="1">
                  <c:v>8535</c:v>
                </c:pt>
                <c:pt idx="2">
                  <c:v>11605</c:v>
                </c:pt>
                <c:pt idx="3">
                  <c:v>3670</c:v>
                </c:pt>
                <c:pt idx="4">
                  <c:v>443</c:v>
                </c:pt>
                <c:pt idx="5">
                  <c:v>405</c:v>
                </c:pt>
                <c:pt idx="6">
                  <c:v>386</c:v>
                </c:pt>
                <c:pt idx="7">
                  <c:v>561</c:v>
                </c:pt>
                <c:pt idx="8">
                  <c:v>505</c:v>
                </c:pt>
                <c:pt idx="9">
                  <c:v>3428</c:v>
                </c:pt>
                <c:pt idx="10">
                  <c:v>11526</c:v>
                </c:pt>
                <c:pt idx="11">
                  <c:v>11722</c:v>
                </c:pt>
                <c:pt idx="12">
                  <c:v>67552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40-45B6-80E1-FB707D38650A}"/>
            </c:ext>
          </c:extLst>
        </c:ser>
        <c:ser>
          <c:idx val="1"/>
          <c:order val="3"/>
          <c:tx>
            <c:strRef>
              <c:f>'Pernoctaciones evol mensu TF'!$K$253:$L$253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40-45B6-80E1-FB707D38650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B40-45B6-80E1-FB707D38650A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TF'!$K$255:$K$267</c:f>
              <c:numCache>
                <c:formatCode>#,##0</c:formatCode>
                <c:ptCount val="13"/>
                <c:pt idx="0">
                  <c:v>12862</c:v>
                </c:pt>
                <c:pt idx="1">
                  <c:v>12287</c:v>
                </c:pt>
                <c:pt idx="2">
                  <c:v>11792</c:v>
                </c:pt>
                <c:pt idx="3">
                  <c:v>4255</c:v>
                </c:pt>
                <c:pt idx="4">
                  <c:v>697</c:v>
                </c:pt>
                <c:pt idx="5">
                  <c:v>371</c:v>
                </c:pt>
                <c:pt idx="12">
                  <c:v>42264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40-45B6-80E1-FB707D386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TF'!$C$253:$D$253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B40-45B6-80E1-FB707D38650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TF'!$C$255:$C$267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8088</c:v>
                      </c:pt>
                      <c:pt idx="1">
                        <c:v>5654</c:v>
                      </c:pt>
                      <c:pt idx="2">
                        <c:v>6887</c:v>
                      </c:pt>
                      <c:pt idx="3">
                        <c:v>5203</c:v>
                      </c:pt>
                      <c:pt idx="4">
                        <c:v>423</c:v>
                      </c:pt>
                      <c:pt idx="5">
                        <c:v>476</c:v>
                      </c:pt>
                      <c:pt idx="6">
                        <c:v>1013</c:v>
                      </c:pt>
                      <c:pt idx="7">
                        <c:v>1100</c:v>
                      </c:pt>
                      <c:pt idx="8">
                        <c:v>876</c:v>
                      </c:pt>
                      <c:pt idx="9">
                        <c:v>5750</c:v>
                      </c:pt>
                      <c:pt idx="10">
                        <c:v>10845</c:v>
                      </c:pt>
                      <c:pt idx="11">
                        <c:v>13657</c:v>
                      </c:pt>
                      <c:pt idx="12">
                        <c:v>59972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B40-45B6-80E1-FB707D3865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TF'!$L$254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40-45B6-80E1-FB707D38650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40-45B6-80E1-FB707D38650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40-45B6-80E1-FB707D38650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40-45B6-80E1-FB707D38650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40-45B6-80E1-FB707D38650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40-45B6-80E1-FB707D38650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40-45B6-80E1-FB707D38650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40-45B6-80E1-FB707D38650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40-45B6-80E1-FB707D38650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40-45B6-80E1-FB707D38650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40-45B6-80E1-FB707D38650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40-45B6-80E1-FB707D38650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40-45B6-80E1-FB707D38650A}"/>
              </c:ext>
            </c:extLst>
          </c:dPt>
          <c:cat>
            <c:strRef>
              <c:f>'Pernoctaciones evol mensu TF'!$B$255:$B$266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TF'!$L$255:$L$267</c:f>
              <c:numCache>
                <c:formatCode>0.0%</c:formatCode>
                <c:ptCount val="13"/>
                <c:pt idx="0">
                  <c:v>-0.12894487335771365</c:v>
                </c:pt>
                <c:pt idx="1">
                  <c:v>0.43960164030462789</c:v>
                </c:pt>
                <c:pt idx="2">
                  <c:v>1.6113744075829439E-2</c:v>
                </c:pt>
                <c:pt idx="3">
                  <c:v>0.15940054495912803</c:v>
                </c:pt>
                <c:pt idx="4">
                  <c:v>0.57336343115124144</c:v>
                </c:pt>
                <c:pt idx="5">
                  <c:v>-8.395061728395059E-2</c:v>
                </c:pt>
                <c:pt idx="12">
                  <c:v>7.2037337662337553E-2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40-45B6-80E1-FB707D386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3A-4FF6-93A0-E55B4525365A}"/>
              </c:ext>
            </c:extLst>
          </c:dPt>
          <c:val>
            <c:numRef>
              <c:f>'Pernocta evol mensu TF cat'!$G$9:$G$21</c:f>
              <c:numCache>
                <c:formatCode>#,##0</c:formatCode>
                <c:ptCount val="13"/>
                <c:pt idx="0">
                  <c:v>493020</c:v>
                </c:pt>
                <c:pt idx="1">
                  <c:v>476786</c:v>
                </c:pt>
                <c:pt idx="2">
                  <c:v>499150</c:v>
                </c:pt>
                <c:pt idx="3">
                  <c:v>411482</c:v>
                </c:pt>
                <c:pt idx="4">
                  <c:v>405702</c:v>
                </c:pt>
                <c:pt idx="5">
                  <c:v>460449</c:v>
                </c:pt>
                <c:pt idx="6">
                  <c:v>532065</c:v>
                </c:pt>
                <c:pt idx="7">
                  <c:v>551869</c:v>
                </c:pt>
                <c:pt idx="8">
                  <c:v>489204</c:v>
                </c:pt>
                <c:pt idx="9">
                  <c:v>490987</c:v>
                </c:pt>
                <c:pt idx="10">
                  <c:v>482914</c:v>
                </c:pt>
                <c:pt idx="11">
                  <c:v>468874</c:v>
                </c:pt>
                <c:pt idx="12">
                  <c:v>5762502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A-4FF6-93A0-E55B4525365A}"/>
            </c:ext>
          </c:extLst>
        </c:ser>
        <c:ser>
          <c:idx val="0"/>
          <c:order val="2"/>
          <c:tx>
            <c:strRef>
              <c:f>'Pernocta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3A-4FF6-93A0-E55B4525365A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cat'!$I$9:$I$21</c:f>
              <c:numCache>
                <c:formatCode>#,##0</c:formatCode>
                <c:ptCount val="13"/>
                <c:pt idx="0">
                  <c:v>494946</c:v>
                </c:pt>
                <c:pt idx="1">
                  <c:v>478546</c:v>
                </c:pt>
                <c:pt idx="2">
                  <c:v>499373</c:v>
                </c:pt>
                <c:pt idx="3">
                  <c:v>421131</c:v>
                </c:pt>
                <c:pt idx="4">
                  <c:v>405133</c:v>
                </c:pt>
                <c:pt idx="5">
                  <c:v>430081</c:v>
                </c:pt>
                <c:pt idx="6">
                  <c:v>526626</c:v>
                </c:pt>
                <c:pt idx="7">
                  <c:v>557802</c:v>
                </c:pt>
                <c:pt idx="8">
                  <c:v>455849</c:v>
                </c:pt>
                <c:pt idx="9">
                  <c:v>476664</c:v>
                </c:pt>
                <c:pt idx="10">
                  <c:v>463756</c:v>
                </c:pt>
                <c:pt idx="11">
                  <c:v>456509</c:v>
                </c:pt>
                <c:pt idx="12">
                  <c:v>5666416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A-4FF6-93A0-E55B4525365A}"/>
            </c:ext>
          </c:extLst>
        </c:ser>
        <c:ser>
          <c:idx val="1"/>
          <c:order val="3"/>
          <c:tx>
            <c:strRef>
              <c:f>'Pernocta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3A-4FF6-93A0-E55B4525365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83A-4FF6-93A0-E55B4525365A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cat'!$K$9:$K$21</c:f>
              <c:numCache>
                <c:formatCode>#,##0</c:formatCode>
                <c:ptCount val="13"/>
                <c:pt idx="0">
                  <c:v>475524</c:v>
                </c:pt>
                <c:pt idx="1">
                  <c:v>464770</c:v>
                </c:pt>
                <c:pt idx="2">
                  <c:v>462676</c:v>
                </c:pt>
                <c:pt idx="3">
                  <c:v>369216</c:v>
                </c:pt>
                <c:pt idx="4">
                  <c:v>370106</c:v>
                </c:pt>
                <c:pt idx="5">
                  <c:v>433796</c:v>
                </c:pt>
                <c:pt idx="12">
                  <c:v>2576088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3A-4FF6-93A0-E55B45253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83A-4FF6-93A0-E55B4525365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29647</c:v>
                      </c:pt>
                      <c:pt idx="1">
                        <c:v>25901</c:v>
                      </c:pt>
                      <c:pt idx="2">
                        <c:v>35797</c:v>
                      </c:pt>
                      <c:pt idx="3">
                        <c:v>33867</c:v>
                      </c:pt>
                      <c:pt idx="4">
                        <c:v>65490</c:v>
                      </c:pt>
                      <c:pt idx="5">
                        <c:v>110623</c:v>
                      </c:pt>
                      <c:pt idx="6">
                        <c:v>225677</c:v>
                      </c:pt>
                      <c:pt idx="7">
                        <c:v>283986</c:v>
                      </c:pt>
                      <c:pt idx="8">
                        <c:v>281990</c:v>
                      </c:pt>
                      <c:pt idx="9">
                        <c:v>287185</c:v>
                      </c:pt>
                      <c:pt idx="10">
                        <c:v>303117</c:v>
                      </c:pt>
                      <c:pt idx="11">
                        <c:v>284082</c:v>
                      </c:pt>
                      <c:pt idx="12">
                        <c:v>1967362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83A-4FF6-93A0-E55B4525365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3A-4FF6-93A0-E55B4525365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3A-4FF6-93A0-E55B4525365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3A-4FF6-93A0-E55B4525365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3A-4FF6-93A0-E55B4525365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3A-4FF6-93A0-E55B4525365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3A-4FF6-93A0-E55B4525365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3A-4FF6-93A0-E55B4525365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3A-4FF6-93A0-E55B4525365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3A-4FF6-93A0-E55B4525365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3A-4FF6-93A0-E55B4525365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3A-4FF6-93A0-E55B4525365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3A-4FF6-93A0-E55B4525365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3A-4FF6-93A0-E55B4525365A}"/>
              </c:ext>
            </c:extLst>
          </c:dPt>
          <c:cat>
            <c:strRef>
              <c:f>'Pernocta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cat'!$L$9:$L$21</c:f>
              <c:numCache>
                <c:formatCode>0.0%</c:formatCode>
                <c:ptCount val="13"/>
                <c:pt idx="0">
                  <c:v>-3.9240644433938265E-2</c:v>
                </c:pt>
                <c:pt idx="1">
                  <c:v>-2.8787201230393689E-2</c:v>
                </c:pt>
                <c:pt idx="2">
                  <c:v>-7.3486151634149177E-2</c:v>
                </c:pt>
                <c:pt idx="3">
                  <c:v>-0.12327518040704677</c:v>
                </c:pt>
                <c:pt idx="4">
                  <c:v>-8.6458027363853329E-2</c:v>
                </c:pt>
                <c:pt idx="5">
                  <c:v>8.6379077429601381E-3</c:v>
                </c:pt>
                <c:pt idx="12">
                  <c:v>-5.6104880166788162E-2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83A-4FF6-93A0-E55B45253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28-4FD1-83A4-C0D0BF9DC441}"/>
              </c:ext>
            </c:extLst>
          </c:dPt>
          <c:val>
            <c:numRef>
              <c:f>'Pernocta evol mensu TF cat'!$G$31:$G$43</c:f>
              <c:numCache>
                <c:formatCode>#,##0</c:formatCode>
                <c:ptCount val="13"/>
                <c:pt idx="0">
                  <c:v>398940</c:v>
                </c:pt>
                <c:pt idx="1">
                  <c:v>385800</c:v>
                </c:pt>
                <c:pt idx="2">
                  <c:v>400622</c:v>
                </c:pt>
                <c:pt idx="3">
                  <c:v>325621</c:v>
                </c:pt>
                <c:pt idx="4">
                  <c:v>335432</c:v>
                </c:pt>
                <c:pt idx="5">
                  <c:v>376782</c:v>
                </c:pt>
                <c:pt idx="6">
                  <c:v>429398</c:v>
                </c:pt>
                <c:pt idx="7">
                  <c:v>441301</c:v>
                </c:pt>
                <c:pt idx="8">
                  <c:v>390629</c:v>
                </c:pt>
                <c:pt idx="9">
                  <c:v>401956</c:v>
                </c:pt>
                <c:pt idx="10">
                  <c:v>389586</c:v>
                </c:pt>
                <c:pt idx="11">
                  <c:v>374099</c:v>
                </c:pt>
                <c:pt idx="12">
                  <c:v>4650166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28-4FD1-83A4-C0D0BF9DC441}"/>
            </c:ext>
          </c:extLst>
        </c:ser>
        <c:ser>
          <c:idx val="0"/>
          <c:order val="2"/>
          <c:tx>
            <c:strRef>
              <c:f>'Pernocta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28-4FD1-83A4-C0D0BF9DC441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cat'!$I$31:$I$43</c:f>
              <c:numCache>
                <c:formatCode>#,##0</c:formatCode>
                <c:ptCount val="13"/>
                <c:pt idx="0">
                  <c:v>397887</c:v>
                </c:pt>
                <c:pt idx="1">
                  <c:v>385040</c:v>
                </c:pt>
                <c:pt idx="2">
                  <c:v>390528</c:v>
                </c:pt>
                <c:pt idx="3">
                  <c:v>318649</c:v>
                </c:pt>
                <c:pt idx="4">
                  <c:v>317286</c:v>
                </c:pt>
                <c:pt idx="5">
                  <c:v>338911</c:v>
                </c:pt>
                <c:pt idx="6">
                  <c:v>409607</c:v>
                </c:pt>
                <c:pt idx="7">
                  <c:v>444039</c:v>
                </c:pt>
                <c:pt idx="8">
                  <c:v>361762</c:v>
                </c:pt>
                <c:pt idx="9">
                  <c:v>372458</c:v>
                </c:pt>
                <c:pt idx="10">
                  <c:v>371639</c:v>
                </c:pt>
                <c:pt idx="11">
                  <c:v>361669</c:v>
                </c:pt>
                <c:pt idx="12">
                  <c:v>4469475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28-4FD1-83A4-C0D0BF9DC441}"/>
            </c:ext>
          </c:extLst>
        </c:ser>
        <c:ser>
          <c:idx val="1"/>
          <c:order val="3"/>
          <c:tx>
            <c:strRef>
              <c:f>'Pernocta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28-4FD1-83A4-C0D0BF9DC44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A28-4FD1-83A4-C0D0BF9DC441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cat'!$K$31:$K$43</c:f>
              <c:numCache>
                <c:formatCode>#,##0</c:formatCode>
                <c:ptCount val="13"/>
                <c:pt idx="0">
                  <c:v>381219</c:v>
                </c:pt>
                <c:pt idx="1">
                  <c:v>376143</c:v>
                </c:pt>
                <c:pt idx="2">
                  <c:v>365677</c:v>
                </c:pt>
                <c:pt idx="3">
                  <c:v>297230</c:v>
                </c:pt>
                <c:pt idx="4">
                  <c:v>296815</c:v>
                </c:pt>
                <c:pt idx="5">
                  <c:v>354011</c:v>
                </c:pt>
                <c:pt idx="12">
                  <c:v>2071095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28-4FD1-83A4-C0D0BF9DC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A28-4FD1-83A4-C0D0BF9DC44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196008</c:v>
                      </c:pt>
                      <c:pt idx="1">
                        <c:v>230918</c:v>
                      </c:pt>
                      <c:pt idx="2">
                        <c:v>290346</c:v>
                      </c:pt>
                      <c:pt idx="3">
                        <c:v>278903</c:v>
                      </c:pt>
                      <c:pt idx="4">
                        <c:v>254517</c:v>
                      </c:pt>
                      <c:pt idx="5">
                        <c:v>296860</c:v>
                      </c:pt>
                      <c:pt idx="6">
                        <c:v>328256</c:v>
                      </c:pt>
                      <c:pt idx="7">
                        <c:v>330578</c:v>
                      </c:pt>
                      <c:pt idx="8">
                        <c:v>315701</c:v>
                      </c:pt>
                      <c:pt idx="9">
                        <c:v>299153</c:v>
                      </c:pt>
                      <c:pt idx="10">
                        <c:v>315687</c:v>
                      </c:pt>
                      <c:pt idx="11">
                        <c:v>318072</c:v>
                      </c:pt>
                      <c:pt idx="12">
                        <c:v>3454999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A28-4FD1-83A4-C0D0BF9DC44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28-4FD1-83A4-C0D0BF9DC44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28-4FD1-83A4-C0D0BF9DC44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28-4FD1-83A4-C0D0BF9DC44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28-4FD1-83A4-C0D0BF9DC44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28-4FD1-83A4-C0D0BF9DC44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28-4FD1-83A4-C0D0BF9DC44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28-4FD1-83A4-C0D0BF9DC44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28-4FD1-83A4-C0D0BF9DC44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28-4FD1-83A4-C0D0BF9DC44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28-4FD1-83A4-C0D0BF9DC44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28-4FD1-83A4-C0D0BF9DC44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28-4FD1-83A4-C0D0BF9DC44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28-4FD1-83A4-C0D0BF9DC441}"/>
              </c:ext>
            </c:extLst>
          </c:dPt>
          <c:cat>
            <c:strRef>
              <c:f>'Pernocta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cat'!$L$31:$L$43</c:f>
              <c:numCache>
                <c:formatCode>0.0%</c:formatCode>
                <c:ptCount val="13"/>
                <c:pt idx="0">
                  <c:v>-4.1891290743351739E-2</c:v>
                </c:pt>
                <c:pt idx="1">
                  <c:v>-2.3106690214003689E-2</c:v>
                </c:pt>
                <c:pt idx="2">
                  <c:v>-6.3634361684693497E-2</c:v>
                </c:pt>
                <c:pt idx="3">
                  <c:v>-6.7218161676327215E-2</c:v>
                </c:pt>
                <c:pt idx="4">
                  <c:v>-6.4519077425414295E-2</c:v>
                </c:pt>
                <c:pt idx="5">
                  <c:v>4.4554470052609707E-2</c:v>
                </c:pt>
                <c:pt idx="12">
                  <c:v>-3.5938166951465345E-2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28-4FD1-83A4-C0D0BF9DC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35-458E-949D-03098828DFBF}"/>
              </c:ext>
            </c:extLst>
          </c:dPt>
          <c:val>
            <c:numRef>
              <c:f>'Pernocta evol mensu TF cat'!$G$53:$G$65</c:f>
              <c:numCache>
                <c:formatCode>#,##0</c:formatCode>
                <c:ptCount val="13"/>
                <c:pt idx="0">
                  <c:v>343916</c:v>
                </c:pt>
                <c:pt idx="1">
                  <c:v>334765</c:v>
                </c:pt>
                <c:pt idx="2">
                  <c:v>347941</c:v>
                </c:pt>
                <c:pt idx="3">
                  <c:v>283297</c:v>
                </c:pt>
                <c:pt idx="4">
                  <c:v>294723</c:v>
                </c:pt>
                <c:pt idx="5">
                  <c:v>333511</c:v>
                </c:pt>
                <c:pt idx="6">
                  <c:v>378859</c:v>
                </c:pt>
                <c:pt idx="7">
                  <c:v>388293</c:v>
                </c:pt>
                <c:pt idx="8">
                  <c:v>342910</c:v>
                </c:pt>
                <c:pt idx="9">
                  <c:v>353936</c:v>
                </c:pt>
                <c:pt idx="10">
                  <c:v>338127</c:v>
                </c:pt>
                <c:pt idx="11">
                  <c:v>322699</c:v>
                </c:pt>
                <c:pt idx="12">
                  <c:v>4062977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35-458E-949D-03098828DFBF}"/>
            </c:ext>
          </c:extLst>
        </c:ser>
        <c:ser>
          <c:idx val="0"/>
          <c:order val="2"/>
          <c:tx>
            <c:strRef>
              <c:f>'Pernocta evol mensu TF cat'!$I$51:$J$51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35-458E-949D-03098828DFBF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cat'!$I$53:$I$65</c:f>
              <c:numCache>
                <c:formatCode>#,##0</c:formatCode>
                <c:ptCount val="13"/>
                <c:pt idx="0">
                  <c:v>342802</c:v>
                </c:pt>
                <c:pt idx="1">
                  <c:v>339573</c:v>
                </c:pt>
                <c:pt idx="2">
                  <c:v>338881</c:v>
                </c:pt>
                <c:pt idx="3">
                  <c:v>278326</c:v>
                </c:pt>
                <c:pt idx="4">
                  <c:v>276267</c:v>
                </c:pt>
                <c:pt idx="5">
                  <c:v>295632</c:v>
                </c:pt>
                <c:pt idx="6">
                  <c:v>358078</c:v>
                </c:pt>
                <c:pt idx="7">
                  <c:v>387398</c:v>
                </c:pt>
                <c:pt idx="8">
                  <c:v>316523</c:v>
                </c:pt>
                <c:pt idx="9">
                  <c:v>324970</c:v>
                </c:pt>
                <c:pt idx="10">
                  <c:v>322601</c:v>
                </c:pt>
                <c:pt idx="11">
                  <c:v>312712</c:v>
                </c:pt>
                <c:pt idx="12">
                  <c:v>3893763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35-458E-949D-03098828DFBF}"/>
            </c:ext>
          </c:extLst>
        </c:ser>
        <c:ser>
          <c:idx val="1"/>
          <c:order val="3"/>
          <c:tx>
            <c:strRef>
              <c:f>'Pernocta evol mensu TF cat'!$K$51:$L$51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35-458E-949D-03098828DFB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635-458E-949D-03098828DFBF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cat'!$K$53:$K$65</c:f>
              <c:numCache>
                <c:formatCode>#,##0</c:formatCode>
                <c:ptCount val="13"/>
                <c:pt idx="0">
                  <c:v>327730</c:v>
                </c:pt>
                <c:pt idx="1">
                  <c:v>329199</c:v>
                </c:pt>
                <c:pt idx="2">
                  <c:v>315472</c:v>
                </c:pt>
                <c:pt idx="3">
                  <c:v>259121</c:v>
                </c:pt>
                <c:pt idx="4">
                  <c:v>255379</c:v>
                </c:pt>
                <c:pt idx="5">
                  <c:v>310374</c:v>
                </c:pt>
                <c:pt idx="12">
                  <c:v>1797275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35-458E-949D-03098828D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635-458E-949D-03098828DFB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160981</c:v>
                      </c:pt>
                      <c:pt idx="1">
                        <c:v>189898</c:v>
                      </c:pt>
                      <c:pt idx="2">
                        <c:v>244364</c:v>
                      </c:pt>
                      <c:pt idx="3">
                        <c:v>242765</c:v>
                      </c:pt>
                      <c:pt idx="4">
                        <c:v>222244</c:v>
                      </c:pt>
                      <c:pt idx="5">
                        <c:v>261542</c:v>
                      </c:pt>
                      <c:pt idx="6">
                        <c:v>290404</c:v>
                      </c:pt>
                      <c:pt idx="7">
                        <c:v>292468</c:v>
                      </c:pt>
                      <c:pt idx="8">
                        <c:v>277384</c:v>
                      </c:pt>
                      <c:pt idx="9">
                        <c:v>264220</c:v>
                      </c:pt>
                      <c:pt idx="10">
                        <c:v>273635</c:v>
                      </c:pt>
                      <c:pt idx="11">
                        <c:v>274030</c:v>
                      </c:pt>
                      <c:pt idx="12">
                        <c:v>2993935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635-458E-949D-03098828DFB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35-458E-949D-03098828DFB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35-458E-949D-03098828DFB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35-458E-949D-03098828DFB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35-458E-949D-03098828DFB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35-458E-949D-03098828DFB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35-458E-949D-03098828DFB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35-458E-949D-03098828DFB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35-458E-949D-03098828DFB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35-458E-949D-03098828DFB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35-458E-949D-03098828DFB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35-458E-949D-03098828DFB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35-458E-949D-03098828DFB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35-458E-949D-03098828DFBF}"/>
              </c:ext>
            </c:extLst>
          </c:dPt>
          <c:cat>
            <c:strRef>
              <c:f>'Pernocta evol mensu TF cat'!$B$53:$B$64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cat'!$L$53:$L$65</c:f>
              <c:numCache>
                <c:formatCode>0.0%</c:formatCode>
                <c:ptCount val="13"/>
                <c:pt idx="0">
                  <c:v>-4.3967071370645483E-2</c:v>
                </c:pt>
                <c:pt idx="1">
                  <c:v>-3.0550132077638681E-2</c:v>
                </c:pt>
                <c:pt idx="2">
                  <c:v>-6.9077345734933515E-2</c:v>
                </c:pt>
                <c:pt idx="3">
                  <c:v>-6.9001818011971583E-2</c:v>
                </c:pt>
                <c:pt idx="4">
                  <c:v>-7.5608016882218965E-2</c:v>
                </c:pt>
                <c:pt idx="5">
                  <c:v>4.9866049683390257E-2</c:v>
                </c:pt>
                <c:pt idx="12">
                  <c:v>-3.9650950236737592E-2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635-458E-949D-03098828D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BE-4973-925B-D48D94F2C540}"/>
              </c:ext>
            </c:extLst>
          </c:dPt>
          <c:val>
            <c:numRef>
              <c:f>'Pernocta evol mensu TF cat'!$G$75:$G$87</c:f>
              <c:numCache>
                <c:formatCode>#,##0</c:formatCode>
                <c:ptCount val="13"/>
                <c:pt idx="0">
                  <c:v>55024</c:v>
                </c:pt>
                <c:pt idx="1">
                  <c:v>51035</c:v>
                </c:pt>
                <c:pt idx="2">
                  <c:v>52681</c:v>
                </c:pt>
                <c:pt idx="3">
                  <c:v>42324</c:v>
                </c:pt>
                <c:pt idx="4">
                  <c:v>40709</c:v>
                </c:pt>
                <c:pt idx="5">
                  <c:v>43271</c:v>
                </c:pt>
                <c:pt idx="6">
                  <c:v>50539</c:v>
                </c:pt>
                <c:pt idx="7">
                  <c:v>53008</c:v>
                </c:pt>
                <c:pt idx="8">
                  <c:v>47719</c:v>
                </c:pt>
                <c:pt idx="9">
                  <c:v>48020</c:v>
                </c:pt>
                <c:pt idx="10">
                  <c:v>51459</c:v>
                </c:pt>
                <c:pt idx="11">
                  <c:v>51400</c:v>
                </c:pt>
                <c:pt idx="12">
                  <c:v>587189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E-4973-925B-D48D94F2C540}"/>
            </c:ext>
          </c:extLst>
        </c:ser>
        <c:ser>
          <c:idx val="0"/>
          <c:order val="2"/>
          <c:tx>
            <c:strRef>
              <c:f>'Pernocta evol mensu TF cat'!$I$73:$J$73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BE-4973-925B-D48D94F2C540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cat'!$I$75:$I$87</c:f>
              <c:numCache>
                <c:formatCode>#,##0</c:formatCode>
                <c:ptCount val="13"/>
                <c:pt idx="0">
                  <c:v>55085</c:v>
                </c:pt>
                <c:pt idx="1">
                  <c:v>45467</c:v>
                </c:pt>
                <c:pt idx="2">
                  <c:v>51647</c:v>
                </c:pt>
                <c:pt idx="3">
                  <c:v>40323</c:v>
                </c:pt>
                <c:pt idx="4">
                  <c:v>41019</c:v>
                </c:pt>
                <c:pt idx="5">
                  <c:v>43279</c:v>
                </c:pt>
                <c:pt idx="6">
                  <c:v>51529</c:v>
                </c:pt>
                <c:pt idx="7">
                  <c:v>56641</c:v>
                </c:pt>
                <c:pt idx="8">
                  <c:v>45239</c:v>
                </c:pt>
                <c:pt idx="9">
                  <c:v>47488</c:v>
                </c:pt>
                <c:pt idx="10">
                  <c:v>49038</c:v>
                </c:pt>
                <c:pt idx="11">
                  <c:v>48957</c:v>
                </c:pt>
                <c:pt idx="12">
                  <c:v>575712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BE-4973-925B-D48D94F2C540}"/>
            </c:ext>
          </c:extLst>
        </c:ser>
        <c:ser>
          <c:idx val="1"/>
          <c:order val="3"/>
          <c:tx>
            <c:strRef>
              <c:f>'Pernocta evol mensu TF cat'!$K$73:$L$73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BE-4973-925B-D48D94F2C54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BE-4973-925B-D48D94F2C540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cat'!$K$75:$K$87</c:f>
              <c:numCache>
                <c:formatCode>#,##0</c:formatCode>
                <c:ptCount val="13"/>
                <c:pt idx="0">
                  <c:v>53489</c:v>
                </c:pt>
                <c:pt idx="1">
                  <c:v>46944</c:v>
                </c:pt>
                <c:pt idx="2">
                  <c:v>50205</c:v>
                </c:pt>
                <c:pt idx="3">
                  <c:v>38109</c:v>
                </c:pt>
                <c:pt idx="4">
                  <c:v>41436</c:v>
                </c:pt>
                <c:pt idx="5">
                  <c:v>43637</c:v>
                </c:pt>
                <c:pt idx="12">
                  <c:v>273820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BE-4973-925B-D48D94F2C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4BE-4973-925B-D48D94F2C54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35027</c:v>
                      </c:pt>
                      <c:pt idx="1">
                        <c:v>41020</c:v>
                      </c:pt>
                      <c:pt idx="2">
                        <c:v>45982</c:v>
                      </c:pt>
                      <c:pt idx="3">
                        <c:v>36138</c:v>
                      </c:pt>
                      <c:pt idx="4">
                        <c:v>32273</c:v>
                      </c:pt>
                      <c:pt idx="5">
                        <c:v>35318</c:v>
                      </c:pt>
                      <c:pt idx="6">
                        <c:v>37852</c:v>
                      </c:pt>
                      <c:pt idx="7">
                        <c:v>38110</c:v>
                      </c:pt>
                      <c:pt idx="8">
                        <c:v>38317</c:v>
                      </c:pt>
                      <c:pt idx="9">
                        <c:v>34933</c:v>
                      </c:pt>
                      <c:pt idx="10">
                        <c:v>42052</c:v>
                      </c:pt>
                      <c:pt idx="11">
                        <c:v>44042</c:v>
                      </c:pt>
                      <c:pt idx="12">
                        <c:v>461064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4BE-4973-925B-D48D94F2C54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BE-4973-925B-D48D94F2C54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BE-4973-925B-D48D94F2C54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BE-4973-925B-D48D94F2C54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BE-4973-925B-D48D94F2C54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BE-4973-925B-D48D94F2C54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BE-4973-925B-D48D94F2C54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BE-4973-925B-D48D94F2C54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BE-4973-925B-D48D94F2C54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BE-4973-925B-D48D94F2C54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BE-4973-925B-D48D94F2C54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BE-4973-925B-D48D94F2C54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BE-4973-925B-D48D94F2C54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BE-4973-925B-D48D94F2C540}"/>
              </c:ext>
            </c:extLst>
          </c:dPt>
          <c:cat>
            <c:strRef>
              <c:f>'Pernocta evol mensu TF cat'!$B$75:$B$86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cat'!$L$75:$L$87</c:f>
              <c:numCache>
                <c:formatCode>0.0%</c:formatCode>
                <c:ptCount val="13"/>
                <c:pt idx="0">
                  <c:v>-2.8973404738131925E-2</c:v>
                </c:pt>
                <c:pt idx="1">
                  <c:v>3.2485099082851354E-2</c:v>
                </c:pt>
                <c:pt idx="2">
                  <c:v>-2.7920305148411373E-2</c:v>
                </c:pt>
                <c:pt idx="3">
                  <c:v>-5.4906628971058691E-2</c:v>
                </c:pt>
                <c:pt idx="4">
                  <c:v>1.0166020624588601E-2</c:v>
                </c:pt>
                <c:pt idx="5">
                  <c:v>8.2719101642829695E-3</c:v>
                </c:pt>
                <c:pt idx="12">
                  <c:v>-1.0837367242251261E-2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4BE-4973-925B-D48D94F2C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CA-436B-A842-460F787AEC8D}"/>
              </c:ext>
            </c:extLst>
          </c:dPt>
          <c:val>
            <c:numRef>
              <c:f>'Pernocta evol mensu TF cat'!$G$97:$G$109</c:f>
              <c:numCache>
                <c:formatCode>#,##0</c:formatCode>
                <c:ptCount val="13"/>
                <c:pt idx="0">
                  <c:v>94080</c:v>
                </c:pt>
                <c:pt idx="1">
                  <c:v>90986</c:v>
                </c:pt>
                <c:pt idx="2">
                  <c:v>98528</c:v>
                </c:pt>
                <c:pt idx="3">
                  <c:v>85861</c:v>
                </c:pt>
                <c:pt idx="4">
                  <c:v>70270</c:v>
                </c:pt>
                <c:pt idx="5">
                  <c:v>83667</c:v>
                </c:pt>
                <c:pt idx="6">
                  <c:v>102667</c:v>
                </c:pt>
                <c:pt idx="7">
                  <c:v>110568</c:v>
                </c:pt>
                <c:pt idx="8">
                  <c:v>98575</c:v>
                </c:pt>
                <c:pt idx="9">
                  <c:v>89031</c:v>
                </c:pt>
                <c:pt idx="10">
                  <c:v>93328</c:v>
                </c:pt>
                <c:pt idx="11">
                  <c:v>94775</c:v>
                </c:pt>
                <c:pt idx="12">
                  <c:v>1112336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CA-436B-A842-460F787AEC8D}"/>
            </c:ext>
          </c:extLst>
        </c:ser>
        <c:ser>
          <c:idx val="0"/>
          <c:order val="2"/>
          <c:tx>
            <c:strRef>
              <c:f>'Pernocta evol mensu TF cat'!$I$95:$J$95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CA-436B-A842-460F787AEC8D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cat'!$I$97:$I$109</c:f>
              <c:numCache>
                <c:formatCode>#,##0</c:formatCode>
                <c:ptCount val="13"/>
                <c:pt idx="0">
                  <c:v>97059</c:v>
                </c:pt>
                <c:pt idx="1">
                  <c:v>93506</c:v>
                </c:pt>
                <c:pt idx="2">
                  <c:v>108845</c:v>
                </c:pt>
                <c:pt idx="3">
                  <c:v>102482</c:v>
                </c:pt>
                <c:pt idx="4">
                  <c:v>87847</c:v>
                </c:pt>
                <c:pt idx="5">
                  <c:v>91170</c:v>
                </c:pt>
                <c:pt idx="6">
                  <c:v>117019</c:v>
                </c:pt>
                <c:pt idx="7">
                  <c:v>113763</c:v>
                </c:pt>
                <c:pt idx="8">
                  <c:v>94087</c:v>
                </c:pt>
                <c:pt idx="9">
                  <c:v>104206</c:v>
                </c:pt>
                <c:pt idx="10">
                  <c:v>92117</c:v>
                </c:pt>
                <c:pt idx="11">
                  <c:v>94840</c:v>
                </c:pt>
                <c:pt idx="12">
                  <c:v>1196941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CA-436B-A842-460F787AEC8D}"/>
            </c:ext>
          </c:extLst>
        </c:ser>
        <c:ser>
          <c:idx val="1"/>
          <c:order val="3"/>
          <c:tx>
            <c:strRef>
              <c:f>'Pernocta evol mensu TF cat'!$K$95:$L$95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CA-436B-A842-460F787AEC8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CA-436B-A842-460F787AEC8D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cat'!$K$97:$K$109</c:f>
              <c:numCache>
                <c:formatCode>#,##0</c:formatCode>
                <c:ptCount val="13"/>
                <c:pt idx="0">
                  <c:v>94305</c:v>
                </c:pt>
                <c:pt idx="1">
                  <c:v>88627</c:v>
                </c:pt>
                <c:pt idx="2">
                  <c:v>96999</c:v>
                </c:pt>
                <c:pt idx="3">
                  <c:v>71986</c:v>
                </c:pt>
                <c:pt idx="4">
                  <c:v>73291</c:v>
                </c:pt>
                <c:pt idx="5">
                  <c:v>79785</c:v>
                </c:pt>
                <c:pt idx="12">
                  <c:v>504993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CA-436B-A842-460F787AE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3CA-436B-A842-460F787AEC8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66503</c:v>
                      </c:pt>
                      <c:pt idx="1">
                        <c:v>69187</c:v>
                      </c:pt>
                      <c:pt idx="2">
                        <c:v>75693</c:v>
                      </c:pt>
                      <c:pt idx="3">
                        <c:v>70085</c:v>
                      </c:pt>
                      <c:pt idx="4">
                        <c:v>56282</c:v>
                      </c:pt>
                      <c:pt idx="5">
                        <c:v>67208</c:v>
                      </c:pt>
                      <c:pt idx="6">
                        <c:v>89403</c:v>
                      </c:pt>
                      <c:pt idx="7">
                        <c:v>85449</c:v>
                      </c:pt>
                      <c:pt idx="8">
                        <c:v>62576</c:v>
                      </c:pt>
                      <c:pt idx="9">
                        <c:v>76819</c:v>
                      </c:pt>
                      <c:pt idx="10">
                        <c:v>86224</c:v>
                      </c:pt>
                      <c:pt idx="11">
                        <c:v>93542</c:v>
                      </c:pt>
                      <c:pt idx="12">
                        <c:v>898971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3CA-436B-A842-460F787AEC8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CA-436B-A842-460F787AEC8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CA-436B-A842-460F787AEC8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CA-436B-A842-460F787AEC8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CA-436B-A842-460F787AEC8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CA-436B-A842-460F787AEC8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CA-436B-A842-460F787AEC8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CA-436B-A842-460F787AEC8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CA-436B-A842-460F787AEC8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CA-436B-A842-460F787AEC8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CA-436B-A842-460F787AEC8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CA-436B-A842-460F787AEC8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CA-436B-A842-460F787AEC8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CA-436B-A842-460F787AEC8D}"/>
              </c:ext>
            </c:extLst>
          </c:dPt>
          <c:cat>
            <c:strRef>
              <c:f>'Pernocta evol mensu TF cat'!$B$97:$B$108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cat'!$L$97:$L$109</c:f>
              <c:numCache>
                <c:formatCode>0.0%</c:formatCode>
                <c:ptCount val="13"/>
                <c:pt idx="0">
                  <c:v>-2.8374493864556594E-2</c:v>
                </c:pt>
                <c:pt idx="1">
                  <c:v>-5.2178469830812979E-2</c:v>
                </c:pt>
                <c:pt idx="2">
                  <c:v>-0.10883366254765947</c:v>
                </c:pt>
                <c:pt idx="3">
                  <c:v>-0.29757420815362701</c:v>
                </c:pt>
                <c:pt idx="4">
                  <c:v>-0.16569717804819739</c:v>
                </c:pt>
                <c:pt idx="5">
                  <c:v>-0.12487660414610069</c:v>
                </c:pt>
                <c:pt idx="12">
                  <c:v>-0.13068484048276063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3CA-436B-A842-460F787AE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19-4383-A1CA-FF6800F364E4}"/>
              </c:ext>
            </c:extLst>
          </c:dPt>
          <c:val>
            <c:numRef>
              <c:f>'EM evol menusual lugar resd'!$G$9:$G$21</c:f>
              <c:numCache>
                <c:formatCode>0.00</c:formatCode>
                <c:ptCount val="13"/>
                <c:pt idx="0">
                  <c:v>7.4606177080338361</c:v>
                </c:pt>
                <c:pt idx="1">
                  <c:v>7.130149994765886</c:v>
                </c:pt>
                <c:pt idx="2">
                  <c:v>6.5438265292744955</c:v>
                </c:pt>
                <c:pt idx="3">
                  <c:v>6.1835149147193631</c:v>
                </c:pt>
                <c:pt idx="4">
                  <c:v>5.2644131577239994</c:v>
                </c:pt>
                <c:pt idx="5">
                  <c:v>5.5214346527886038</c:v>
                </c:pt>
                <c:pt idx="6">
                  <c:v>5.9086820362473347</c:v>
                </c:pt>
                <c:pt idx="7">
                  <c:v>6.1984073500011228</c:v>
                </c:pt>
                <c:pt idx="8">
                  <c:v>6.305475355743452</c:v>
                </c:pt>
                <c:pt idx="9">
                  <c:v>5.9983995699607835</c:v>
                </c:pt>
                <c:pt idx="10">
                  <c:v>6.5895340110527396</c:v>
                </c:pt>
                <c:pt idx="11">
                  <c:v>6.903225806451613</c:v>
                </c:pt>
                <c:pt idx="12">
                  <c:v>6.291229510523408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19-4383-A1CA-FF6800F364E4}"/>
            </c:ext>
          </c:extLst>
        </c:ser>
        <c:ser>
          <c:idx val="0"/>
          <c:order val="2"/>
          <c:tx>
            <c:strRef>
              <c:f>'EM evol menusual lugar resd'!$I$7:$J$7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19-4383-A1CA-FF6800F364E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resd'!$I$9:$I$21</c:f>
              <c:numCache>
                <c:formatCode>0.00</c:formatCode>
                <c:ptCount val="13"/>
                <c:pt idx="0">
                  <c:v>7.5668246445497633</c:v>
                </c:pt>
                <c:pt idx="1">
                  <c:v>6.9672563150615128</c:v>
                </c:pt>
                <c:pt idx="2">
                  <c:v>6.312627201132643</c:v>
                </c:pt>
                <c:pt idx="3">
                  <c:v>5.5082925680801527</c:v>
                </c:pt>
                <c:pt idx="4">
                  <c:v>5.2597598182408305</c:v>
                </c:pt>
                <c:pt idx="5">
                  <c:v>5.5668871429126163</c:v>
                </c:pt>
                <c:pt idx="6">
                  <c:v>5.6119565217391303</c:v>
                </c:pt>
                <c:pt idx="7">
                  <c:v>5.8762391361601267</c:v>
                </c:pt>
                <c:pt idx="8">
                  <c:v>5.7627999292053298</c:v>
                </c:pt>
                <c:pt idx="9">
                  <c:v>5.7099185433636803</c:v>
                </c:pt>
                <c:pt idx="10">
                  <c:v>6.4341745633142331</c:v>
                </c:pt>
                <c:pt idx="11">
                  <c:v>6.5183910671959335</c:v>
                </c:pt>
                <c:pt idx="12">
                  <c:v>6.0448476417650596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19-4383-A1CA-FF6800F364E4}"/>
            </c:ext>
          </c:extLst>
        </c:ser>
        <c:ser>
          <c:idx val="1"/>
          <c:order val="3"/>
          <c:tx>
            <c:strRef>
              <c:f>'EM evol menusual lugar resd'!$K$7:$L$7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19-4383-A1CA-FF6800F364E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19-4383-A1CA-FF6800F364E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resd'!$K$9:$K$21</c:f>
              <c:numCache>
                <c:formatCode>0.00</c:formatCode>
                <c:ptCount val="13"/>
                <c:pt idx="0">
                  <c:v>7.2302148428590973</c:v>
                </c:pt>
                <c:pt idx="1">
                  <c:v>6.6588821869134778</c:v>
                </c:pt>
                <c:pt idx="2">
                  <c:v>6.2240337920551001</c:v>
                </c:pt>
                <c:pt idx="3">
                  <c:v>5.4499239818737362</c:v>
                </c:pt>
                <c:pt idx="4">
                  <c:v>5.1323774129132458</c:v>
                </c:pt>
                <c:pt idx="5">
                  <c:v>5.1323774129132458</c:v>
                </c:pt>
                <c:pt idx="12">
                  <c:v>5.9688177000910585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19-4383-A1CA-FF6800F36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319-4383-A1CA-FF6800F364E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7.2707658219083227</c:v>
                      </c:pt>
                      <c:pt idx="1">
                        <c:v>5.9475019322618365</c:v>
                      </c:pt>
                      <c:pt idx="2">
                        <c:v>6.4008498583569402</c:v>
                      </c:pt>
                      <c:pt idx="3">
                        <c:v>5.741822968081606</c:v>
                      </c:pt>
                      <c:pt idx="4">
                        <c:v>5.7990297602388283</c:v>
                      </c:pt>
                      <c:pt idx="5">
                        <c:v>5.7599316531396836</c:v>
                      </c:pt>
                      <c:pt idx="6">
                        <c:v>5.6479330349294781</c:v>
                      </c:pt>
                      <c:pt idx="7">
                        <c:v>6.327599318610452</c:v>
                      </c:pt>
                      <c:pt idx="8">
                        <c:v>6.0842648738198255</c:v>
                      </c:pt>
                      <c:pt idx="9">
                        <c:v>5.8589082295741068</c:v>
                      </c:pt>
                      <c:pt idx="10">
                        <c:v>6.5084693613162328</c:v>
                      </c:pt>
                      <c:pt idx="11">
                        <c:v>6.6751102750389206</c:v>
                      </c:pt>
                      <c:pt idx="12">
                        <c:v>6.1255449929585293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319-4383-A1CA-FF6800F364E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19-4383-A1CA-FF6800F364E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19-4383-A1CA-FF6800F364E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19-4383-A1CA-FF6800F364E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19-4383-A1CA-FF6800F364E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19-4383-A1CA-FF6800F364E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19-4383-A1CA-FF6800F364E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19-4383-A1CA-FF6800F364E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19-4383-A1CA-FF6800F364E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19-4383-A1CA-FF6800F364E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19-4383-A1CA-FF6800F364E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19-4383-A1CA-FF6800F364E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19-4383-A1CA-FF6800F364E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19-4383-A1CA-FF6800F364E4}"/>
              </c:ext>
            </c:extLst>
          </c:dPt>
          <c:cat>
            <c:strRef>
              <c:f>'EM evol menusual lugar resd'!$B$9:$B$20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resd'!$L$9:$L$21</c:f>
              <c:numCache>
                <c:formatCode>0.00</c:formatCode>
                <c:ptCount val="13"/>
                <c:pt idx="0">
                  <c:v>-0.33660980169066601</c:v>
                </c:pt>
                <c:pt idx="1">
                  <c:v>-0.308374128148035</c:v>
                </c:pt>
                <c:pt idx="2">
                  <c:v>-8.8593409077542873E-2</c:v>
                </c:pt>
                <c:pt idx="3">
                  <c:v>-5.8368586206416495E-2</c:v>
                </c:pt>
                <c:pt idx="4">
                  <c:v>-0.12738240532758471</c:v>
                </c:pt>
                <c:pt idx="5">
                  <c:v>-0.43450972999937054</c:v>
                </c:pt>
                <c:pt idx="12">
                  <c:v>-0.17891013577791437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319-4383-A1CA-FF6800F36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85-42BE-9E61-9C42E8D9C613}"/>
              </c:ext>
            </c:extLst>
          </c:dPt>
          <c:val>
            <c:numRef>
              <c:f>'EM evol menusual lugar resd'!$G$31:$G$43</c:f>
              <c:numCache>
                <c:formatCode>0.00</c:formatCode>
                <c:ptCount val="13"/>
                <c:pt idx="0">
                  <c:v>4.8703927318728075</c:v>
                </c:pt>
                <c:pt idx="1">
                  <c:v>4.4075798940099569</c:v>
                </c:pt>
                <c:pt idx="2">
                  <c:v>4.4979477983662086</c:v>
                </c:pt>
                <c:pt idx="3">
                  <c:v>4.3052337329920514</c:v>
                </c:pt>
                <c:pt idx="4">
                  <c:v>3.8798555087296811</c:v>
                </c:pt>
                <c:pt idx="5">
                  <c:v>4.1407330029115643</c:v>
                </c:pt>
                <c:pt idx="6">
                  <c:v>4.4755482786849932</c:v>
                </c:pt>
                <c:pt idx="7">
                  <c:v>4.8243098561981732</c:v>
                </c:pt>
                <c:pt idx="8">
                  <c:v>4.6177703269069577</c:v>
                </c:pt>
                <c:pt idx="9">
                  <c:v>4.2488214401033257</c:v>
                </c:pt>
                <c:pt idx="10">
                  <c:v>4.2966355962715523</c:v>
                </c:pt>
                <c:pt idx="11">
                  <c:v>4.3754952311078501</c:v>
                </c:pt>
                <c:pt idx="12">
                  <c:v>4.3952630354121833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85-42BE-9E61-9C42E8D9C613}"/>
            </c:ext>
          </c:extLst>
        </c:ser>
        <c:ser>
          <c:idx val="0"/>
          <c:order val="2"/>
          <c:tx>
            <c:strRef>
              <c:f>'EM evol menusual lugar resd'!$I$29:$J$29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85-42BE-9E61-9C42E8D9C61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resd'!$I$31:$I$43</c:f>
              <c:numCache>
                <c:formatCode>0.00</c:formatCode>
                <c:ptCount val="13"/>
                <c:pt idx="0">
                  <c:v>4.7021208053691277</c:v>
                </c:pt>
                <c:pt idx="1">
                  <c:v>4.334629123765497</c:v>
                </c:pt>
                <c:pt idx="2">
                  <c:v>4.2489102357119792</c:v>
                </c:pt>
                <c:pt idx="3">
                  <c:v>3.9724943164276292</c:v>
                </c:pt>
                <c:pt idx="4">
                  <c:v>4.0481245069210354</c:v>
                </c:pt>
                <c:pt idx="5">
                  <c:v>4.4572676534821642</c:v>
                </c:pt>
                <c:pt idx="6">
                  <c:v>4.3448173506945817</c:v>
                </c:pt>
                <c:pt idx="7">
                  <c:v>4.6135209520486882</c:v>
                </c:pt>
                <c:pt idx="8">
                  <c:v>4.3209409787859689</c:v>
                </c:pt>
                <c:pt idx="9">
                  <c:v>3.9980711196839125</c:v>
                </c:pt>
                <c:pt idx="10">
                  <c:v>4.458546241311053</c:v>
                </c:pt>
                <c:pt idx="11">
                  <c:v>4.2591141910213919</c:v>
                </c:pt>
                <c:pt idx="12">
                  <c:v>4.3079990964309021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85-42BE-9E61-9C42E8D9C613}"/>
            </c:ext>
          </c:extLst>
        </c:ser>
        <c:ser>
          <c:idx val="1"/>
          <c:order val="3"/>
          <c:tx>
            <c:strRef>
              <c:f>'EM evol menusual lugar resd'!$K$29:$L$29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85-42BE-9E61-9C42E8D9C61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85-42BE-9E61-9C42E8D9C61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resd'!$K$31:$K$43</c:f>
              <c:numCache>
                <c:formatCode>0.00</c:formatCode>
                <c:ptCount val="13"/>
                <c:pt idx="0">
                  <c:v>4.8424954692734365</c:v>
                </c:pt>
                <c:pt idx="1">
                  <c:v>4.2969796928151736</c:v>
                </c:pt>
                <c:pt idx="2">
                  <c:v>4.073180210640861</c:v>
                </c:pt>
                <c:pt idx="3">
                  <c:v>3.9950124688279303</c:v>
                </c:pt>
                <c:pt idx="4">
                  <c:v>4.0056726661530924</c:v>
                </c:pt>
                <c:pt idx="5">
                  <c:v>4.2189040653034837</c:v>
                </c:pt>
                <c:pt idx="12">
                  <c:v>4.1778408673474745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985-42BE-9E61-9C42E8D9C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985-42BE-9E61-9C42E8D9C61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4.8944480309877338</c:v>
                      </c:pt>
                      <c:pt idx="1">
                        <c:v>4.4331975662493086</c:v>
                      </c:pt>
                      <c:pt idx="2">
                        <c:v>5.2166392844103688</c:v>
                      </c:pt>
                      <c:pt idx="3">
                        <c:v>4.3756004165127136</c:v>
                      </c:pt>
                      <c:pt idx="4">
                        <c:v>5.0685692273121248</c:v>
                      </c:pt>
                      <c:pt idx="5">
                        <c:v>4.9961056730870439</c:v>
                      </c:pt>
                      <c:pt idx="6">
                        <c:v>4.5895429000477801</c:v>
                      </c:pt>
                      <c:pt idx="7">
                        <c:v>5.2425426702823419</c:v>
                      </c:pt>
                      <c:pt idx="8">
                        <c:v>4.8405082669932638</c:v>
                      </c:pt>
                      <c:pt idx="9">
                        <c:v>4.6055787364063479</c:v>
                      </c:pt>
                      <c:pt idx="10">
                        <c:v>4.9321918120132979</c:v>
                      </c:pt>
                      <c:pt idx="11">
                        <c:v>4.8050843799905048</c:v>
                      </c:pt>
                      <c:pt idx="12">
                        <c:v>4.8350281563222683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985-42BE-9E61-9C42E8D9C61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resd'!$L$30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85-42BE-9E61-9C42E8D9C61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85-42BE-9E61-9C42E8D9C61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85-42BE-9E61-9C42E8D9C61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85-42BE-9E61-9C42E8D9C61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85-42BE-9E61-9C42E8D9C61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85-42BE-9E61-9C42E8D9C61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85-42BE-9E61-9C42E8D9C61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85-42BE-9E61-9C42E8D9C61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85-42BE-9E61-9C42E8D9C61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85-42BE-9E61-9C42E8D9C61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85-42BE-9E61-9C42E8D9C61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85-42BE-9E61-9C42E8D9C61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85-42BE-9E61-9C42E8D9C613}"/>
              </c:ext>
            </c:extLst>
          </c:dPt>
          <c:cat>
            <c:strRef>
              <c:f>'EM evol menusual lugar resd'!$B$31:$B$42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resd'!$L$31:$L$43</c:f>
              <c:numCache>
                <c:formatCode>0.00</c:formatCode>
                <c:ptCount val="13"/>
                <c:pt idx="0">
                  <c:v>0.14037466390430886</c:v>
                </c:pt>
                <c:pt idx="1">
                  <c:v>-3.764943095032347E-2</c:v>
                </c:pt>
                <c:pt idx="2">
                  <c:v>-0.17573002507111823</c:v>
                </c:pt>
                <c:pt idx="3">
                  <c:v>2.2518152400301084E-2</c:v>
                </c:pt>
                <c:pt idx="4">
                  <c:v>-4.2451840767943061E-2</c:v>
                </c:pt>
                <c:pt idx="5">
                  <c:v>-0.23836358817868053</c:v>
                </c:pt>
                <c:pt idx="12">
                  <c:v>-7.3344908859698243E-2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985-42BE-9E61-9C42E8D9C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B5-4821-9AB1-E0F70ACE15BE}"/>
              </c:ext>
            </c:extLst>
          </c:dPt>
          <c:val>
            <c:numRef>
              <c:f>'EM evol menusual lugar resd'!$G$53:$G$65</c:f>
              <c:numCache>
                <c:formatCode>0.00</c:formatCode>
                <c:ptCount val="13"/>
                <c:pt idx="0">
                  <c:v>5.4805724508050089</c:v>
                </c:pt>
                <c:pt idx="1">
                  <c:v>4.8943406194281183</c:v>
                </c:pt>
                <c:pt idx="2">
                  <c:v>5.1427301720081564</c:v>
                </c:pt>
                <c:pt idx="3">
                  <c:v>5.0093518219929054</c:v>
                </c:pt>
                <c:pt idx="4">
                  <c:v>4.6308490942752387</c:v>
                </c:pt>
                <c:pt idx="5">
                  <c:v>4.9124615540609051</c:v>
                </c:pt>
                <c:pt idx="6">
                  <c:v>5.2138678430996448</c:v>
                </c:pt>
                <c:pt idx="7">
                  <c:v>5.4583598772224473</c:v>
                </c:pt>
                <c:pt idx="8">
                  <c:v>5.1576278825208446</c:v>
                </c:pt>
                <c:pt idx="9">
                  <c:v>4.7908964073944889</c:v>
                </c:pt>
                <c:pt idx="10">
                  <c:v>4.8597580732260504</c:v>
                </c:pt>
                <c:pt idx="11">
                  <c:v>4.9085414452709886</c:v>
                </c:pt>
                <c:pt idx="12">
                  <c:v>5.0479500936468664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B5-4821-9AB1-E0F70ACE15BE}"/>
            </c:ext>
          </c:extLst>
        </c:ser>
        <c:ser>
          <c:idx val="0"/>
          <c:order val="2"/>
          <c:tx>
            <c:strRef>
              <c:f>'EM evol menusual lugar resd'!$I$51:$J$51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B5-4821-9AB1-E0F70ACE15B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resd'!$I$53:$I$65</c:f>
              <c:numCache>
                <c:formatCode>0.00</c:formatCode>
                <c:ptCount val="13"/>
                <c:pt idx="0">
                  <c:v>5.2001080205238992</c:v>
                </c:pt>
                <c:pt idx="1">
                  <c:v>4.8194248298883045</c:v>
                </c:pt>
                <c:pt idx="2">
                  <c:v>4.7134794658604182</c:v>
                </c:pt>
                <c:pt idx="3">
                  <c:v>4.4740068927988395</c:v>
                </c:pt>
                <c:pt idx="4">
                  <c:v>4.749269243260799</c:v>
                </c:pt>
                <c:pt idx="5">
                  <c:v>5.0789356702864037</c:v>
                </c:pt>
                <c:pt idx="6">
                  <c:v>5.1054000221312386</c:v>
                </c:pt>
                <c:pt idx="7">
                  <c:v>5.4754989430916625</c:v>
                </c:pt>
                <c:pt idx="8">
                  <c:v>5.0877483443708611</c:v>
                </c:pt>
                <c:pt idx="9">
                  <c:v>4.9387354485277335</c:v>
                </c:pt>
                <c:pt idx="10">
                  <c:v>5.237037971489845</c:v>
                </c:pt>
                <c:pt idx="11">
                  <c:v>5.2620608609599211</c:v>
                </c:pt>
                <c:pt idx="12">
                  <c:v>5.0168291605802224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B5-4821-9AB1-E0F70ACE15BE}"/>
            </c:ext>
          </c:extLst>
        </c:ser>
        <c:ser>
          <c:idx val="1"/>
          <c:order val="3"/>
          <c:tx>
            <c:strRef>
              <c:f>'EM evol menusual lugar resd'!$K$51:$L$51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B5-4821-9AB1-E0F70ACE15B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B5-4821-9AB1-E0F70ACE15B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resd'!$K$53:$K$65</c:f>
              <c:numCache>
                <c:formatCode>0.00</c:formatCode>
                <c:ptCount val="13"/>
                <c:pt idx="0">
                  <c:v>5.5323999155702523</c:v>
                </c:pt>
                <c:pt idx="1">
                  <c:v>5.0627118644067792</c:v>
                </c:pt>
                <c:pt idx="2">
                  <c:v>4.7421041623091407</c:v>
                </c:pt>
                <c:pt idx="3">
                  <c:v>4.837613542526837</c:v>
                </c:pt>
                <c:pt idx="4">
                  <c:v>4.9531618435155416</c:v>
                </c:pt>
                <c:pt idx="5">
                  <c:v>5.0978760294755094</c:v>
                </c:pt>
                <c:pt idx="12">
                  <c:v>5.0124039549705168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B5-4821-9AB1-E0F70ACE1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BB5-4821-9AB1-E0F70ACE15B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5.6583729987018607</c:v>
                      </c:pt>
                      <c:pt idx="1">
                        <c:v>5.3711325473383349</c:v>
                      </c:pt>
                      <c:pt idx="2">
                        <c:v>6.1517091436163787</c:v>
                      </c:pt>
                      <c:pt idx="3">
                        <c:v>5.4527805864509604</c:v>
                      </c:pt>
                      <c:pt idx="4">
                        <c:v>6.1356766100793401</c:v>
                      </c:pt>
                      <c:pt idx="5">
                        <c:v>5.7055414580618615</c:v>
                      </c:pt>
                      <c:pt idx="6">
                        <c:v>5.5952645341548157</c:v>
                      </c:pt>
                      <c:pt idx="7">
                        <c:v>6.177176185759877</c:v>
                      </c:pt>
                      <c:pt idx="8">
                        <c:v>5.623027303338878</c:v>
                      </c:pt>
                      <c:pt idx="9">
                        <c:v>5.7005808131383935</c:v>
                      </c:pt>
                      <c:pt idx="10">
                        <c:v>5.5842795787491912</c:v>
                      </c:pt>
                      <c:pt idx="11">
                        <c:v>5.6213217845277645</c:v>
                      </c:pt>
                      <c:pt idx="12">
                        <c:v>5.7510246905516187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BB5-4821-9AB1-E0F70ACE15B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resd'!$L$52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B5-4821-9AB1-E0F70ACE15B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B5-4821-9AB1-E0F70ACE15B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B5-4821-9AB1-E0F70ACE15B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B5-4821-9AB1-E0F70ACE15B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B5-4821-9AB1-E0F70ACE15B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B5-4821-9AB1-E0F70ACE15B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B5-4821-9AB1-E0F70ACE15B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B5-4821-9AB1-E0F70ACE15B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B5-4821-9AB1-E0F70ACE15B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B5-4821-9AB1-E0F70ACE15B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B5-4821-9AB1-E0F70ACE15B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B5-4821-9AB1-E0F70ACE15B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B5-4821-9AB1-E0F70ACE15BE}"/>
              </c:ext>
            </c:extLst>
          </c:dPt>
          <c:cat>
            <c:strRef>
              <c:f>'EM evol menusual lugar resd'!$B$53:$B$64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resd'!$L$53:$L$65</c:f>
              <c:numCache>
                <c:formatCode>0.00</c:formatCode>
                <c:ptCount val="13"/>
                <c:pt idx="0">
                  <c:v>0.33229189504635315</c:v>
                </c:pt>
                <c:pt idx="1">
                  <c:v>0.24328703451847478</c:v>
                </c:pt>
                <c:pt idx="2">
                  <c:v>2.8624696448722453E-2</c:v>
                </c:pt>
                <c:pt idx="3">
                  <c:v>0.3636066497279975</c:v>
                </c:pt>
                <c:pt idx="4">
                  <c:v>0.20389260025474254</c:v>
                </c:pt>
                <c:pt idx="5">
                  <c:v>1.8940359189105749E-2</c:v>
                </c:pt>
                <c:pt idx="12">
                  <c:v>0.19278144276355569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BB5-4821-9AB1-E0F70ACE1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11-48A0-B6A5-E9F35261ED07}"/>
              </c:ext>
            </c:extLst>
          </c:dPt>
          <c:val>
            <c:numRef>
              <c:f>'EM evol menusual lugar resd'!$G$75:$G$87</c:f>
              <c:numCache>
                <c:formatCode>0.00</c:formatCode>
                <c:ptCount val="13"/>
                <c:pt idx="0">
                  <c:v>2.3741217798594847</c:v>
                </c:pt>
                <c:pt idx="1">
                  <c:v>2.3241944601469755</c:v>
                </c:pt>
                <c:pt idx="2">
                  <c:v>2.4314678284182305</c:v>
                </c:pt>
                <c:pt idx="3">
                  <c:v>2.3911083281152159</c:v>
                </c:pt>
                <c:pt idx="4">
                  <c:v>2.3998426098154244</c:v>
                </c:pt>
                <c:pt idx="5">
                  <c:v>2.658639491107361</c:v>
                </c:pt>
                <c:pt idx="6">
                  <c:v>2.9497919006408138</c:v>
                </c:pt>
                <c:pt idx="7">
                  <c:v>3.1529654224868331</c:v>
                </c:pt>
                <c:pt idx="8">
                  <c:v>2.8144523899134364</c:v>
                </c:pt>
                <c:pt idx="9">
                  <c:v>2.7012696041822255</c:v>
                </c:pt>
                <c:pt idx="10">
                  <c:v>2.6871430776354375</c:v>
                </c:pt>
                <c:pt idx="11">
                  <c:v>2.8862497680460195</c:v>
                </c:pt>
                <c:pt idx="12">
                  <c:v>2.702007481062386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11-48A0-B6A5-E9F35261ED07}"/>
            </c:ext>
          </c:extLst>
        </c:ser>
        <c:ser>
          <c:idx val="0"/>
          <c:order val="2"/>
          <c:tx>
            <c:strRef>
              <c:f>'EM evol menusual lugar resd'!$I$73:$J$73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11-48A0-B6A5-E9F35261ED0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resd'!$I$75:$I$87</c:f>
              <c:numCache>
                <c:formatCode>0.00</c:formatCode>
                <c:ptCount val="13"/>
                <c:pt idx="0">
                  <c:v>2.7676370312090217</c:v>
                </c:pt>
                <c:pt idx="1">
                  <c:v>2.1506651243493349</c:v>
                </c:pt>
                <c:pt idx="2">
                  <c:v>2.379233421212736</c:v>
                </c:pt>
                <c:pt idx="3">
                  <c:v>2.2581845238095237</c:v>
                </c:pt>
                <c:pt idx="4">
                  <c:v>2.0924902617990759</c:v>
                </c:pt>
                <c:pt idx="5">
                  <c:v>2.442157266364759</c:v>
                </c:pt>
                <c:pt idx="6">
                  <c:v>2.4336855275962743</c:v>
                </c:pt>
                <c:pt idx="7">
                  <c:v>2.5432847629722422</c:v>
                </c:pt>
                <c:pt idx="8">
                  <c:v>2.2532996894409938</c:v>
                </c:pt>
                <c:pt idx="9">
                  <c:v>1.9854463762453605</c:v>
                </c:pt>
                <c:pt idx="10">
                  <c:v>2.3555972056568408</c:v>
                </c:pt>
                <c:pt idx="11">
                  <c:v>1.9639065817409767</c:v>
                </c:pt>
                <c:pt idx="12">
                  <c:v>2.3026333493512734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11-48A0-B6A5-E9F35261ED07}"/>
            </c:ext>
          </c:extLst>
        </c:ser>
        <c:ser>
          <c:idx val="1"/>
          <c:order val="3"/>
          <c:tx>
            <c:strRef>
              <c:f>'EM evol menusual lugar resd'!$K$73:$L$73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11-48A0-B6A5-E9F35261ED0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E11-48A0-B6A5-E9F35261ED0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resd'!$K$75:$K$87</c:f>
              <c:numCache>
                <c:formatCode>0.00</c:formatCode>
                <c:ptCount val="13"/>
                <c:pt idx="0">
                  <c:v>2.3886386386386387</c:v>
                </c:pt>
                <c:pt idx="1">
                  <c:v>2.2285387256772222</c:v>
                </c:pt>
                <c:pt idx="2">
                  <c:v>2.1369759346148025</c:v>
                </c:pt>
                <c:pt idx="3">
                  <c:v>2.0818411924627354</c:v>
                </c:pt>
                <c:pt idx="4">
                  <c:v>2.2194382703576481</c:v>
                </c:pt>
                <c:pt idx="5">
                  <c:v>2.1757237858534291</c:v>
                </c:pt>
                <c:pt idx="12">
                  <c:v>2.1849553746044164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11-48A0-B6A5-E9F35261E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E11-48A0-B6A5-E9F35261ED0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2.6512071156289707</c:v>
                      </c:pt>
                      <c:pt idx="1">
                        <c:v>2.2053632043448745</c:v>
                      </c:pt>
                      <c:pt idx="2">
                        <c:v>2.324803884945835</c:v>
                      </c:pt>
                      <c:pt idx="3">
                        <c:v>2.2430187168451607</c:v>
                      </c:pt>
                      <c:pt idx="4">
                        <c:v>2.2658905704307335</c:v>
                      </c:pt>
                      <c:pt idx="5">
                        <c:v>2.6562994797557113</c:v>
                      </c:pt>
                      <c:pt idx="6">
                        <c:v>2.8384682549582139</c:v>
                      </c:pt>
                      <c:pt idx="7">
                        <c:v>2.7815126050420167</c:v>
                      </c:pt>
                      <c:pt idx="8">
                        <c:v>2.4327799275995505</c:v>
                      </c:pt>
                      <c:pt idx="9">
                        <c:v>2.5158146201624461</c:v>
                      </c:pt>
                      <c:pt idx="10">
                        <c:v>2.6985086658605399</c:v>
                      </c:pt>
                      <c:pt idx="11">
                        <c:v>2.6256930144146997</c:v>
                      </c:pt>
                      <c:pt idx="12">
                        <c:v>2.5444336685212599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E11-48A0-B6A5-E9F35261ED0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resd'!$L$74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11-48A0-B6A5-E9F35261ED0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11-48A0-B6A5-E9F35261ED0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11-48A0-B6A5-E9F35261ED0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11-48A0-B6A5-E9F35261ED0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11-48A0-B6A5-E9F35261ED0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11-48A0-B6A5-E9F35261ED0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11-48A0-B6A5-E9F35261ED0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11-48A0-B6A5-E9F35261ED0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11-48A0-B6A5-E9F35261ED0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11-48A0-B6A5-E9F35261ED0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11-48A0-B6A5-E9F35261ED0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11-48A0-B6A5-E9F35261ED0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11-48A0-B6A5-E9F35261ED07}"/>
              </c:ext>
            </c:extLst>
          </c:dPt>
          <c:cat>
            <c:strRef>
              <c:f>'EM evol menusual lugar resd'!$B$75:$B$86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resd'!$L$75:$L$87</c:f>
              <c:numCache>
                <c:formatCode>0.00</c:formatCode>
                <c:ptCount val="13"/>
                <c:pt idx="0">
                  <c:v>-0.37899839257038304</c:v>
                </c:pt>
                <c:pt idx="1">
                  <c:v>7.7873601327887343E-2</c:v>
                </c:pt>
                <c:pt idx="2">
                  <c:v>-0.24225748659793345</c:v>
                </c:pt>
                <c:pt idx="3">
                  <c:v>-0.17634333134678837</c:v>
                </c:pt>
                <c:pt idx="4">
                  <c:v>0.12694800855857213</c:v>
                </c:pt>
                <c:pt idx="5">
                  <c:v>-0.26643348051132998</c:v>
                </c:pt>
                <c:pt idx="12">
                  <c:v>-0.12505657049687313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E11-48A0-B6A5-E9F35261E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F3-4346-A220-98237A0369F8}"/>
              </c:ext>
            </c:extLst>
          </c:dPt>
          <c:val>
            <c:numRef>
              <c:f>'Viajeros entr evol mensu TF'!$G$97:$G$109</c:f>
              <c:numCache>
                <c:formatCode>#,##0</c:formatCode>
                <c:ptCount val="13"/>
                <c:pt idx="0">
                  <c:v>48692</c:v>
                </c:pt>
                <c:pt idx="1">
                  <c:v>48188</c:v>
                </c:pt>
                <c:pt idx="2">
                  <c:v>51183</c:v>
                </c:pt>
                <c:pt idx="3">
                  <c:v>36853</c:v>
                </c:pt>
                <c:pt idx="4">
                  <c:v>35540</c:v>
                </c:pt>
                <c:pt idx="5">
                  <c:v>38400</c:v>
                </c:pt>
                <c:pt idx="6">
                  <c:v>43630</c:v>
                </c:pt>
                <c:pt idx="7">
                  <c:v>41399</c:v>
                </c:pt>
                <c:pt idx="8">
                  <c:v>42987</c:v>
                </c:pt>
                <c:pt idx="9">
                  <c:v>50883</c:v>
                </c:pt>
                <c:pt idx="10">
                  <c:v>48288</c:v>
                </c:pt>
                <c:pt idx="11">
                  <c:v>47476</c:v>
                </c:pt>
                <c:pt idx="12">
                  <c:v>533519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F3-4346-A220-98237A0369F8}"/>
            </c:ext>
          </c:extLst>
        </c:ser>
        <c:ser>
          <c:idx val="0"/>
          <c:order val="2"/>
          <c:tx>
            <c:strRef>
              <c:f>'Viajeros entr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F3-4346-A220-98237A0369F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TF'!$I$97:$I$109</c:f>
              <c:numCache>
                <c:formatCode>#,##0</c:formatCode>
                <c:ptCount val="13"/>
                <c:pt idx="0">
                  <c:v>46785</c:v>
                </c:pt>
                <c:pt idx="1">
                  <c:v>49649</c:v>
                </c:pt>
                <c:pt idx="2">
                  <c:v>54331</c:v>
                </c:pt>
                <c:pt idx="3">
                  <c:v>40825</c:v>
                </c:pt>
                <c:pt idx="4">
                  <c:v>35196</c:v>
                </c:pt>
                <c:pt idx="5">
                  <c:v>36047</c:v>
                </c:pt>
                <c:pt idx="6">
                  <c:v>43306</c:v>
                </c:pt>
                <c:pt idx="7">
                  <c:v>43331</c:v>
                </c:pt>
                <c:pt idx="8">
                  <c:v>41014</c:v>
                </c:pt>
                <c:pt idx="9">
                  <c:v>51337</c:v>
                </c:pt>
                <c:pt idx="10">
                  <c:v>50354</c:v>
                </c:pt>
                <c:pt idx="11">
                  <c:v>46801</c:v>
                </c:pt>
                <c:pt idx="12">
                  <c:v>538976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F3-4346-A220-98237A0369F8}"/>
            </c:ext>
          </c:extLst>
        </c:ser>
        <c:ser>
          <c:idx val="1"/>
          <c:order val="3"/>
          <c:tx>
            <c:strRef>
              <c:f>'Viajeros entr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F3-4346-A220-98237A0369F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F3-4346-A220-98237A0369F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TF'!$K$97:$K$109</c:f>
              <c:numCache>
                <c:formatCode>#,##0</c:formatCode>
                <c:ptCount val="13"/>
                <c:pt idx="0">
                  <c:v>47560</c:v>
                </c:pt>
                <c:pt idx="1">
                  <c:v>50395</c:v>
                </c:pt>
                <c:pt idx="2">
                  <c:v>48606</c:v>
                </c:pt>
                <c:pt idx="3">
                  <c:v>32860</c:v>
                </c:pt>
                <c:pt idx="4">
                  <c:v>29275</c:v>
                </c:pt>
                <c:pt idx="5">
                  <c:v>32337</c:v>
                </c:pt>
                <c:pt idx="12">
                  <c:v>241033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F3-4346-A220-98237A036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5F3-4346-A220-98237A0369F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23713</c:v>
                      </c:pt>
                      <c:pt idx="1">
                        <c:v>30572</c:v>
                      </c:pt>
                      <c:pt idx="2">
                        <c:v>35274</c:v>
                      </c:pt>
                      <c:pt idx="3">
                        <c:v>31009</c:v>
                      </c:pt>
                      <c:pt idx="4">
                        <c:v>22444</c:v>
                      </c:pt>
                      <c:pt idx="5">
                        <c:v>25203</c:v>
                      </c:pt>
                      <c:pt idx="6">
                        <c:v>29998</c:v>
                      </c:pt>
                      <c:pt idx="7">
                        <c:v>28134</c:v>
                      </c:pt>
                      <c:pt idx="8">
                        <c:v>29513</c:v>
                      </c:pt>
                      <c:pt idx="9">
                        <c:v>33734</c:v>
                      </c:pt>
                      <c:pt idx="10">
                        <c:v>39793</c:v>
                      </c:pt>
                      <c:pt idx="11">
                        <c:v>38495</c:v>
                      </c:pt>
                      <c:pt idx="12">
                        <c:v>367882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5F3-4346-A220-98237A0369F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F3-4346-A220-98237A0369F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F3-4346-A220-98237A0369F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F3-4346-A220-98237A0369F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F3-4346-A220-98237A0369F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F3-4346-A220-98237A0369F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F3-4346-A220-98237A0369F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F3-4346-A220-98237A0369F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F3-4346-A220-98237A0369F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F3-4346-A220-98237A0369F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F3-4346-A220-98237A0369F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F3-4346-A220-98237A0369F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F3-4346-A220-98237A0369F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F3-4346-A220-98237A0369F8}"/>
              </c:ext>
            </c:extLst>
          </c:dPt>
          <c:cat>
            <c:strRef>
              <c:f>'Viajeros entr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TF'!$L$97:$L$109</c:f>
              <c:numCache>
                <c:formatCode>0.0%</c:formatCode>
                <c:ptCount val="13"/>
                <c:pt idx="0">
                  <c:v>1.6565138399059487E-2</c:v>
                </c:pt>
                <c:pt idx="1">
                  <c:v>1.5025478861608432E-2</c:v>
                </c:pt>
                <c:pt idx="2">
                  <c:v>-0.10537262336419351</c:v>
                </c:pt>
                <c:pt idx="3">
                  <c:v>-0.19510104102878134</c:v>
                </c:pt>
                <c:pt idx="4">
                  <c:v>-0.16822934424366409</c:v>
                </c:pt>
                <c:pt idx="5">
                  <c:v>-0.10292118622908975</c:v>
                </c:pt>
                <c:pt idx="12">
                  <c:v>-8.2942400687889273E-2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5F3-4346-A220-98237A036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9-469A-AAE4-494BACF0623D}"/>
              </c:ext>
            </c:extLst>
          </c:dPt>
          <c:val>
            <c:numRef>
              <c:f>'EM evol menusual lugar resd'!$G$97:$G$109</c:f>
              <c:numCache>
                <c:formatCode>0.00</c:formatCode>
                <c:ptCount val="13"/>
                <c:pt idx="0">
                  <c:v>8.3857512527725291</c:v>
                </c:pt>
                <c:pt idx="1">
                  <c:v>8.1856063750311279</c:v>
                </c:pt>
                <c:pt idx="2">
                  <c:v>7.5469198757399916</c:v>
                </c:pt>
                <c:pt idx="3">
                  <c:v>7.6968225110574444</c:v>
                </c:pt>
                <c:pt idx="4">
                  <c:v>6.8821328081035453</c:v>
                </c:pt>
                <c:pt idx="5">
                  <c:v>7.1391927083333337</c:v>
                </c:pt>
                <c:pt idx="6">
                  <c:v>7.4333944533577814</c:v>
                </c:pt>
                <c:pt idx="7">
                  <c:v>7.7794874272325423</c:v>
                </c:pt>
                <c:pt idx="8">
                  <c:v>7.6637820736501734</c:v>
                </c:pt>
                <c:pt idx="9">
                  <c:v>7.0632824322465266</c:v>
                </c:pt>
                <c:pt idx="10">
                  <c:v>7.7764869118621602</c:v>
                </c:pt>
                <c:pt idx="11">
                  <c:v>7.9917642598365486</c:v>
                </c:pt>
                <c:pt idx="12">
                  <c:v>7.650302988272208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9-469A-AAE4-494BACF0623D}"/>
            </c:ext>
          </c:extLst>
        </c:ser>
        <c:ser>
          <c:idx val="0"/>
          <c:order val="2"/>
          <c:tx>
            <c:strRef>
              <c:f>'EM evol menusual lugar resd'!$I$95:$J$95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B9-469A-AAE4-494BACF0623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resd'!$I$97:$I$109</c:f>
              <c:numCache>
                <c:formatCode>0.00</c:formatCode>
                <c:ptCount val="13"/>
                <c:pt idx="0">
                  <c:v>8.7072565993373949</c:v>
                </c:pt>
                <c:pt idx="1">
                  <c:v>7.9766359846119759</c:v>
                </c:pt>
                <c:pt idx="2">
                  <c:v>7.2537225525022544</c:v>
                </c:pt>
                <c:pt idx="3">
                  <c:v>6.8486221677893449</c:v>
                </c:pt>
                <c:pt idx="4">
                  <c:v>6.6997386066598477</c:v>
                </c:pt>
                <c:pt idx="5">
                  <c:v>6.8354370682719781</c:v>
                </c:pt>
                <c:pt idx="6">
                  <c:v>7.0905879092966329</c:v>
                </c:pt>
                <c:pt idx="7">
                  <c:v>7.3797512173732436</c:v>
                </c:pt>
                <c:pt idx="8">
                  <c:v>7.1017945091919836</c:v>
                </c:pt>
                <c:pt idx="9">
                  <c:v>6.7817363694801021</c:v>
                </c:pt>
                <c:pt idx="10">
                  <c:v>7.2864717797990233</c:v>
                </c:pt>
                <c:pt idx="11">
                  <c:v>7.6399435909489117</c:v>
                </c:pt>
                <c:pt idx="12">
                  <c:v>7.3287548981772845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B9-469A-AAE4-494BACF0623D}"/>
            </c:ext>
          </c:extLst>
        </c:ser>
        <c:ser>
          <c:idx val="1"/>
          <c:order val="3"/>
          <c:tx>
            <c:strRef>
              <c:f>'EM evol menusual lugar resd'!$K$95:$L$95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B9-469A-AAE4-494BACF0623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B9-469A-AAE4-494BACF0623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resd'!$K$97:$K$109</c:f>
              <c:numCache>
                <c:formatCode>0.00</c:formatCode>
                <c:ptCount val="13"/>
                <c:pt idx="0">
                  <c:v>8.1443860386879727</c:v>
                </c:pt>
                <c:pt idx="1">
                  <c:v>7.568211132056752</c:v>
                </c:pt>
                <c:pt idx="2">
                  <c:v>7.3626507015594784</c:v>
                </c:pt>
                <c:pt idx="3">
                  <c:v>6.9945830797321973</c:v>
                </c:pt>
                <c:pt idx="4">
                  <c:v>6.7810418445772846</c:v>
                </c:pt>
                <c:pt idx="5">
                  <c:v>6.9577882920493552</c:v>
                </c:pt>
                <c:pt idx="12">
                  <c:v>7.3847439977098572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B9-469A-AAE4-494BACF06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BB9-469A-AAE4-494BACF0623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9.0109444669639238</c:v>
                      </c:pt>
                      <c:pt idx="1">
                        <c:v>5.75520347934141</c:v>
                      </c:pt>
                      <c:pt idx="2">
                        <c:v>5.500643500643501</c:v>
                      </c:pt>
                      <c:pt idx="3">
                        <c:v>5.3676544450025112</c:v>
                      </c:pt>
                      <c:pt idx="4">
                        <c:v>4.6154148128762102</c:v>
                      </c:pt>
                      <c:pt idx="5">
                        <c:v>5.8911511354737662</c:v>
                      </c:pt>
                      <c:pt idx="6">
                        <c:v>7.0290555155010814</c:v>
                      </c:pt>
                      <c:pt idx="7">
                        <c:v>7.0977242302543511</c:v>
                      </c:pt>
                      <c:pt idx="8">
                        <c:v>7.1154244794120416</c:v>
                      </c:pt>
                      <c:pt idx="9">
                        <c:v>6.7946358513446041</c:v>
                      </c:pt>
                      <c:pt idx="10">
                        <c:v>7.2640043044180072</c:v>
                      </c:pt>
                      <c:pt idx="11">
                        <c:v>7.9840824979339589</c:v>
                      </c:pt>
                      <c:pt idx="12">
                        <c:v>6.9670919535565847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BB9-469A-AAE4-494BACF0623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resd'!$L$96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B9-469A-AAE4-494BACF0623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B9-469A-AAE4-494BACF0623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B9-469A-AAE4-494BACF0623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B9-469A-AAE4-494BACF0623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B9-469A-AAE4-494BACF0623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B9-469A-AAE4-494BACF0623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B9-469A-AAE4-494BACF0623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B9-469A-AAE4-494BACF0623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B9-469A-AAE4-494BACF0623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B9-469A-AAE4-494BACF0623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B9-469A-AAE4-494BACF0623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B9-469A-AAE4-494BACF0623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B9-469A-AAE4-494BACF0623D}"/>
              </c:ext>
            </c:extLst>
          </c:dPt>
          <c:cat>
            <c:strRef>
              <c:f>'EM evol menusual lugar resd'!$B$97:$B$108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resd'!$L$97:$L$109</c:f>
              <c:numCache>
                <c:formatCode>0.00</c:formatCode>
                <c:ptCount val="13"/>
                <c:pt idx="0">
                  <c:v>-0.5628705606494222</c:v>
                </c:pt>
                <c:pt idx="1">
                  <c:v>-0.40842485255522387</c:v>
                </c:pt>
                <c:pt idx="2">
                  <c:v>0.10892814905722403</c:v>
                </c:pt>
                <c:pt idx="3">
                  <c:v>0.14596091194285243</c:v>
                </c:pt>
                <c:pt idx="4">
                  <c:v>8.1303237917436988E-2</c:v>
                </c:pt>
                <c:pt idx="5">
                  <c:v>0.12235122377737717</c:v>
                </c:pt>
                <c:pt idx="12">
                  <c:v>-6.9795576848893148E-2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BB9-469A-AAE4-494BACF06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C5-41E8-9951-58FEF53B0230}"/>
              </c:ext>
            </c:extLst>
          </c:dPt>
          <c:val>
            <c:numRef>
              <c:f>'EM evol menusual lugar resd'!$G$119:$G$131</c:f>
              <c:numCache>
                <c:formatCode>0.00</c:formatCode>
                <c:ptCount val="13"/>
                <c:pt idx="0">
                  <c:v>7.6925531914893615</c:v>
                </c:pt>
                <c:pt idx="1">
                  <c:v>7.0288492360294903</c:v>
                </c:pt>
                <c:pt idx="2">
                  <c:v>6.9662029881504379</c:v>
                </c:pt>
                <c:pt idx="3">
                  <c:v>7.1351310407514017</c:v>
                </c:pt>
                <c:pt idx="4">
                  <c:v>6.6414432121297207</c:v>
                </c:pt>
                <c:pt idx="5">
                  <c:v>6.686951631046119</c:v>
                </c:pt>
                <c:pt idx="6">
                  <c:v>7.0650243483242621</c:v>
                </c:pt>
                <c:pt idx="7">
                  <c:v>7.5282225780624499</c:v>
                </c:pt>
                <c:pt idx="8">
                  <c:v>7.3459357277882802</c:v>
                </c:pt>
                <c:pt idx="9">
                  <c:v>6.9094631059830647</c:v>
                </c:pt>
                <c:pt idx="10">
                  <c:v>6.8750572082379859</c:v>
                </c:pt>
                <c:pt idx="11">
                  <c:v>7.5490196078431371</c:v>
                </c:pt>
                <c:pt idx="12">
                  <c:v>7.130827339756638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5-41E8-9951-58FEF53B0230}"/>
            </c:ext>
          </c:extLst>
        </c:ser>
        <c:ser>
          <c:idx val="0"/>
          <c:order val="2"/>
          <c:tx>
            <c:strRef>
              <c:f>'EM evol menusual lugar resd'!$I$117:$J$117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C5-41E8-9951-58FEF53B023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resd'!$I$119:$I$131</c:f>
              <c:numCache>
                <c:formatCode>0.00</c:formatCode>
                <c:ptCount val="13"/>
                <c:pt idx="0">
                  <c:v>7.7130570758405002</c:v>
                </c:pt>
                <c:pt idx="1">
                  <c:v>6.7095845331139445</c:v>
                </c:pt>
                <c:pt idx="2">
                  <c:v>6.2966065747614</c:v>
                </c:pt>
                <c:pt idx="3">
                  <c:v>6.2585340037046837</c:v>
                </c:pt>
                <c:pt idx="4">
                  <c:v>6.1644515846356072</c:v>
                </c:pt>
                <c:pt idx="5">
                  <c:v>6.1712112346401407</c:v>
                </c:pt>
                <c:pt idx="6">
                  <c:v>6.4465197834870782</c:v>
                </c:pt>
                <c:pt idx="7">
                  <c:v>6.9955884947944238</c:v>
                </c:pt>
                <c:pt idx="8">
                  <c:v>6.8409070294784584</c:v>
                </c:pt>
                <c:pt idx="9">
                  <c:v>6.6619834710743806</c:v>
                </c:pt>
                <c:pt idx="10">
                  <c:v>6.5042352941176471</c:v>
                </c:pt>
                <c:pt idx="11">
                  <c:v>7.1274771120639704</c:v>
                </c:pt>
                <c:pt idx="12">
                  <c:v>6.6739171748933153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5-41E8-9951-58FEF53B0230}"/>
            </c:ext>
          </c:extLst>
        </c:ser>
        <c:ser>
          <c:idx val="1"/>
          <c:order val="3"/>
          <c:tx>
            <c:strRef>
              <c:f>'EM evol menusual lugar resd'!$K$117:$L$117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C5-41E8-9951-58FEF53B023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C5-41E8-9951-58FEF53B023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resd'!$K$119:$K$131</c:f>
              <c:numCache>
                <c:formatCode>0.00</c:formatCode>
                <c:ptCount val="13"/>
                <c:pt idx="0">
                  <c:v>7.309667673716012</c:v>
                </c:pt>
                <c:pt idx="1">
                  <c:v>6.6684451219512191</c:v>
                </c:pt>
                <c:pt idx="2">
                  <c:v>7.3224932249322494</c:v>
                </c:pt>
                <c:pt idx="3">
                  <c:v>7.788358905937292</c:v>
                </c:pt>
                <c:pt idx="4">
                  <c:v>7.4974393991123254</c:v>
                </c:pt>
                <c:pt idx="5">
                  <c:v>7.1326235389422523</c:v>
                </c:pt>
                <c:pt idx="12">
                  <c:v>7.2242226864937935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C5-41E8-9951-58FEF53B0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EC5-41E8-9951-58FEF53B023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resd'!$C$119:$C$131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17.864253393665159</c:v>
                      </c:pt>
                      <c:pt idx="1">
                        <c:v>11.735751295336788</c:v>
                      </c:pt>
                      <c:pt idx="2">
                        <c:v>8.6459854014598534</c:v>
                      </c:pt>
                      <c:pt idx="3">
                        <c:v>2.8295964125560538</c:v>
                      </c:pt>
                      <c:pt idx="4">
                        <c:v>3.0382293762575454</c:v>
                      </c:pt>
                      <c:pt idx="5">
                        <c:v>3.3338345864661654</c:v>
                      </c:pt>
                      <c:pt idx="6">
                        <c:v>7.0270270270270272</c:v>
                      </c:pt>
                      <c:pt idx="7">
                        <c:v>5.8403361344537812</c:v>
                      </c:pt>
                      <c:pt idx="8">
                        <c:v>6.9028243178554334</c:v>
                      </c:pt>
                      <c:pt idx="9">
                        <c:v>6.6572815533980583</c:v>
                      </c:pt>
                      <c:pt idx="10">
                        <c:v>6.8495550611790881</c:v>
                      </c:pt>
                      <c:pt idx="11">
                        <c:v>8.0141221374045806</c:v>
                      </c:pt>
                      <c:pt idx="12">
                        <c:v>6.8464210841569333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EC5-41E8-9951-58FEF53B023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resd'!$L$118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C5-41E8-9951-58FEF53B023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C5-41E8-9951-58FEF53B023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C5-41E8-9951-58FEF53B023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C5-41E8-9951-58FEF53B023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C5-41E8-9951-58FEF53B023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C5-41E8-9951-58FEF53B023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C5-41E8-9951-58FEF53B023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C5-41E8-9951-58FEF53B023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C5-41E8-9951-58FEF53B023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C5-41E8-9951-58FEF53B023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C5-41E8-9951-58FEF53B023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C5-41E8-9951-58FEF53B023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C5-41E8-9951-58FEF53B0230}"/>
              </c:ext>
            </c:extLst>
          </c:dPt>
          <c:cat>
            <c:strRef>
              <c:f>'EM evol menusual lugar resd'!$B$119:$B$130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resd'!$L$119:$L$131</c:f>
              <c:numCache>
                <c:formatCode>0.00</c:formatCode>
                <c:ptCount val="13"/>
                <c:pt idx="0">
                  <c:v>-0.40338940212448815</c:v>
                </c:pt>
                <c:pt idx="1">
                  <c:v>-4.1139411162725459E-2</c:v>
                </c:pt>
                <c:pt idx="2">
                  <c:v>1.0258866501708495</c:v>
                </c:pt>
                <c:pt idx="3">
                  <c:v>1.5298249022326083</c:v>
                </c:pt>
                <c:pt idx="4">
                  <c:v>1.3329878144767182</c:v>
                </c:pt>
                <c:pt idx="5">
                  <c:v>0.96141230430211166</c:v>
                </c:pt>
                <c:pt idx="12">
                  <c:v>0.6449289559573339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C5-41E8-9951-58FEF53B0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6198377665"/>
          <c:y val="0.148808020619044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'EM evol menusual lugar resd'!$G$139:$H$139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62-4537-A079-B5256D65E090}"/>
              </c:ext>
            </c:extLst>
          </c:dPt>
          <c:val>
            <c:numRef>
              <c:f>'EM evol menusual lugar resd'!$G$141:$G$153</c:f>
              <c:numCache>
                <c:formatCode>0.00</c:formatCode>
                <c:ptCount val="13"/>
                <c:pt idx="0">
                  <c:v>10.839140103780577</c:v>
                </c:pt>
                <c:pt idx="1">
                  <c:v>10.596861547007361</c:v>
                </c:pt>
                <c:pt idx="2">
                  <c:v>9.0470304492010847</c:v>
                </c:pt>
                <c:pt idx="3">
                  <c:v>9.8910386965376791</c:v>
                </c:pt>
                <c:pt idx="4">
                  <c:v>9.5351974757915343</c:v>
                </c:pt>
                <c:pt idx="5">
                  <c:v>9.7805171377029456</c:v>
                </c:pt>
                <c:pt idx="6">
                  <c:v>9.7089457678661937</c:v>
                </c:pt>
                <c:pt idx="7">
                  <c:v>9.1128626308120282</c:v>
                </c:pt>
                <c:pt idx="8">
                  <c:v>9.5348466746316216</c:v>
                </c:pt>
                <c:pt idx="9">
                  <c:v>8.671056782334384</c:v>
                </c:pt>
                <c:pt idx="10">
                  <c:v>9.3356138350437092</c:v>
                </c:pt>
                <c:pt idx="11">
                  <c:v>10.171340457577278</c:v>
                </c:pt>
                <c:pt idx="12">
                  <c:v>9.7138099529670203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62-4537-A079-B5256D65E090}"/>
            </c:ext>
          </c:extLst>
        </c:ser>
        <c:ser>
          <c:idx val="0"/>
          <c:order val="3"/>
          <c:tx>
            <c:strRef>
              <c:f>'EM evol menusual lugar resd'!$I$139:$J$139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62-4537-A079-B5256D65E09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resd'!$I$141:$I$153</c:f>
              <c:numCache>
                <c:formatCode>0.00</c:formatCode>
                <c:ptCount val="13"/>
                <c:pt idx="0">
                  <c:v>11.050628442310408</c:v>
                </c:pt>
                <c:pt idx="1">
                  <c:v>10.619604863221884</c:v>
                </c:pt>
                <c:pt idx="2">
                  <c:v>8.7083967677714025</c:v>
                </c:pt>
                <c:pt idx="3">
                  <c:v>8.4332306111967128</c:v>
                </c:pt>
                <c:pt idx="4">
                  <c:v>9.218270488878316</c:v>
                </c:pt>
                <c:pt idx="5">
                  <c:v>9.0695855224751902</c:v>
                </c:pt>
                <c:pt idx="6">
                  <c:v>8.8397472716829402</c:v>
                </c:pt>
                <c:pt idx="7">
                  <c:v>8.193570529687678</c:v>
                </c:pt>
                <c:pt idx="8">
                  <c:v>8.7077053704096787</c:v>
                </c:pt>
                <c:pt idx="9">
                  <c:v>8.23039088791095</c:v>
                </c:pt>
                <c:pt idx="10">
                  <c:v>8.7713968821245913</c:v>
                </c:pt>
                <c:pt idx="11">
                  <c:v>9.7720391807658054</c:v>
                </c:pt>
                <c:pt idx="12">
                  <c:v>9.2010467825775226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62-4537-A079-B5256D65E090}"/>
            </c:ext>
          </c:extLst>
        </c:ser>
        <c:ser>
          <c:idx val="1"/>
          <c:order val="4"/>
          <c:tx>
            <c:strRef>
              <c:f>'EM evol menusual lugar resd'!$K$139:$L$139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62-4537-A079-B5256D65E09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62-4537-A079-B5256D65E09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resd'!$K$141:$K$153</c:f>
              <c:numCache>
                <c:formatCode>0.00</c:formatCode>
                <c:ptCount val="13"/>
                <c:pt idx="0">
                  <c:v>10.598998766596532</c:v>
                </c:pt>
                <c:pt idx="1">
                  <c:v>10.086588834006886</c:v>
                </c:pt>
                <c:pt idx="2">
                  <c:v>8.5673056814220985</c:v>
                </c:pt>
                <c:pt idx="3">
                  <c:v>8.1361740502761801</c:v>
                </c:pt>
                <c:pt idx="4">
                  <c:v>8.6440677966101696</c:v>
                </c:pt>
                <c:pt idx="5">
                  <c:v>9.2679108018345726</c:v>
                </c:pt>
                <c:pt idx="12">
                  <c:v>9.342858039018882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62-4537-A079-B5256D65E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C62-4537-A079-B5256D65E09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resd'!$C$141:$C$153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15.971804511278195</c:v>
                      </c:pt>
                      <c:pt idx="1">
                        <c:v>8.7712609970674489</c:v>
                      </c:pt>
                      <c:pt idx="2">
                        <c:v>7.0540806293018683</c:v>
                      </c:pt>
                      <c:pt idx="3">
                        <c:v>9.2820895522388067</c:v>
                      </c:pt>
                      <c:pt idx="4">
                        <c:v>6.829085457271364</c:v>
                      </c:pt>
                      <c:pt idx="5">
                        <c:v>8.3425669436749761</c:v>
                      </c:pt>
                      <c:pt idx="6">
                        <c:v>8.8326253186066275</c:v>
                      </c:pt>
                      <c:pt idx="7">
                        <c:v>8.9125492925075385</c:v>
                      </c:pt>
                      <c:pt idx="8">
                        <c:v>8.8154137529137522</c:v>
                      </c:pt>
                      <c:pt idx="9">
                        <c:v>8.717644473742034</c:v>
                      </c:pt>
                      <c:pt idx="10">
                        <c:v>8.8209257098405285</c:v>
                      </c:pt>
                      <c:pt idx="11">
                        <c:v>9.8715930335530846</c:v>
                      </c:pt>
                      <c:pt idx="12">
                        <c:v>8.9848573092603381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C62-4537-A079-B5256D65E090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 evol menusual lugar resd'!$E$139:$F$139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7C62-4537-A079-B5256D65E090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('EM evol menusual lugar resd'!$E$141:$E$152,'EM evol menusual lugar resd'!$E$153)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11.418379216750678</c:v>
                      </c:pt>
                      <c:pt idx="1">
                        <c:v>10.34370308590492</c:v>
                      </c:pt>
                      <c:pt idx="2">
                        <c:v>9.1222556390977445</c:v>
                      </c:pt>
                      <c:pt idx="3">
                        <c:v>7.9372430802959713</c:v>
                      </c:pt>
                      <c:pt idx="4">
                        <c:v>9.1007148327801897</c:v>
                      </c:pt>
                      <c:pt idx="5">
                        <c:v>8.989169198256505</c:v>
                      </c:pt>
                      <c:pt idx="6">
                        <c:v>8.4956982131039052</c:v>
                      </c:pt>
                      <c:pt idx="7">
                        <c:v>8.7677522690870262</c:v>
                      </c:pt>
                      <c:pt idx="8">
                        <c:v>9.3442921396444643</c:v>
                      </c:pt>
                      <c:pt idx="9">
                        <c:v>8.9645416823840058</c:v>
                      </c:pt>
                      <c:pt idx="10">
                        <c:v>9.3741670937980519</c:v>
                      </c:pt>
                      <c:pt idx="11">
                        <c:v>10.795986093552465</c:v>
                      </c:pt>
                      <c:pt idx="12">
                        <c:v>9.4996791611237192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7C62-4537-A079-B5256D65E09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'EM evol menusual lugar resd'!$L$140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62-4537-A079-B5256D65E09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62-4537-A079-B5256D65E09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62-4537-A079-B5256D65E09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62-4537-A079-B5256D65E09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62-4537-A079-B5256D65E09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62-4537-A079-B5256D65E09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62-4537-A079-B5256D65E09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62-4537-A079-B5256D65E09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62-4537-A079-B5256D65E09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62-4537-A079-B5256D65E09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62-4537-A079-B5256D65E09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62-4537-A079-B5256D65E09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62-4537-A079-B5256D65E090}"/>
              </c:ext>
            </c:extLst>
          </c:dPt>
          <c:cat>
            <c:strRef>
              <c:f>'EM evol menusual lugar resd'!$B$141:$B$152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resd'!$L$141:$L$153</c:f>
              <c:numCache>
                <c:formatCode>0.00</c:formatCode>
                <c:ptCount val="13"/>
                <c:pt idx="0">
                  <c:v>-0.45162967571387647</c:v>
                </c:pt>
                <c:pt idx="1">
                  <c:v>-0.53301602921499835</c:v>
                </c:pt>
                <c:pt idx="2">
                  <c:v>-0.14109108634930401</c:v>
                </c:pt>
                <c:pt idx="3">
                  <c:v>-0.29705656092053268</c:v>
                </c:pt>
                <c:pt idx="4">
                  <c:v>-0.57420269226814646</c:v>
                </c:pt>
                <c:pt idx="5">
                  <c:v>0.19832527935938238</c:v>
                </c:pt>
                <c:pt idx="12">
                  <c:v>-0.22090301444841565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C62-4537-A079-B5256D65E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0F-432B-B3A1-0837A5907CD9}"/>
              </c:ext>
            </c:extLst>
          </c:dPt>
          <c:val>
            <c:numRef>
              <c:f>'EM evol menusual lugar resd'!$G$163:$G$175</c:f>
              <c:numCache>
                <c:formatCode>0.00</c:formatCode>
                <c:ptCount val="13"/>
                <c:pt idx="0">
                  <c:v>7.0589364035087723</c:v>
                </c:pt>
                <c:pt idx="1">
                  <c:v>6.2099571516017136</c:v>
                </c:pt>
                <c:pt idx="2">
                  <c:v>6.2966198252943411</c:v>
                </c:pt>
                <c:pt idx="3">
                  <c:v>6.4245002968533544</c:v>
                </c:pt>
                <c:pt idx="4">
                  <c:v>6.2373262469337698</c:v>
                </c:pt>
                <c:pt idx="5">
                  <c:v>5.9973009446693659</c:v>
                </c:pt>
                <c:pt idx="6">
                  <c:v>7.223830734966592</c:v>
                </c:pt>
                <c:pt idx="7">
                  <c:v>7.8188919164396005</c:v>
                </c:pt>
                <c:pt idx="8">
                  <c:v>7.2306136210384357</c:v>
                </c:pt>
                <c:pt idx="9">
                  <c:v>6.217721518987342</c:v>
                </c:pt>
                <c:pt idx="10">
                  <c:v>6.2833206397562833</c:v>
                </c:pt>
                <c:pt idx="11">
                  <c:v>6.611312921639855</c:v>
                </c:pt>
                <c:pt idx="12">
                  <c:v>6.6307859396279758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0F-432B-B3A1-0837A5907CD9}"/>
            </c:ext>
          </c:extLst>
        </c:ser>
        <c:ser>
          <c:idx val="0"/>
          <c:order val="2"/>
          <c:tx>
            <c:strRef>
              <c:f>'EM evol menusual lugar resd'!$I$161:$J$161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0F-432B-B3A1-0837A5907CD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resd'!$I$163:$I$175</c:f>
              <c:numCache>
                <c:formatCode>0.00</c:formatCode>
                <c:ptCount val="13"/>
                <c:pt idx="0">
                  <c:v>7.9187620889748551</c:v>
                </c:pt>
                <c:pt idx="1">
                  <c:v>6.2748325358851673</c:v>
                </c:pt>
                <c:pt idx="2">
                  <c:v>5.9869027854639363</c:v>
                </c:pt>
                <c:pt idx="3">
                  <c:v>6.4407257354236389</c:v>
                </c:pt>
                <c:pt idx="4">
                  <c:v>6.0823970037453181</c:v>
                </c:pt>
                <c:pt idx="5">
                  <c:v>6.4131101813110183</c:v>
                </c:pt>
                <c:pt idx="6">
                  <c:v>6.9501104565537553</c:v>
                </c:pt>
                <c:pt idx="7">
                  <c:v>7.6363297971338175</c:v>
                </c:pt>
                <c:pt idx="8">
                  <c:v>7.1272592225798466</c:v>
                </c:pt>
                <c:pt idx="9">
                  <c:v>6.609579356663132</c:v>
                </c:pt>
                <c:pt idx="10">
                  <c:v>6.1017571466037239</c:v>
                </c:pt>
                <c:pt idx="11">
                  <c:v>6.6587561374795419</c:v>
                </c:pt>
                <c:pt idx="12">
                  <c:v>6.6567801803379147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0F-432B-B3A1-0837A5907CD9}"/>
            </c:ext>
          </c:extLst>
        </c:ser>
        <c:ser>
          <c:idx val="1"/>
          <c:order val="3"/>
          <c:tx>
            <c:strRef>
              <c:f>'EM evol menusual lugar resd'!$K$161:$L$161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0F-432B-B3A1-0837A5907CD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0F-432B-B3A1-0837A5907CD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resd'!$K$163:$K$175</c:f>
              <c:numCache>
                <c:formatCode>0.00</c:formatCode>
                <c:ptCount val="13"/>
                <c:pt idx="0">
                  <c:v>7.1055276381909547</c:v>
                </c:pt>
                <c:pt idx="1">
                  <c:v>6.2925880425880427</c:v>
                </c:pt>
                <c:pt idx="2">
                  <c:v>6.3779661016949154</c:v>
                </c:pt>
                <c:pt idx="3">
                  <c:v>6.4703839869281046</c:v>
                </c:pt>
                <c:pt idx="4">
                  <c:v>6.0239111870196416</c:v>
                </c:pt>
                <c:pt idx="5">
                  <c:v>6.625460801179651</c:v>
                </c:pt>
                <c:pt idx="12">
                  <c:v>6.4616825175338741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0F-432B-B3A1-0837A5907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10F-432B-B3A1-0837A5907CD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resd'!$C$163:$C$175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4.857397504456328</c:v>
                      </c:pt>
                      <c:pt idx="1">
                        <c:v>3.9221902017291068</c:v>
                      </c:pt>
                      <c:pt idx="2">
                        <c:v>4.1970519782777345</c:v>
                      </c:pt>
                      <c:pt idx="3">
                        <c:v>4.46218487394958</c:v>
                      </c:pt>
                      <c:pt idx="4">
                        <c:v>3.8213616489693942</c:v>
                      </c:pt>
                      <c:pt idx="5">
                        <c:v>5.2825719120135366</c:v>
                      </c:pt>
                      <c:pt idx="6">
                        <c:v>5.7448173741362289</c:v>
                      </c:pt>
                      <c:pt idx="7">
                        <c:v>6.6801270417422867</c:v>
                      </c:pt>
                      <c:pt idx="8">
                        <c:v>5.9712918660287082</c:v>
                      </c:pt>
                      <c:pt idx="9">
                        <c:v>5.052470187393526</c:v>
                      </c:pt>
                      <c:pt idx="10">
                        <c:v>5.5709446744448625</c:v>
                      </c:pt>
                      <c:pt idx="11">
                        <c:v>5.4954610606784522</c:v>
                      </c:pt>
                      <c:pt idx="12">
                        <c:v>5.311838209464546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10F-432B-B3A1-0837A5907CD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resd'!$L$162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10F-432B-B3A1-0837A5907CD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0F-432B-B3A1-0837A5907CD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0F-432B-B3A1-0837A5907CD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0F-432B-B3A1-0837A5907CD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0F-432B-B3A1-0837A5907CD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0F-432B-B3A1-0837A5907CD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0F-432B-B3A1-0837A5907CD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0F-432B-B3A1-0837A5907CD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0F-432B-B3A1-0837A5907CD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0F-432B-B3A1-0837A5907CD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0F-432B-B3A1-0837A5907CD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0F-432B-B3A1-0837A5907CD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0F-432B-B3A1-0837A5907CD9}"/>
              </c:ext>
            </c:extLst>
          </c:dPt>
          <c:cat>
            <c:strRef>
              <c:f>'EM evol menusual lugar resd'!$B$163:$B$174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resd'!$L$163:$L$175</c:f>
              <c:numCache>
                <c:formatCode>0.00</c:formatCode>
                <c:ptCount val="13"/>
                <c:pt idx="0">
                  <c:v>-0.81323445078390044</c:v>
                </c:pt>
                <c:pt idx="1">
                  <c:v>1.7755506702875401E-2</c:v>
                </c:pt>
                <c:pt idx="2">
                  <c:v>0.39106331623097912</c:v>
                </c:pt>
                <c:pt idx="3">
                  <c:v>2.965825150446566E-2</c:v>
                </c:pt>
                <c:pt idx="4">
                  <c:v>-5.8485816725676543E-2</c:v>
                </c:pt>
                <c:pt idx="5">
                  <c:v>0.21235061986863268</c:v>
                </c:pt>
                <c:pt idx="12">
                  <c:v>2.3912214794806097E-2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10F-432B-B3A1-0837A5907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43-467E-99E1-8D3009362CA1}"/>
              </c:ext>
            </c:extLst>
          </c:dPt>
          <c:val>
            <c:numRef>
              <c:f>'EM evol menusual lugar resd'!$G$185:$G$197</c:f>
              <c:numCache>
                <c:formatCode>0.00</c:formatCode>
                <c:ptCount val="13"/>
                <c:pt idx="0">
                  <c:v>6.4835355285961871</c:v>
                </c:pt>
                <c:pt idx="1">
                  <c:v>6.1761102603369062</c:v>
                </c:pt>
                <c:pt idx="2">
                  <c:v>6.0576923076923075</c:v>
                </c:pt>
                <c:pt idx="3">
                  <c:v>7.2930693069306933</c:v>
                </c:pt>
                <c:pt idx="4">
                  <c:v>6.0445544554455441</c:v>
                </c:pt>
                <c:pt idx="5">
                  <c:v>6.8105413105413106</c:v>
                </c:pt>
                <c:pt idx="6">
                  <c:v>7.3509060955518946</c:v>
                </c:pt>
                <c:pt idx="7">
                  <c:v>7.4824120603015079</c:v>
                </c:pt>
                <c:pt idx="8">
                  <c:v>6.6914634146341463</c:v>
                </c:pt>
                <c:pt idx="9">
                  <c:v>6.5517241379310347</c:v>
                </c:pt>
                <c:pt idx="10">
                  <c:v>6.0607734806629834</c:v>
                </c:pt>
                <c:pt idx="11">
                  <c:v>5.8216867469879521</c:v>
                </c:pt>
                <c:pt idx="12">
                  <c:v>6.6100212980607553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3-467E-99E1-8D3009362CA1}"/>
            </c:ext>
          </c:extLst>
        </c:ser>
        <c:ser>
          <c:idx val="0"/>
          <c:order val="2"/>
          <c:tx>
            <c:strRef>
              <c:f>'EM evol menusual lugar resd'!$I$183:$J$183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43-467E-99E1-8D3009362CA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resd'!$I$185:$I$197</c:f>
              <c:numCache>
                <c:formatCode>0.00</c:formatCode>
                <c:ptCount val="13"/>
                <c:pt idx="0">
                  <c:v>6.3674242424242422</c:v>
                </c:pt>
                <c:pt idx="1">
                  <c:v>6.5554016620498619</c:v>
                </c:pt>
                <c:pt idx="2">
                  <c:v>6.8736413043478262</c:v>
                </c:pt>
                <c:pt idx="3">
                  <c:v>5.5533199195171026</c:v>
                </c:pt>
                <c:pt idx="4">
                  <c:v>6.0099206349206353</c:v>
                </c:pt>
                <c:pt idx="5">
                  <c:v>6.9784411276948592</c:v>
                </c:pt>
                <c:pt idx="6">
                  <c:v>7.0556701030927833</c:v>
                </c:pt>
                <c:pt idx="7">
                  <c:v>7.1481865284974093</c:v>
                </c:pt>
                <c:pt idx="8">
                  <c:v>7.6578073089700993</c:v>
                </c:pt>
                <c:pt idx="9">
                  <c:v>7.2110266159695815</c:v>
                </c:pt>
                <c:pt idx="10">
                  <c:v>6.7913340935005699</c:v>
                </c:pt>
                <c:pt idx="11">
                  <c:v>6.4781216648879401</c:v>
                </c:pt>
                <c:pt idx="12">
                  <c:v>6.8111529608704746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43-467E-99E1-8D3009362CA1}"/>
            </c:ext>
          </c:extLst>
        </c:ser>
        <c:ser>
          <c:idx val="1"/>
          <c:order val="3"/>
          <c:tx>
            <c:strRef>
              <c:f>'EM evol menusual lugar resd'!$K$183:$L$183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43-467E-99E1-8D3009362CA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43-467E-99E1-8D3009362CA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resd'!$K$185:$K$197</c:f>
              <c:numCache>
                <c:formatCode>0.00</c:formatCode>
                <c:ptCount val="13"/>
                <c:pt idx="0">
                  <c:v>6.5108135942327499</c:v>
                </c:pt>
                <c:pt idx="1">
                  <c:v>7.1186623516720609</c:v>
                </c:pt>
                <c:pt idx="2">
                  <c:v>6.8506731946144432</c:v>
                </c:pt>
                <c:pt idx="3">
                  <c:v>7.0995260663507107</c:v>
                </c:pt>
                <c:pt idx="4">
                  <c:v>6.3797216699801194</c:v>
                </c:pt>
                <c:pt idx="5">
                  <c:v>5.9843014128728411</c:v>
                </c:pt>
                <c:pt idx="12">
                  <c:v>6.6918449197860959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43-467E-99E1-8D3009362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143-467E-99E1-8D3009362CA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resd'!$C$185:$C$197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3.0506329113924049</c:v>
                      </c:pt>
                      <c:pt idx="1">
                        <c:v>4.5471698113207548</c:v>
                      </c:pt>
                      <c:pt idx="2">
                        <c:v>4.4814814814814818</c:v>
                      </c:pt>
                      <c:pt idx="3">
                        <c:v>4.3181818181818183</c:v>
                      </c:pt>
                      <c:pt idx="4">
                        <c:v>3.703846153846154</c:v>
                      </c:pt>
                      <c:pt idx="5">
                        <c:v>6.5076923076923077</c:v>
                      </c:pt>
                      <c:pt idx="6">
                        <c:v>5.8668341708542711</c:v>
                      </c:pt>
                      <c:pt idx="7">
                        <c:v>11.090909090909092</c:v>
                      </c:pt>
                      <c:pt idx="8">
                        <c:v>6.9529120198265177</c:v>
                      </c:pt>
                      <c:pt idx="9">
                        <c:v>5.4377593360995853</c:v>
                      </c:pt>
                      <c:pt idx="10">
                        <c:v>5.9419862340216323</c:v>
                      </c:pt>
                      <c:pt idx="11">
                        <c:v>5.6928675400291118</c:v>
                      </c:pt>
                      <c:pt idx="12">
                        <c:v>6.4026148817535091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143-467E-99E1-8D3009362C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resd'!$L$184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43-467E-99E1-8D3009362CA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43-467E-99E1-8D3009362CA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43-467E-99E1-8D3009362CA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43-467E-99E1-8D3009362CA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43-467E-99E1-8D3009362CA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43-467E-99E1-8D3009362CA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43-467E-99E1-8D3009362CA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43-467E-99E1-8D3009362CA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43-467E-99E1-8D3009362CA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43-467E-99E1-8D3009362CA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43-467E-99E1-8D3009362CA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43-467E-99E1-8D3009362CA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43-467E-99E1-8D3009362CA1}"/>
              </c:ext>
            </c:extLst>
          </c:dPt>
          <c:cat>
            <c:strRef>
              <c:f>'EM evol menusual lugar resd'!$B$185:$B$196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resd'!$L$185:$L$197</c:f>
              <c:numCache>
                <c:formatCode>0.00</c:formatCode>
                <c:ptCount val="13"/>
                <c:pt idx="0">
                  <c:v>0.14338935180850765</c:v>
                </c:pt>
                <c:pt idx="1">
                  <c:v>0.563260689622199</c:v>
                </c:pt>
                <c:pt idx="2">
                  <c:v>-2.2968109733382924E-2</c:v>
                </c:pt>
                <c:pt idx="3">
                  <c:v>1.5462061468336081</c:v>
                </c:pt>
                <c:pt idx="4">
                  <c:v>0.36980103505948403</c:v>
                </c:pt>
                <c:pt idx="5">
                  <c:v>-0.99413971482201813</c:v>
                </c:pt>
                <c:pt idx="12">
                  <c:v>0.24866899866518288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143-467E-99E1-8D3009362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89-456E-8E54-E1E3DBF03F7C}"/>
              </c:ext>
            </c:extLst>
          </c:dPt>
          <c:val>
            <c:numRef>
              <c:f>'EM evol menusual lugar resd'!$G$207:$G$219</c:f>
              <c:numCache>
                <c:formatCode>0.00</c:formatCode>
                <c:ptCount val="13"/>
                <c:pt idx="0">
                  <c:v>6.7833456153279297</c:v>
                </c:pt>
                <c:pt idx="1">
                  <c:v>6.6363636363636367</c:v>
                </c:pt>
                <c:pt idx="2">
                  <c:v>7.0371428571428574</c:v>
                </c:pt>
                <c:pt idx="3">
                  <c:v>6.7803223070398646</c:v>
                </c:pt>
                <c:pt idx="4">
                  <c:v>6.5109090909090908</c:v>
                </c:pt>
                <c:pt idx="5">
                  <c:v>7.1186094069529648</c:v>
                </c:pt>
                <c:pt idx="6">
                  <c:v>7.2642276422764231</c:v>
                </c:pt>
                <c:pt idx="7">
                  <c:v>8.5658653846153854</c:v>
                </c:pt>
                <c:pt idx="8">
                  <c:v>7.8050389922015597</c:v>
                </c:pt>
                <c:pt idx="9">
                  <c:v>7.0728318160038333</c:v>
                </c:pt>
                <c:pt idx="10">
                  <c:v>7.3297872340425529</c:v>
                </c:pt>
                <c:pt idx="11">
                  <c:v>7.132173913043478</c:v>
                </c:pt>
                <c:pt idx="12">
                  <c:v>7.2544827957568252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89-456E-8E54-E1E3DBF03F7C}"/>
            </c:ext>
          </c:extLst>
        </c:ser>
        <c:ser>
          <c:idx val="0"/>
          <c:order val="2"/>
          <c:tx>
            <c:strRef>
              <c:f>'EM evol menusual lugar resd'!$I$205:$J$205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89-456E-8E54-E1E3DBF03F7C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resd'!$I$207:$I$219</c:f>
              <c:numCache>
                <c:formatCode>0.00</c:formatCode>
                <c:ptCount val="13"/>
                <c:pt idx="0">
                  <c:v>7.738790035587189</c:v>
                </c:pt>
                <c:pt idx="1">
                  <c:v>7.1312649164677806</c:v>
                </c:pt>
                <c:pt idx="2">
                  <c:v>7.2626656274356973</c:v>
                </c:pt>
                <c:pt idx="3">
                  <c:v>7.2923976608187138</c:v>
                </c:pt>
                <c:pt idx="4">
                  <c:v>6.7837528604118997</c:v>
                </c:pt>
                <c:pt idx="5">
                  <c:v>6.7929465301478951</c:v>
                </c:pt>
                <c:pt idx="6">
                  <c:v>7.9239196591600729</c:v>
                </c:pt>
                <c:pt idx="7">
                  <c:v>9.022793687901812</c:v>
                </c:pt>
                <c:pt idx="8">
                  <c:v>8.185419968304279</c:v>
                </c:pt>
                <c:pt idx="9">
                  <c:v>6.8791593695271454</c:v>
                </c:pt>
                <c:pt idx="10">
                  <c:v>6.6247068021892099</c:v>
                </c:pt>
                <c:pt idx="11">
                  <c:v>6.9232633279483036</c:v>
                </c:pt>
                <c:pt idx="12">
                  <c:v>7.451372818812934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89-456E-8E54-E1E3DBF03F7C}"/>
            </c:ext>
          </c:extLst>
        </c:ser>
        <c:ser>
          <c:idx val="1"/>
          <c:order val="3"/>
          <c:tx>
            <c:strRef>
              <c:f>'EM evol menusual lugar resd'!$K$205:$L$205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89-456E-8E54-E1E3DBF03F7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189-456E-8E54-E1E3DBF03F7C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resd'!$K$207:$K$219</c:f>
              <c:numCache>
                <c:formatCode>0.00</c:formatCode>
                <c:ptCount val="13"/>
                <c:pt idx="0">
                  <c:v>6.7139344262295078</c:v>
                </c:pt>
                <c:pt idx="1">
                  <c:v>6.5232273838630803</c:v>
                </c:pt>
                <c:pt idx="2">
                  <c:v>6.599627560521415</c:v>
                </c:pt>
                <c:pt idx="3">
                  <c:v>6.327225130890052</c:v>
                </c:pt>
                <c:pt idx="4">
                  <c:v>6.9279069767441861</c:v>
                </c:pt>
                <c:pt idx="5">
                  <c:v>7.5075825156110616</c:v>
                </c:pt>
                <c:pt idx="12">
                  <c:v>6.7812001276731566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89-456E-8E54-E1E3DBF03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189-456E-8E54-E1E3DBF03F7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resd'!$C$207:$C$219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9.1199999999999992</c:v>
                      </c:pt>
                      <c:pt idx="1">
                        <c:v>5.0677966101694913</c:v>
                      </c:pt>
                      <c:pt idx="2">
                        <c:v>5.1428571428571432</c:v>
                      </c:pt>
                      <c:pt idx="3">
                        <c:v>3.24</c:v>
                      </c:pt>
                      <c:pt idx="4">
                        <c:v>3.4927536231884058</c:v>
                      </c:pt>
                      <c:pt idx="5">
                        <c:v>5.0040983606557381</c:v>
                      </c:pt>
                      <c:pt idx="6">
                        <c:v>7.0204460966542754</c:v>
                      </c:pt>
                      <c:pt idx="7">
                        <c:v>6.7904040404040407</c:v>
                      </c:pt>
                      <c:pt idx="8">
                        <c:v>7.7776096822995457</c:v>
                      </c:pt>
                      <c:pt idx="9">
                        <c:v>6.545696539485359</c:v>
                      </c:pt>
                      <c:pt idx="10">
                        <c:v>5.6608333333333336</c:v>
                      </c:pt>
                      <c:pt idx="11">
                        <c:v>6.4076433121019107</c:v>
                      </c:pt>
                      <c:pt idx="12">
                        <c:v>6.3749166110740489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189-456E-8E54-E1E3DBF03F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resd'!$L$206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89-456E-8E54-E1E3DBF03F7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89-456E-8E54-E1E3DBF03F7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89-456E-8E54-E1E3DBF03F7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89-456E-8E54-E1E3DBF03F7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89-456E-8E54-E1E3DBF03F7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89-456E-8E54-E1E3DBF03F7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89-456E-8E54-E1E3DBF03F7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89-456E-8E54-E1E3DBF03F7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89-456E-8E54-E1E3DBF03F7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89-456E-8E54-E1E3DBF03F7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89-456E-8E54-E1E3DBF03F7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89-456E-8E54-E1E3DBF03F7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89-456E-8E54-E1E3DBF03F7C}"/>
              </c:ext>
            </c:extLst>
          </c:dPt>
          <c:cat>
            <c:strRef>
              <c:f>'EM evol menusual lugar resd'!$B$207:$B$218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resd'!$L$207:$L$219</c:f>
              <c:numCache>
                <c:formatCode>0.00</c:formatCode>
                <c:ptCount val="13"/>
                <c:pt idx="0">
                  <c:v>-1.0248556093576813</c:v>
                </c:pt>
                <c:pt idx="1">
                  <c:v>-0.60803753260470028</c:v>
                </c:pt>
                <c:pt idx="2">
                  <c:v>-0.66303806691428235</c:v>
                </c:pt>
                <c:pt idx="3">
                  <c:v>-0.96517252992866176</c:v>
                </c:pt>
                <c:pt idx="4">
                  <c:v>0.14415411633228636</c:v>
                </c:pt>
                <c:pt idx="5">
                  <c:v>0.71463598546316653</c:v>
                </c:pt>
                <c:pt idx="12">
                  <c:v>-0.43215560521218599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189-456E-8E54-E1E3DBF03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B7-426F-ADF4-01F5AC11D227}"/>
              </c:ext>
            </c:extLst>
          </c:dPt>
          <c:val>
            <c:numRef>
              <c:f>'EM evol menusual lugar resd'!$G$229:$G$241</c:f>
              <c:numCache>
                <c:formatCode>0.00</c:formatCode>
                <c:ptCount val="13"/>
                <c:pt idx="0">
                  <c:v>6.4835355285961871</c:v>
                </c:pt>
                <c:pt idx="1">
                  <c:v>6.1761102603369062</c:v>
                </c:pt>
                <c:pt idx="2">
                  <c:v>6.0576923076923075</c:v>
                </c:pt>
                <c:pt idx="3">
                  <c:v>7.2930693069306933</c:v>
                </c:pt>
                <c:pt idx="4">
                  <c:v>6.0445544554455441</c:v>
                </c:pt>
                <c:pt idx="5">
                  <c:v>6.8105413105413106</c:v>
                </c:pt>
                <c:pt idx="6">
                  <c:v>7.3509060955518946</c:v>
                </c:pt>
                <c:pt idx="7">
                  <c:v>7.4824120603015079</c:v>
                </c:pt>
                <c:pt idx="8">
                  <c:v>6.6914634146341463</c:v>
                </c:pt>
                <c:pt idx="9">
                  <c:v>6.5517241379310347</c:v>
                </c:pt>
                <c:pt idx="10">
                  <c:v>6.0607734806629834</c:v>
                </c:pt>
                <c:pt idx="11">
                  <c:v>5.8216867469879521</c:v>
                </c:pt>
                <c:pt idx="12">
                  <c:v>6.6100212980607553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B7-426F-ADF4-01F5AC11D227}"/>
            </c:ext>
          </c:extLst>
        </c:ser>
        <c:ser>
          <c:idx val="0"/>
          <c:order val="2"/>
          <c:tx>
            <c:strRef>
              <c:f>'EM evol menusual lugar resd'!$I$227:$J$227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B7-426F-ADF4-01F5AC11D22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resd'!$I$229:$I$241</c:f>
              <c:numCache>
                <c:formatCode>0.00</c:formatCode>
                <c:ptCount val="13"/>
                <c:pt idx="0">
                  <c:v>6.3674242424242422</c:v>
                </c:pt>
                <c:pt idx="1">
                  <c:v>6.5554016620498619</c:v>
                </c:pt>
                <c:pt idx="2">
                  <c:v>6.8736413043478262</c:v>
                </c:pt>
                <c:pt idx="3">
                  <c:v>5.5533199195171026</c:v>
                </c:pt>
                <c:pt idx="4">
                  <c:v>6.0099206349206353</c:v>
                </c:pt>
                <c:pt idx="5">
                  <c:v>6.9784411276948592</c:v>
                </c:pt>
                <c:pt idx="6">
                  <c:v>7.0556701030927833</c:v>
                </c:pt>
                <c:pt idx="7">
                  <c:v>7.1481865284974093</c:v>
                </c:pt>
                <c:pt idx="8">
                  <c:v>7.6578073089700993</c:v>
                </c:pt>
                <c:pt idx="9">
                  <c:v>7.2110266159695815</c:v>
                </c:pt>
                <c:pt idx="10">
                  <c:v>6.7913340935005699</c:v>
                </c:pt>
                <c:pt idx="11">
                  <c:v>6.4781216648879401</c:v>
                </c:pt>
                <c:pt idx="12">
                  <c:v>6.8111529608704746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B7-426F-ADF4-01F5AC11D227}"/>
            </c:ext>
          </c:extLst>
        </c:ser>
        <c:ser>
          <c:idx val="1"/>
          <c:order val="3"/>
          <c:tx>
            <c:strRef>
              <c:f>'EM evol menusual lugar resd'!$K$227:$L$227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B7-426F-ADF4-01F5AC11D22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B7-426F-ADF4-01F5AC11D227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resd'!$K$229:$K$241</c:f>
              <c:numCache>
                <c:formatCode>0.00</c:formatCode>
                <c:ptCount val="13"/>
                <c:pt idx="0">
                  <c:v>6.5108135942327499</c:v>
                </c:pt>
                <c:pt idx="1">
                  <c:v>7.1186623516720609</c:v>
                </c:pt>
                <c:pt idx="2">
                  <c:v>6.8506731946144432</c:v>
                </c:pt>
                <c:pt idx="3">
                  <c:v>7.0995260663507107</c:v>
                </c:pt>
                <c:pt idx="4">
                  <c:v>6.3797216699801194</c:v>
                </c:pt>
                <c:pt idx="5">
                  <c:v>5.9843014128728411</c:v>
                </c:pt>
                <c:pt idx="12">
                  <c:v>6.6918449197860959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FB7-426F-ADF4-01F5AC11D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FB7-426F-ADF4-01F5AC11D22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resd'!$C$229:$C$241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3.0506329113924049</c:v>
                      </c:pt>
                      <c:pt idx="1">
                        <c:v>4.5471698113207548</c:v>
                      </c:pt>
                      <c:pt idx="2">
                        <c:v>4.4814814814814818</c:v>
                      </c:pt>
                      <c:pt idx="3">
                        <c:v>4.3181818181818183</c:v>
                      </c:pt>
                      <c:pt idx="4">
                        <c:v>3.703846153846154</c:v>
                      </c:pt>
                      <c:pt idx="5">
                        <c:v>6.5076923076923077</c:v>
                      </c:pt>
                      <c:pt idx="6">
                        <c:v>5.8668341708542711</c:v>
                      </c:pt>
                      <c:pt idx="7">
                        <c:v>11.090909090909092</c:v>
                      </c:pt>
                      <c:pt idx="8">
                        <c:v>6.9529120198265177</c:v>
                      </c:pt>
                      <c:pt idx="9">
                        <c:v>5.4377593360995853</c:v>
                      </c:pt>
                      <c:pt idx="10">
                        <c:v>5.9419862340216323</c:v>
                      </c:pt>
                      <c:pt idx="11">
                        <c:v>5.6928675400291118</c:v>
                      </c:pt>
                      <c:pt idx="12">
                        <c:v>6.4026148817535091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FB7-426F-ADF4-01F5AC11D22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resd'!$L$228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B7-426F-ADF4-01F5AC11D22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B7-426F-ADF4-01F5AC11D22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B7-426F-ADF4-01F5AC11D22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B7-426F-ADF4-01F5AC11D22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B7-426F-ADF4-01F5AC11D22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B7-426F-ADF4-01F5AC11D22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B7-426F-ADF4-01F5AC11D22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B7-426F-ADF4-01F5AC11D22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B7-426F-ADF4-01F5AC11D22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B7-426F-ADF4-01F5AC11D22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B7-426F-ADF4-01F5AC11D22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B7-426F-ADF4-01F5AC11D22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B7-426F-ADF4-01F5AC11D227}"/>
              </c:ext>
            </c:extLst>
          </c:dPt>
          <c:cat>
            <c:strRef>
              <c:f>'EM evol menusual lugar resd'!$B$229:$B$240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resd'!$L$229:$L$241</c:f>
              <c:numCache>
                <c:formatCode>0.00</c:formatCode>
                <c:ptCount val="13"/>
                <c:pt idx="0">
                  <c:v>0.14338935180850765</c:v>
                </c:pt>
                <c:pt idx="1">
                  <c:v>0.563260689622199</c:v>
                </c:pt>
                <c:pt idx="2">
                  <c:v>-2.2968109733382924E-2</c:v>
                </c:pt>
                <c:pt idx="3">
                  <c:v>1.5462061468336081</c:v>
                </c:pt>
                <c:pt idx="4">
                  <c:v>0.36980103505948403</c:v>
                </c:pt>
                <c:pt idx="5">
                  <c:v>-0.99413971482201813</c:v>
                </c:pt>
                <c:pt idx="12">
                  <c:v>0.24866899866518288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FB7-426F-ADF4-01F5AC11D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25-4BC2-BA77-87622D58474F}"/>
              </c:ext>
            </c:extLst>
          </c:dPt>
          <c:val>
            <c:numRef>
              <c:f>'EM evol menusual lugar resd'!$G$251:$G$263</c:f>
              <c:numCache>
                <c:formatCode>0.00</c:formatCode>
                <c:ptCount val="13"/>
                <c:pt idx="0">
                  <c:v>8.7736958119030124</c:v>
                </c:pt>
                <c:pt idx="1">
                  <c:v>10.563145353455123</c:v>
                </c:pt>
                <c:pt idx="2">
                  <c:v>10.274442538593481</c:v>
                </c:pt>
                <c:pt idx="3">
                  <c:v>9.3033333333333328</c:v>
                </c:pt>
                <c:pt idx="4">
                  <c:v>12.324324324324325</c:v>
                </c:pt>
                <c:pt idx="5">
                  <c:v>7.359375</c:v>
                </c:pt>
                <c:pt idx="6">
                  <c:v>7.4109589041095889</c:v>
                </c:pt>
                <c:pt idx="7">
                  <c:v>7.0512820512820511</c:v>
                </c:pt>
                <c:pt idx="8">
                  <c:v>9.0243902439024382</c:v>
                </c:pt>
                <c:pt idx="9">
                  <c:v>7.2110939907550078</c:v>
                </c:pt>
                <c:pt idx="10">
                  <c:v>9.8787313432835813</c:v>
                </c:pt>
                <c:pt idx="11">
                  <c:v>8.5391304347826082</c:v>
                </c:pt>
                <c:pt idx="12">
                  <c:v>9.2920162381596754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25-4BC2-BA77-87622D58474F}"/>
            </c:ext>
          </c:extLst>
        </c:ser>
        <c:ser>
          <c:idx val="0"/>
          <c:order val="2"/>
          <c:tx>
            <c:strRef>
              <c:f>'EM evol menusual lugar resd'!$I$249:$J$249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25-4BC2-BA77-87622D58474F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resd'!$I$251:$I$263</c:f>
              <c:numCache>
                <c:formatCode>0.00</c:formatCode>
                <c:ptCount val="13"/>
                <c:pt idx="0">
                  <c:v>9.8285243198680963</c:v>
                </c:pt>
                <c:pt idx="1">
                  <c:v>9.6209476309226929</c:v>
                </c:pt>
                <c:pt idx="2">
                  <c:v>9.6300578034682083</c:v>
                </c:pt>
                <c:pt idx="3">
                  <c:v>9.3333333333333339</c:v>
                </c:pt>
                <c:pt idx="4">
                  <c:v>8.8110236220472444</c:v>
                </c:pt>
                <c:pt idx="5">
                  <c:v>6.4961832061068705</c:v>
                </c:pt>
                <c:pt idx="6">
                  <c:v>8.4109589041095898</c:v>
                </c:pt>
                <c:pt idx="7">
                  <c:v>9.3208333333333329</c:v>
                </c:pt>
                <c:pt idx="8">
                  <c:v>7.4038461538461542</c:v>
                </c:pt>
                <c:pt idx="9">
                  <c:v>7.8372093023255811</c:v>
                </c:pt>
                <c:pt idx="10">
                  <c:v>8.3707191780821919</c:v>
                </c:pt>
                <c:pt idx="11">
                  <c:v>8.2148760330578519</c:v>
                </c:pt>
                <c:pt idx="12">
                  <c:v>8.9706803658689385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25-4BC2-BA77-87622D58474F}"/>
            </c:ext>
          </c:extLst>
        </c:ser>
        <c:ser>
          <c:idx val="1"/>
          <c:order val="3"/>
          <c:tx>
            <c:strRef>
              <c:f>'EM evol menusual lugar resd'!$K$249:$L$249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25-4BC2-BA77-87622D58474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625-4BC2-BA77-87622D58474F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resd'!$K$251:$K$263</c:f>
              <c:numCache>
                <c:formatCode>0.00</c:formatCode>
                <c:ptCount val="13"/>
                <c:pt idx="0">
                  <c:v>10.189268292682927</c:v>
                </c:pt>
                <c:pt idx="1">
                  <c:v>9.7530241935483879</c:v>
                </c:pt>
                <c:pt idx="2">
                  <c:v>9.001424501424502</c:v>
                </c:pt>
                <c:pt idx="3">
                  <c:v>9.5148514851485153</c:v>
                </c:pt>
                <c:pt idx="4">
                  <c:v>10.523076923076923</c:v>
                </c:pt>
                <c:pt idx="5">
                  <c:v>9.1844660194174761</c:v>
                </c:pt>
                <c:pt idx="12">
                  <c:v>9.5760534429599176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25-4BC2-BA77-87622D584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625-4BC2-BA77-87622D58474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resd'!$C$251:$C$263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14.692307692307692</c:v>
                      </c:pt>
                      <c:pt idx="1">
                        <c:v>7.0588235294117645</c:v>
                      </c:pt>
                      <c:pt idx="2">
                        <c:v>8.3571428571428577</c:v>
                      </c:pt>
                      <c:pt idx="3">
                        <c:v>12.714285714285714</c:v>
                      </c:pt>
                      <c:pt idx="4">
                        <c:v>5.2727272727272725</c:v>
                      </c:pt>
                      <c:pt idx="5">
                        <c:v>7.9523809523809526</c:v>
                      </c:pt>
                      <c:pt idx="6">
                        <c:v>6.6304347826086953</c:v>
                      </c:pt>
                      <c:pt idx="7">
                        <c:v>6.8292682926829267</c:v>
                      </c:pt>
                      <c:pt idx="8">
                        <c:v>6.3693693693693696</c:v>
                      </c:pt>
                      <c:pt idx="9">
                        <c:v>6.5376344086021509</c:v>
                      </c:pt>
                      <c:pt idx="10">
                        <c:v>7.9464980544747084</c:v>
                      </c:pt>
                      <c:pt idx="11">
                        <c:v>10.456521739130435</c:v>
                      </c:pt>
                      <c:pt idx="12">
                        <c:v>8.1052427184466023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625-4BC2-BA77-87622D58474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resd'!$L$250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25-4BC2-BA77-87622D58474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25-4BC2-BA77-87622D58474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25-4BC2-BA77-87622D58474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25-4BC2-BA77-87622D58474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25-4BC2-BA77-87622D58474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25-4BC2-BA77-87622D58474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25-4BC2-BA77-87622D58474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25-4BC2-BA77-87622D58474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25-4BC2-BA77-87622D58474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25-4BC2-BA77-87622D58474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25-4BC2-BA77-87622D58474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25-4BC2-BA77-87622D58474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25-4BC2-BA77-87622D58474F}"/>
              </c:ext>
            </c:extLst>
          </c:dPt>
          <c:cat>
            <c:strRef>
              <c:f>'EM evol menusual lugar resd'!$B$251:$B$262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resd'!$L$251:$L$263</c:f>
              <c:numCache>
                <c:formatCode>0.00</c:formatCode>
                <c:ptCount val="13"/>
                <c:pt idx="0">
                  <c:v>0.36074397281483073</c:v>
                </c:pt>
                <c:pt idx="1">
                  <c:v>0.132076562625695</c:v>
                </c:pt>
                <c:pt idx="2">
                  <c:v>-0.62863330204370627</c:v>
                </c:pt>
                <c:pt idx="3">
                  <c:v>0.18151815181518138</c:v>
                </c:pt>
                <c:pt idx="4">
                  <c:v>1.7120533010296786</c:v>
                </c:pt>
                <c:pt idx="5">
                  <c:v>2.6882828133106056</c:v>
                </c:pt>
                <c:pt idx="12">
                  <c:v>3.837840406238513E-2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625-4BC2-BA77-87622D584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73-40DF-84EC-E10A7FA12FD3}"/>
              </c:ext>
            </c:extLst>
          </c:dPt>
          <c:val>
            <c:numRef>
              <c:f>'EM evol menusual lugar resd'!$G$273:$G$285</c:f>
              <c:numCache>
                <c:formatCode>0.00</c:formatCode>
                <c:ptCount val="13"/>
                <c:pt idx="0">
                  <c:v>8.8470128419877163</c:v>
                </c:pt>
                <c:pt idx="1">
                  <c:v>8.6939151813153046</c:v>
                </c:pt>
                <c:pt idx="2">
                  <c:v>7.8153126826417303</c:v>
                </c:pt>
                <c:pt idx="3">
                  <c:v>9.968036529680365</c:v>
                </c:pt>
                <c:pt idx="4">
                  <c:v>7.6216216216216219</c:v>
                </c:pt>
                <c:pt idx="5">
                  <c:v>6.5042016806722689</c:v>
                </c:pt>
                <c:pt idx="6">
                  <c:v>6.2028985507246377</c:v>
                </c:pt>
                <c:pt idx="7">
                  <c:v>6.564516129032258</c:v>
                </c:pt>
                <c:pt idx="8">
                  <c:v>9.7278106508875748</c:v>
                </c:pt>
                <c:pt idx="9">
                  <c:v>5.7896389324960751</c:v>
                </c:pt>
                <c:pt idx="10">
                  <c:v>8.9146238377007609</c:v>
                </c:pt>
                <c:pt idx="11">
                  <c:v>8.1882591093117405</c:v>
                </c:pt>
                <c:pt idx="12">
                  <c:v>8.359983300281808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73-40DF-84EC-E10A7FA12FD3}"/>
            </c:ext>
          </c:extLst>
        </c:ser>
        <c:ser>
          <c:idx val="0"/>
          <c:order val="2"/>
          <c:tx>
            <c:strRef>
              <c:f>'EM evol menusual lugar resd'!$I$271:$J$271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73-40DF-84EC-E10A7FA12FD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resd'!$I$273:$I$285</c:f>
              <c:numCache>
                <c:formatCode>0.00</c:formatCode>
                <c:ptCount val="13"/>
                <c:pt idx="0">
                  <c:v>10.442715700141443</c:v>
                </c:pt>
                <c:pt idx="1">
                  <c:v>9.4938820912124591</c:v>
                </c:pt>
                <c:pt idx="2">
                  <c:v>9.3967611336032384</c:v>
                </c:pt>
                <c:pt idx="3">
                  <c:v>10.36723163841808</c:v>
                </c:pt>
                <c:pt idx="4">
                  <c:v>11.657894736842104</c:v>
                </c:pt>
                <c:pt idx="5">
                  <c:v>6.4285714285714288</c:v>
                </c:pt>
                <c:pt idx="6">
                  <c:v>6.225806451612903</c:v>
                </c:pt>
                <c:pt idx="7">
                  <c:v>6.1648351648351651</c:v>
                </c:pt>
                <c:pt idx="8">
                  <c:v>6.5584415584415581</c:v>
                </c:pt>
                <c:pt idx="9">
                  <c:v>6.3247232472324724</c:v>
                </c:pt>
                <c:pt idx="10">
                  <c:v>7.50390625</c:v>
                </c:pt>
                <c:pt idx="11">
                  <c:v>9.2444794952681395</c:v>
                </c:pt>
                <c:pt idx="12">
                  <c:v>8.9130492149360077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73-40DF-84EC-E10A7FA12FD3}"/>
            </c:ext>
          </c:extLst>
        </c:ser>
        <c:ser>
          <c:idx val="1"/>
          <c:order val="3"/>
          <c:tx>
            <c:strRef>
              <c:f>'EM evol menusual lugar resd'!$K$271:$L$271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73-40DF-84EC-E10A7FA12FD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73-40DF-84EC-E10A7FA12FD3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resd'!$K$273:$K$285</c:f>
              <c:numCache>
                <c:formatCode>0.00</c:formatCode>
                <c:ptCount val="13"/>
                <c:pt idx="0">
                  <c:v>9.3678077203204655</c:v>
                </c:pt>
                <c:pt idx="1">
                  <c:v>8.9230210602759623</c:v>
                </c:pt>
                <c:pt idx="2">
                  <c:v>8.0601503759398501</c:v>
                </c:pt>
                <c:pt idx="3">
                  <c:v>12.333333333333334</c:v>
                </c:pt>
                <c:pt idx="4">
                  <c:v>13.403846153846153</c:v>
                </c:pt>
                <c:pt idx="5">
                  <c:v>5.7076923076923078</c:v>
                </c:pt>
                <c:pt idx="12">
                  <c:v>9.0404278074866316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73-40DF-84EC-E10A7FA12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973-40DF-84EC-E10A7FA12FD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resd'!$C$273:$C$285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5.2272727272727275</c:v>
                      </c:pt>
                      <c:pt idx="2">
                        <c:v>6.3513513513513518</c:v>
                      </c:pt>
                      <c:pt idx="3">
                        <c:v>11.684210526315789</c:v>
                      </c:pt>
                      <c:pt idx="4">
                        <c:v>9.1962616822429908</c:v>
                      </c:pt>
                      <c:pt idx="5">
                        <c:v>22.302325581395348</c:v>
                      </c:pt>
                      <c:pt idx="6">
                        <c:v>5.3</c:v>
                      </c:pt>
                      <c:pt idx="7">
                        <c:v>7.1923076923076925</c:v>
                      </c:pt>
                      <c:pt idx="8">
                        <c:v>7.2073170731707314</c:v>
                      </c:pt>
                      <c:pt idx="9">
                        <c:v>5.2435530085959883</c:v>
                      </c:pt>
                      <c:pt idx="10">
                        <c:v>7.6117886178861784</c:v>
                      </c:pt>
                      <c:pt idx="11">
                        <c:v>9.2411575562700961</c:v>
                      </c:pt>
                      <c:pt idx="12">
                        <c:v>7.9606243348705217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973-40DF-84EC-E10A7FA12FD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resd'!$L$272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73-40DF-84EC-E10A7FA12FD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73-40DF-84EC-E10A7FA12FD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73-40DF-84EC-E10A7FA12FD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73-40DF-84EC-E10A7FA12FD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73-40DF-84EC-E10A7FA12FD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73-40DF-84EC-E10A7FA12FD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73-40DF-84EC-E10A7FA12FD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73-40DF-84EC-E10A7FA12FD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73-40DF-84EC-E10A7FA12FD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73-40DF-84EC-E10A7FA12FD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73-40DF-84EC-E10A7FA12FD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73-40DF-84EC-E10A7FA12FD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73-40DF-84EC-E10A7FA12FD3}"/>
              </c:ext>
            </c:extLst>
          </c:dPt>
          <c:cat>
            <c:strRef>
              <c:f>'EM evol menusual lugar resd'!$B$273:$B$284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resd'!$L$273:$L$285</c:f>
              <c:numCache>
                <c:formatCode>0.00</c:formatCode>
                <c:ptCount val="13"/>
                <c:pt idx="0">
                  <c:v>-1.0749079798209777</c:v>
                </c:pt>
                <c:pt idx="1">
                  <c:v>-0.57086103093649676</c:v>
                </c:pt>
                <c:pt idx="2">
                  <c:v>-1.3366107576633883</c:v>
                </c:pt>
                <c:pt idx="3">
                  <c:v>1.9661016949152543</c:v>
                </c:pt>
                <c:pt idx="4">
                  <c:v>1.7459514170040489</c:v>
                </c:pt>
                <c:pt idx="5">
                  <c:v>-0.72087912087912098</c:v>
                </c:pt>
                <c:pt idx="12">
                  <c:v>-0.8081857323584849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973-40DF-84EC-E10A7FA12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88-4292-8FB5-761A77677D25}"/>
              </c:ext>
            </c:extLst>
          </c:dPt>
          <c:val>
            <c:numRef>
              <c:f>'EM evol mensu TF cat '!$G$9:$G$21</c:f>
              <c:numCache>
                <c:formatCode>0.00</c:formatCode>
                <c:ptCount val="13"/>
                <c:pt idx="0">
                  <c:v>7.4606177080338361</c:v>
                </c:pt>
                <c:pt idx="1">
                  <c:v>7.130149994765886</c:v>
                </c:pt>
                <c:pt idx="2">
                  <c:v>6.5438265292744955</c:v>
                </c:pt>
                <c:pt idx="3">
                  <c:v>6.1835149147193631</c:v>
                </c:pt>
                <c:pt idx="4">
                  <c:v>5.2644131577239994</c:v>
                </c:pt>
                <c:pt idx="5">
                  <c:v>5.5214346527886038</c:v>
                </c:pt>
                <c:pt idx="6">
                  <c:v>5.9086820362473347</c:v>
                </c:pt>
                <c:pt idx="7">
                  <c:v>6.1984073500011228</c:v>
                </c:pt>
                <c:pt idx="8">
                  <c:v>6.305475355743452</c:v>
                </c:pt>
                <c:pt idx="9">
                  <c:v>5.9983995699607835</c:v>
                </c:pt>
                <c:pt idx="10">
                  <c:v>6.5895340110527396</c:v>
                </c:pt>
                <c:pt idx="11">
                  <c:v>6.903225806451613</c:v>
                </c:pt>
                <c:pt idx="12">
                  <c:v>6.291229510523408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88-4292-8FB5-761A77677D25}"/>
            </c:ext>
          </c:extLst>
        </c:ser>
        <c:ser>
          <c:idx val="0"/>
          <c:order val="2"/>
          <c:tx>
            <c:strRef>
              <c:f>'EM evol mensu TF cat 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88-4292-8FB5-761A77677D25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'!$I$9:$I$21</c:f>
              <c:numCache>
                <c:formatCode>0.00</c:formatCode>
                <c:ptCount val="13"/>
                <c:pt idx="0">
                  <c:v>7.5668246445497633</c:v>
                </c:pt>
                <c:pt idx="1">
                  <c:v>6.9672563150615128</c:v>
                </c:pt>
                <c:pt idx="2">
                  <c:v>6.312627201132643</c:v>
                </c:pt>
                <c:pt idx="3">
                  <c:v>5.5082925680801527</c:v>
                </c:pt>
                <c:pt idx="4">
                  <c:v>5.2597598182408305</c:v>
                </c:pt>
                <c:pt idx="5">
                  <c:v>5.5668871429126163</c:v>
                </c:pt>
                <c:pt idx="6">
                  <c:v>5.6119565217391303</c:v>
                </c:pt>
                <c:pt idx="7">
                  <c:v>5.8762391361601267</c:v>
                </c:pt>
                <c:pt idx="8">
                  <c:v>5.7627999292053298</c:v>
                </c:pt>
                <c:pt idx="9">
                  <c:v>5.7099185433636803</c:v>
                </c:pt>
                <c:pt idx="10">
                  <c:v>6.4341745633142331</c:v>
                </c:pt>
                <c:pt idx="11">
                  <c:v>6.5183910671959335</c:v>
                </c:pt>
                <c:pt idx="12">
                  <c:v>6.0448476417650596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88-4292-8FB5-761A77677D25}"/>
            </c:ext>
          </c:extLst>
        </c:ser>
        <c:ser>
          <c:idx val="1"/>
          <c:order val="3"/>
          <c:tx>
            <c:strRef>
              <c:f>'EM evol mensu TF cat 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88-4292-8FB5-761A77677D2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88-4292-8FB5-761A77677D25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'!$K$9:$K$21</c:f>
              <c:numCache>
                <c:formatCode>0.00</c:formatCode>
                <c:ptCount val="13"/>
                <c:pt idx="0">
                  <c:v>7.2302148428590973</c:v>
                </c:pt>
                <c:pt idx="1">
                  <c:v>6.6588821869134778</c:v>
                </c:pt>
                <c:pt idx="2">
                  <c:v>6.2240337920551001</c:v>
                </c:pt>
                <c:pt idx="3">
                  <c:v>5.4499239818737362</c:v>
                </c:pt>
                <c:pt idx="4">
                  <c:v>5.1323774129132458</c:v>
                </c:pt>
                <c:pt idx="5">
                  <c:v>5.3012501680333379</c:v>
                </c:pt>
                <c:pt idx="12">
                  <c:v>5.9688177000910585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88-4292-8FB5-761A77677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F88-4292-8FB5-761A77677D2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7.2707658219083227</c:v>
                      </c:pt>
                      <c:pt idx="1">
                        <c:v>5.9475019322618365</c:v>
                      </c:pt>
                      <c:pt idx="2">
                        <c:v>6.4008498583569402</c:v>
                      </c:pt>
                      <c:pt idx="3">
                        <c:v>5.741822968081606</c:v>
                      </c:pt>
                      <c:pt idx="4">
                        <c:v>5.7990297602388283</c:v>
                      </c:pt>
                      <c:pt idx="5">
                        <c:v>5.7599316531396836</c:v>
                      </c:pt>
                      <c:pt idx="6">
                        <c:v>5.6479330349294781</c:v>
                      </c:pt>
                      <c:pt idx="7">
                        <c:v>6.327599318610452</c:v>
                      </c:pt>
                      <c:pt idx="8">
                        <c:v>6.0842648738198255</c:v>
                      </c:pt>
                      <c:pt idx="9">
                        <c:v>5.8589082295741068</c:v>
                      </c:pt>
                      <c:pt idx="10">
                        <c:v>6.5084693613162328</c:v>
                      </c:pt>
                      <c:pt idx="11">
                        <c:v>6.6751102750389206</c:v>
                      </c:pt>
                      <c:pt idx="12">
                        <c:v>6.1255449929585293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F88-4292-8FB5-761A77677D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'!$L$8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88-4292-8FB5-761A77677D2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88-4292-8FB5-761A77677D2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88-4292-8FB5-761A77677D2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88-4292-8FB5-761A77677D2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88-4292-8FB5-761A77677D2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88-4292-8FB5-761A77677D2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88-4292-8FB5-761A77677D2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88-4292-8FB5-761A77677D2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88-4292-8FB5-761A77677D2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88-4292-8FB5-761A77677D2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88-4292-8FB5-761A77677D2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88-4292-8FB5-761A77677D2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88-4292-8FB5-761A77677D25}"/>
              </c:ext>
            </c:extLst>
          </c:dPt>
          <c:cat>
            <c:strRef>
              <c:f>'EM evol mensu TF cat 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'!$L$9:$L$21</c:f>
              <c:numCache>
                <c:formatCode>0.00</c:formatCode>
                <c:ptCount val="13"/>
                <c:pt idx="0">
                  <c:v>-0.33660980169066601</c:v>
                </c:pt>
                <c:pt idx="1">
                  <c:v>-0.308374128148035</c:v>
                </c:pt>
                <c:pt idx="2">
                  <c:v>-8.8593409077542873E-2</c:v>
                </c:pt>
                <c:pt idx="3">
                  <c:v>-5.8368586206416495E-2</c:v>
                </c:pt>
                <c:pt idx="4">
                  <c:v>-0.12738240532758471</c:v>
                </c:pt>
                <c:pt idx="5">
                  <c:v>-0.2656369748792784</c:v>
                </c:pt>
                <c:pt idx="12">
                  <c:v>-0.17891013577791437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F88-4292-8FB5-761A77677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6D-40A6-8E43-8D5A4646ADF9}"/>
              </c:ext>
            </c:extLst>
          </c:dPt>
          <c:val>
            <c:numRef>
              <c:f>'Viajeros entr evol mensu TF'!$G$119:$G$131</c:f>
              <c:numCache>
                <c:formatCode>#,##0</c:formatCode>
                <c:ptCount val="13"/>
                <c:pt idx="0">
                  <c:v>9400</c:v>
                </c:pt>
                <c:pt idx="1">
                  <c:v>9359</c:v>
                </c:pt>
                <c:pt idx="2">
                  <c:v>9705</c:v>
                </c:pt>
                <c:pt idx="3">
                  <c:v>6601</c:v>
                </c:pt>
                <c:pt idx="4">
                  <c:v>7123</c:v>
                </c:pt>
                <c:pt idx="5">
                  <c:v>8890</c:v>
                </c:pt>
                <c:pt idx="6">
                  <c:v>10473</c:v>
                </c:pt>
                <c:pt idx="7">
                  <c:v>9992</c:v>
                </c:pt>
                <c:pt idx="8">
                  <c:v>10580</c:v>
                </c:pt>
                <c:pt idx="9">
                  <c:v>10747</c:v>
                </c:pt>
                <c:pt idx="10">
                  <c:v>8740</c:v>
                </c:pt>
                <c:pt idx="11">
                  <c:v>8925</c:v>
                </c:pt>
                <c:pt idx="12">
                  <c:v>110535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D-40A6-8E43-8D5A4646ADF9}"/>
            </c:ext>
          </c:extLst>
        </c:ser>
        <c:ser>
          <c:idx val="0"/>
          <c:order val="2"/>
          <c:tx>
            <c:strRef>
              <c:f>'Viajeros entr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6D-40A6-8E43-8D5A4646ADF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TF'!$I$119:$I$131</c:f>
              <c:numCache>
                <c:formatCode>#,##0</c:formatCode>
                <c:ptCount val="13"/>
                <c:pt idx="0">
                  <c:v>8953</c:v>
                </c:pt>
                <c:pt idx="1">
                  <c:v>9724</c:v>
                </c:pt>
                <c:pt idx="2">
                  <c:v>9430</c:v>
                </c:pt>
                <c:pt idx="3">
                  <c:v>7558</c:v>
                </c:pt>
                <c:pt idx="4">
                  <c:v>6847</c:v>
                </c:pt>
                <c:pt idx="5">
                  <c:v>8545</c:v>
                </c:pt>
                <c:pt idx="6">
                  <c:v>13117</c:v>
                </c:pt>
                <c:pt idx="7">
                  <c:v>11334</c:v>
                </c:pt>
                <c:pt idx="8">
                  <c:v>11025</c:v>
                </c:pt>
                <c:pt idx="9">
                  <c:v>12100</c:v>
                </c:pt>
                <c:pt idx="10">
                  <c:v>8500</c:v>
                </c:pt>
                <c:pt idx="11">
                  <c:v>8629</c:v>
                </c:pt>
                <c:pt idx="12">
                  <c:v>115762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6D-40A6-8E43-8D5A4646ADF9}"/>
            </c:ext>
          </c:extLst>
        </c:ser>
        <c:ser>
          <c:idx val="1"/>
          <c:order val="3"/>
          <c:tx>
            <c:strRef>
              <c:f>'Viajeros entr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6D-40A6-8E43-8D5A4646ADF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6D-40A6-8E43-8D5A4646ADF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TF'!$K$119:$K$131</c:f>
              <c:numCache>
                <c:formatCode>#,##0</c:formatCode>
                <c:ptCount val="13"/>
                <c:pt idx="0">
                  <c:v>8606</c:v>
                </c:pt>
                <c:pt idx="1">
                  <c:v>10496</c:v>
                </c:pt>
                <c:pt idx="2">
                  <c:v>9225</c:v>
                </c:pt>
                <c:pt idx="3">
                  <c:v>5996</c:v>
                </c:pt>
                <c:pt idx="4">
                  <c:v>5858</c:v>
                </c:pt>
                <c:pt idx="5">
                  <c:v>8641</c:v>
                </c:pt>
                <c:pt idx="12">
                  <c:v>48822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6D-40A6-8E43-8D5A4646A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D6D-40A6-8E43-8D5A4646ADF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2891</c:v>
                      </c:pt>
                      <c:pt idx="1">
                        <c:v>5005</c:v>
                      </c:pt>
                      <c:pt idx="2">
                        <c:v>5912</c:v>
                      </c:pt>
                      <c:pt idx="3">
                        <c:v>5980</c:v>
                      </c:pt>
                      <c:pt idx="4">
                        <c:v>4239</c:v>
                      </c:pt>
                      <c:pt idx="5">
                        <c:v>6003</c:v>
                      </c:pt>
                      <c:pt idx="6">
                        <c:v>7721</c:v>
                      </c:pt>
                      <c:pt idx="7">
                        <c:v>7303</c:v>
                      </c:pt>
                      <c:pt idx="8">
                        <c:v>6158</c:v>
                      </c:pt>
                      <c:pt idx="9">
                        <c:v>6898</c:v>
                      </c:pt>
                      <c:pt idx="10">
                        <c:v>6752</c:v>
                      </c:pt>
                      <c:pt idx="11">
                        <c:v>6692</c:v>
                      </c:pt>
                      <c:pt idx="12">
                        <c:v>71554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D6D-40A6-8E43-8D5A4646ADF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6D-40A6-8E43-8D5A4646ADF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6D-40A6-8E43-8D5A4646ADF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6D-40A6-8E43-8D5A4646ADF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6D-40A6-8E43-8D5A4646ADF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6D-40A6-8E43-8D5A4646ADF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6D-40A6-8E43-8D5A4646ADF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6D-40A6-8E43-8D5A4646ADF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6D-40A6-8E43-8D5A4646ADF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6D-40A6-8E43-8D5A4646ADF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6D-40A6-8E43-8D5A4646ADF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6D-40A6-8E43-8D5A4646ADF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6D-40A6-8E43-8D5A4646ADF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6D-40A6-8E43-8D5A4646ADF9}"/>
              </c:ext>
            </c:extLst>
          </c:dPt>
          <c:cat>
            <c:strRef>
              <c:f>'Viajeros entr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TF'!$L$119:$L$131</c:f>
              <c:numCache>
                <c:formatCode>0.0%</c:formatCode>
                <c:ptCount val="13"/>
                <c:pt idx="0">
                  <c:v>-3.875795822629291E-2</c:v>
                </c:pt>
                <c:pt idx="1">
                  <c:v>7.9391197038255923E-2</c:v>
                </c:pt>
                <c:pt idx="2">
                  <c:v>-2.1739130434782594E-2</c:v>
                </c:pt>
                <c:pt idx="3">
                  <c:v>-0.20666843080179942</c:v>
                </c:pt>
                <c:pt idx="4">
                  <c:v>-0.14444282167372569</c:v>
                </c:pt>
                <c:pt idx="5">
                  <c:v>1.1234640140433072E-2</c:v>
                </c:pt>
                <c:pt idx="12">
                  <c:v>-4.3774604853399124E-2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D6D-40A6-8E43-8D5A4646A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24-4DC7-B60C-4157F4A9E2C0}"/>
              </c:ext>
            </c:extLst>
          </c:dPt>
          <c:val>
            <c:numRef>
              <c:f>'EM evol mensu TF cat '!$G$31:$G$43</c:f>
              <c:numCache>
                <c:formatCode>0.00</c:formatCode>
                <c:ptCount val="13"/>
                <c:pt idx="0">
                  <c:v>7.1378218317797142</c:v>
                </c:pt>
                <c:pt idx="1">
                  <c:v>6.8093968971177432</c:v>
                </c:pt>
                <c:pt idx="2">
                  <c:v>6.3870607741853203</c:v>
                </c:pt>
                <c:pt idx="3">
                  <c:v>6.3142779576877581</c:v>
                </c:pt>
                <c:pt idx="4">
                  <c:v>5.4284928225793401</c:v>
                </c:pt>
                <c:pt idx="5">
                  <c:v>5.6843582161607626</c:v>
                </c:pt>
                <c:pt idx="6">
                  <c:v>5.9975975975975979</c:v>
                </c:pt>
                <c:pt idx="7">
                  <c:v>6.1746327130264449</c:v>
                </c:pt>
                <c:pt idx="8">
                  <c:v>6.434873568898773</c:v>
                </c:pt>
                <c:pt idx="9">
                  <c:v>6.0413623109988874</c:v>
                </c:pt>
                <c:pt idx="10">
                  <c:v>6.393363528948405</c:v>
                </c:pt>
                <c:pt idx="11">
                  <c:v>6.6342549078721031</c:v>
                </c:pt>
                <c:pt idx="12">
                  <c:v>6.2624702879960141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24-4DC7-B60C-4157F4A9E2C0}"/>
            </c:ext>
          </c:extLst>
        </c:ser>
        <c:ser>
          <c:idx val="0"/>
          <c:order val="2"/>
          <c:tx>
            <c:strRef>
              <c:f>'EM evol mensu TF cat 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24-4DC7-B60C-4157F4A9E2C0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'!$I$31:$I$43</c:f>
              <c:numCache>
                <c:formatCode>0.00</c:formatCode>
                <c:ptCount val="13"/>
                <c:pt idx="0">
                  <c:v>7.2497312464697625</c:v>
                </c:pt>
                <c:pt idx="1">
                  <c:v>6.7024091352179358</c:v>
                </c:pt>
                <c:pt idx="2">
                  <c:v>6.1931555076278979</c:v>
                </c:pt>
                <c:pt idx="3">
                  <c:v>5.4713083791208792</c:v>
                </c:pt>
                <c:pt idx="4">
                  <c:v>5.3464655826101612</c:v>
                </c:pt>
                <c:pt idx="5">
                  <c:v>5.7806034556277606</c:v>
                </c:pt>
                <c:pt idx="6">
                  <c:v>5.5449708948152159</c:v>
                </c:pt>
                <c:pt idx="7">
                  <c:v>5.8357844103615504</c:v>
                </c:pt>
                <c:pt idx="8">
                  <c:v>5.7860627289157591</c:v>
                </c:pt>
                <c:pt idx="9">
                  <c:v>5.6282091965486503</c:v>
                </c:pt>
                <c:pt idx="10">
                  <c:v>6.2275080851919498</c:v>
                </c:pt>
                <c:pt idx="11">
                  <c:v>6.3242113730153182</c:v>
                </c:pt>
                <c:pt idx="12">
                  <c:v>5.9822158749449557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24-4DC7-B60C-4157F4A9E2C0}"/>
            </c:ext>
          </c:extLst>
        </c:ser>
        <c:ser>
          <c:idx val="1"/>
          <c:order val="3"/>
          <c:tx>
            <c:strRef>
              <c:f>'EM evol mensu TF cat 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24-4DC7-B60C-4157F4A9E2C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24-4DC7-B60C-4157F4A9E2C0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'!$K$31:$K$43</c:f>
              <c:numCache>
                <c:formatCode>0.00</c:formatCode>
                <c:ptCount val="13"/>
                <c:pt idx="0">
                  <c:v>6.821368500161042</c:v>
                </c:pt>
                <c:pt idx="1">
                  <c:v>6.3310947283377095</c:v>
                </c:pt>
                <c:pt idx="2">
                  <c:v>6.1763503698949433</c:v>
                </c:pt>
                <c:pt idx="3">
                  <c:v>5.4731434253411164</c:v>
                </c:pt>
                <c:pt idx="4">
                  <c:v>5.2895942116800025</c:v>
                </c:pt>
                <c:pt idx="5">
                  <c:v>5.5017639288211981</c:v>
                </c:pt>
                <c:pt idx="12">
                  <c:v>5.9297990946806047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24-4DC7-B60C-4157F4A9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B24-4DC7-B60C-4157F4A9E2C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6.9119119825093449</c:v>
                      </c:pt>
                      <c:pt idx="1">
                        <c:v>5.5299104363235791</c:v>
                      </c:pt>
                      <c:pt idx="2">
                        <c:v>6.1933873720136523</c:v>
                      </c:pt>
                      <c:pt idx="3">
                        <c:v>5.6651906319189127</c:v>
                      </c:pt>
                      <c:pt idx="4">
                        <c:v>5.8009572649572654</c:v>
                      </c:pt>
                      <c:pt idx="5">
                        <c:v>5.7954434531362864</c:v>
                      </c:pt>
                      <c:pt idx="6">
                        <c:v>5.6538348920925268</c:v>
                      </c:pt>
                      <c:pt idx="7">
                        <c:v>6.3208030592734223</c:v>
                      </c:pt>
                      <c:pt idx="8">
                        <c:v>6.0728080637094601</c:v>
                      </c:pt>
                      <c:pt idx="9">
                        <c:v>5.8925504254648597</c:v>
                      </c:pt>
                      <c:pt idx="10">
                        <c:v>6.2818283121741549</c:v>
                      </c:pt>
                      <c:pt idx="11">
                        <c:v>6.3477289055639821</c:v>
                      </c:pt>
                      <c:pt idx="12">
                        <c:v>6.0107846207376481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B24-4DC7-B60C-4157F4A9E2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'!$L$30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24-4DC7-B60C-4157F4A9E2C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24-4DC7-B60C-4157F4A9E2C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24-4DC7-B60C-4157F4A9E2C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24-4DC7-B60C-4157F4A9E2C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24-4DC7-B60C-4157F4A9E2C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24-4DC7-B60C-4157F4A9E2C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24-4DC7-B60C-4157F4A9E2C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24-4DC7-B60C-4157F4A9E2C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24-4DC7-B60C-4157F4A9E2C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24-4DC7-B60C-4157F4A9E2C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24-4DC7-B60C-4157F4A9E2C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24-4DC7-B60C-4157F4A9E2C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24-4DC7-B60C-4157F4A9E2C0}"/>
              </c:ext>
            </c:extLst>
          </c:dPt>
          <c:cat>
            <c:strRef>
              <c:f>'EM evol mensu TF cat 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'!$L$31:$L$43</c:f>
              <c:numCache>
                <c:formatCode>0.00</c:formatCode>
                <c:ptCount val="13"/>
                <c:pt idx="0">
                  <c:v>-0.42836274630872051</c:v>
                </c:pt>
                <c:pt idx="1">
                  <c:v>-0.37131440688022632</c:v>
                </c:pt>
                <c:pt idx="2">
                  <c:v>-1.6805137732954556E-2</c:v>
                </c:pt>
                <c:pt idx="3">
                  <c:v>1.8350462202372242E-3</c:v>
                </c:pt>
                <c:pt idx="4">
                  <c:v>-5.6871370930158704E-2</c:v>
                </c:pt>
                <c:pt idx="5">
                  <c:v>-0.27883952680656243</c:v>
                </c:pt>
                <c:pt idx="12">
                  <c:v>-0.18021987557846586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B24-4DC7-B60C-4157F4A9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1187294267900032"/>
          <c:w val="0.86939722222222227"/>
          <c:h val="0.42070463713947498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29-478D-9005-628112D28BF4}"/>
              </c:ext>
            </c:extLst>
          </c:dPt>
          <c:val>
            <c:numRef>
              <c:f>'EM evol mensu TF cat '!$G$53:$G$65</c:f>
              <c:numCache>
                <c:formatCode>0.00</c:formatCode>
                <c:ptCount val="13"/>
                <c:pt idx="0">
                  <c:v>7.214819165897457</c:v>
                </c:pt>
                <c:pt idx="1">
                  <c:v>6.9122049926699844</c:v>
                </c:pt>
                <c:pt idx="2">
                  <c:v>6.5643052542213001</c:v>
                </c:pt>
                <c:pt idx="3">
                  <c:v>6.674921068752651</c:v>
                </c:pt>
                <c:pt idx="4">
                  <c:v>5.7345799120519905</c:v>
                </c:pt>
                <c:pt idx="5">
                  <c:v>6.0057444356407119</c:v>
                </c:pt>
                <c:pt idx="6">
                  <c:v>6.2800901752117628</c:v>
                </c:pt>
                <c:pt idx="7">
                  <c:v>6.3516104231756989</c:v>
                </c:pt>
                <c:pt idx="8">
                  <c:v>6.665046939687846</c:v>
                </c:pt>
                <c:pt idx="9">
                  <c:v>6.3976284727870869</c:v>
                </c:pt>
                <c:pt idx="10">
                  <c:v>6.8044554455445541</c:v>
                </c:pt>
                <c:pt idx="11">
                  <c:v>6.8213794998625996</c:v>
                </c:pt>
                <c:pt idx="12">
                  <c:v>6.514281637253629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9-478D-9005-628112D28BF4}"/>
            </c:ext>
          </c:extLst>
        </c:ser>
        <c:ser>
          <c:idx val="0"/>
          <c:order val="2"/>
          <c:tx>
            <c:strRef>
              <c:f>'EM evol mensu TF cat 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29-478D-9005-628112D28BF4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'!$I$53:$I$65</c:f>
              <c:numCache>
                <c:formatCode>0.00</c:formatCode>
                <c:ptCount val="13"/>
                <c:pt idx="0">
                  <c:v>7.4404097844724673</c:v>
                </c:pt>
                <c:pt idx="1">
                  <c:v>7.0023714273930793</c:v>
                </c:pt>
                <c:pt idx="2">
                  <c:v>6.4406454310475905</c:v>
                </c:pt>
                <c:pt idx="3">
                  <c:v>5.7127668308702795</c:v>
                </c:pt>
                <c:pt idx="4">
                  <c:v>5.6898916670099267</c:v>
                </c:pt>
                <c:pt idx="5">
                  <c:v>6.2364357438190874</c:v>
                </c:pt>
                <c:pt idx="6">
                  <c:v>5.9248142694045036</c:v>
                </c:pt>
                <c:pt idx="7">
                  <c:v>6.1086442334983762</c:v>
                </c:pt>
                <c:pt idx="8">
                  <c:v>6.1081242763411812</c:v>
                </c:pt>
                <c:pt idx="9">
                  <c:v>5.9237317486647587</c:v>
                </c:pt>
                <c:pt idx="10">
                  <c:v>6.5199579619636614</c:v>
                </c:pt>
                <c:pt idx="11">
                  <c:v>6.5760730132694043</c:v>
                </c:pt>
                <c:pt idx="12">
                  <c:v>6.2860724508295567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29-478D-9005-628112D28BF4}"/>
            </c:ext>
          </c:extLst>
        </c:ser>
        <c:ser>
          <c:idx val="1"/>
          <c:order val="3"/>
          <c:tx>
            <c:strRef>
              <c:f>'EM evol mensu TF cat 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29-478D-9005-628112D28BF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29-478D-9005-628112D28BF4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'!$K$53:$K$65</c:f>
              <c:numCache>
                <c:formatCode>0.00</c:formatCode>
                <c:ptCount val="13"/>
                <c:pt idx="0">
                  <c:v>7.0126674369837803</c:v>
                </c:pt>
                <c:pt idx="1">
                  <c:v>6.4675638506876227</c:v>
                </c:pt>
                <c:pt idx="2">
                  <c:v>6.4382040816326533</c:v>
                </c:pt>
                <c:pt idx="3">
                  <c:v>5.8264789872506917</c:v>
                </c:pt>
                <c:pt idx="4">
                  <c:v>5.6726937515271327</c:v>
                </c:pt>
                <c:pt idx="5">
                  <c:v>5.7991068926215874</c:v>
                </c:pt>
                <c:pt idx="12">
                  <c:v>6.2050530473300256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29-478D-9005-628112D28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929-478D-9005-628112D28BF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7.3537526837513134</c:v>
                      </c:pt>
                      <c:pt idx="1">
                        <c:v>5.9991786188159475</c:v>
                      </c:pt>
                      <c:pt idx="2">
                        <c:v>6.6894059676977831</c:v>
                      </c:pt>
                      <c:pt idx="3">
                        <c:v>6.0060613557644729</c:v>
                      </c:pt>
                      <c:pt idx="4">
                        <c:v>6.1274882823269916</c:v>
                      </c:pt>
                      <c:pt idx="5">
                        <c:v>6.0414866831443028</c:v>
                      </c:pt>
                      <c:pt idx="6">
                        <c:v>5.830469000963701</c:v>
                      </c:pt>
                      <c:pt idx="7">
                        <c:v>6.6544105936156175</c:v>
                      </c:pt>
                      <c:pt idx="8">
                        <c:v>6.2479502657897106</c:v>
                      </c:pt>
                      <c:pt idx="9">
                        <c:v>6.0814325500034521</c:v>
                      </c:pt>
                      <c:pt idx="10">
                        <c:v>6.5263070024804426</c:v>
                      </c:pt>
                      <c:pt idx="11">
                        <c:v>6.4088591608587864</c:v>
                      </c:pt>
                      <c:pt idx="12">
                        <c:v>6.2852371395462105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929-478D-9005-628112D28BF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'!$L$52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29-478D-9005-628112D28BF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29-478D-9005-628112D28BF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29-478D-9005-628112D28BF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29-478D-9005-628112D28BF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29-478D-9005-628112D28BF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29-478D-9005-628112D28BF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29-478D-9005-628112D28BF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29-478D-9005-628112D28BF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29-478D-9005-628112D28BF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29-478D-9005-628112D28BF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29-478D-9005-628112D28BF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29-478D-9005-628112D28BF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29-478D-9005-628112D28BF4}"/>
              </c:ext>
            </c:extLst>
          </c:dPt>
          <c:cat>
            <c:strRef>
              <c:f>'EM evol mensu TF cat 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'!$L$53:$L$65</c:f>
              <c:numCache>
                <c:formatCode>0.00</c:formatCode>
                <c:ptCount val="13"/>
                <c:pt idx="0">
                  <c:v>-0.427742347488687</c:v>
                </c:pt>
                <c:pt idx="1">
                  <c:v>-0.53480757670545653</c:v>
                </c:pt>
                <c:pt idx="2">
                  <c:v>-2.4413494149371218E-3</c:v>
                </c:pt>
                <c:pt idx="3">
                  <c:v>0.11371215638041221</c:v>
                </c:pt>
                <c:pt idx="4">
                  <c:v>-1.7197915482793924E-2</c:v>
                </c:pt>
                <c:pt idx="5">
                  <c:v>-0.43732885119749998</c:v>
                </c:pt>
                <c:pt idx="12">
                  <c:v>-0.20718085853612322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29-478D-9005-628112D28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B-4C79-A0AF-275FD1931AC2}"/>
              </c:ext>
            </c:extLst>
          </c:dPt>
          <c:val>
            <c:numRef>
              <c:f>'EM evol mensu TF cat '!$G$75:$G$87</c:f>
              <c:numCache>
                <c:formatCode>0.00</c:formatCode>
                <c:ptCount val="13"/>
                <c:pt idx="0">
                  <c:v>6.6914751307308764</c:v>
                </c:pt>
                <c:pt idx="1">
                  <c:v>6.2041089229273041</c:v>
                </c:pt>
                <c:pt idx="2">
                  <c:v>5.4204136228006998</c:v>
                </c:pt>
                <c:pt idx="3">
                  <c:v>4.637230196121398</c:v>
                </c:pt>
                <c:pt idx="4">
                  <c:v>3.9154563816485526</c:v>
                </c:pt>
                <c:pt idx="5">
                  <c:v>4.0244605654761907</c:v>
                </c:pt>
                <c:pt idx="6">
                  <c:v>4.4851792687255942</c:v>
                </c:pt>
                <c:pt idx="7">
                  <c:v>5.1279868433781566</c:v>
                </c:pt>
                <c:pt idx="8">
                  <c:v>5.1554667242869492</c:v>
                </c:pt>
                <c:pt idx="9">
                  <c:v>4.2832931941842833</c:v>
                </c:pt>
                <c:pt idx="10">
                  <c:v>4.5765741728922089</c:v>
                </c:pt>
                <c:pt idx="11">
                  <c:v>5.6595463554283194</c:v>
                </c:pt>
                <c:pt idx="12">
                  <c:v>4.9409215597179452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3B-4C79-A0AF-275FD1931AC2}"/>
            </c:ext>
          </c:extLst>
        </c:ser>
        <c:ser>
          <c:idx val="0"/>
          <c:order val="2"/>
          <c:tx>
            <c:strRef>
              <c:f>'EM evol mensu TF cat 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B-4C79-A0AF-275FD1931AC2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'!$I$75:$I$87</c:f>
              <c:numCache>
                <c:formatCode>0.00</c:formatCode>
                <c:ptCount val="13"/>
                <c:pt idx="0">
                  <c:v>6.2525539160045405</c:v>
                </c:pt>
                <c:pt idx="1">
                  <c:v>5.0778423051150323</c:v>
                </c:pt>
                <c:pt idx="2">
                  <c:v>4.9460831258379621</c:v>
                </c:pt>
                <c:pt idx="3">
                  <c:v>4.2356092436974793</c:v>
                </c:pt>
                <c:pt idx="4">
                  <c:v>3.8012232415902139</c:v>
                </c:pt>
                <c:pt idx="5">
                  <c:v>3.8555902004454343</c:v>
                </c:pt>
                <c:pt idx="6">
                  <c:v>3.836000893322415</c:v>
                </c:pt>
                <c:pt idx="7">
                  <c:v>4.4701286402020362</c:v>
                </c:pt>
                <c:pt idx="8">
                  <c:v>4.2267588526581337</c:v>
                </c:pt>
                <c:pt idx="9">
                  <c:v>4.195794309948754</c:v>
                </c:pt>
                <c:pt idx="10">
                  <c:v>4.8085899195920767</c:v>
                </c:pt>
                <c:pt idx="11">
                  <c:v>5.0811624286455634</c:v>
                </c:pt>
                <c:pt idx="12">
                  <c:v>4.508316366483947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3B-4C79-A0AF-275FD1931AC2}"/>
            </c:ext>
          </c:extLst>
        </c:ser>
        <c:ser>
          <c:idx val="1"/>
          <c:order val="3"/>
          <c:tx>
            <c:strRef>
              <c:f>'EM evol mensu TF cat 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B-4C79-A0AF-275FD1931AC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3B-4C79-A0AF-275FD1931AC2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'!$K$75:$K$87</c:f>
              <c:numCache>
                <c:formatCode>0.00</c:formatCode>
                <c:ptCount val="13"/>
                <c:pt idx="0">
                  <c:v>5.84451486013986</c:v>
                </c:pt>
                <c:pt idx="1">
                  <c:v>5.5150375939849621</c:v>
                </c:pt>
                <c:pt idx="2">
                  <c:v>4.9191651969429744</c:v>
                </c:pt>
                <c:pt idx="3">
                  <c:v>3.8752287980475901</c:v>
                </c:pt>
                <c:pt idx="4">
                  <c:v>3.7349918875067605</c:v>
                </c:pt>
                <c:pt idx="5">
                  <c:v>4.0315040650406502</c:v>
                </c:pt>
                <c:pt idx="12">
                  <c:v>4.5926000469625308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3B-4C79-A0AF-275FD1931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53B-4C79-A0AF-275FD1931AC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5.4162672027215093</c:v>
                      </c:pt>
                      <c:pt idx="1">
                        <c:v>4.0597783056215357</c:v>
                      </c:pt>
                      <c:pt idx="2">
                        <c:v>4.442705314009662</c:v>
                      </c:pt>
                      <c:pt idx="3">
                        <c:v>4.1014640789921692</c:v>
                      </c:pt>
                      <c:pt idx="4">
                        <c:v>4.2436554898093357</c:v>
                      </c:pt>
                      <c:pt idx="5">
                        <c:v>4.4525970751386792</c:v>
                      </c:pt>
                      <c:pt idx="6">
                        <c:v>4.5875651436189555</c:v>
                      </c:pt>
                      <c:pt idx="7">
                        <c:v>4.5646185171876867</c:v>
                      </c:pt>
                      <c:pt idx="8">
                        <c:v>5.0483530961791834</c:v>
                      </c:pt>
                      <c:pt idx="9">
                        <c:v>4.7716158994672861</c:v>
                      </c:pt>
                      <c:pt idx="10">
                        <c:v>5.0506846024501559</c:v>
                      </c:pt>
                      <c:pt idx="11">
                        <c:v>5.992108843537415</c:v>
                      </c:pt>
                      <c:pt idx="12">
                        <c:v>4.682944665637442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53B-4C79-A0AF-275FD1931A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'!$L$74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3B-4C79-A0AF-275FD1931AC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3B-4C79-A0AF-275FD1931AC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3B-4C79-A0AF-275FD1931AC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3B-4C79-A0AF-275FD1931AC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3B-4C79-A0AF-275FD1931AC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3B-4C79-A0AF-275FD1931AC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3B-4C79-A0AF-275FD1931AC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3B-4C79-A0AF-275FD1931AC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3B-4C79-A0AF-275FD1931AC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3B-4C79-A0AF-275FD1931AC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3B-4C79-A0AF-275FD1931AC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3B-4C79-A0AF-275FD1931AC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3B-4C79-A0AF-275FD1931AC2}"/>
              </c:ext>
            </c:extLst>
          </c:dPt>
          <c:cat>
            <c:strRef>
              <c:f>'EM evol mensu TF cat 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'!$L$75:$L$87</c:f>
              <c:numCache>
                <c:formatCode>0.00</c:formatCode>
                <c:ptCount val="13"/>
                <c:pt idx="0">
                  <c:v>-0.40803905586468048</c:v>
                </c:pt>
                <c:pt idx="1">
                  <c:v>0.43719528886992975</c:v>
                </c:pt>
                <c:pt idx="2">
                  <c:v>-2.6917928894987675E-2</c:v>
                </c:pt>
                <c:pt idx="3">
                  <c:v>-0.36038044564988914</c:v>
                </c:pt>
                <c:pt idx="4">
                  <c:v>-6.6231354083453375E-2</c:v>
                </c:pt>
                <c:pt idx="5">
                  <c:v>0.17591386459521585</c:v>
                </c:pt>
                <c:pt idx="12">
                  <c:v>-4.0991061470397661E-2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53B-4C79-A0AF-275FD1931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8D-4703-84E0-CD8353F23BEA}"/>
              </c:ext>
            </c:extLst>
          </c:dPt>
          <c:val>
            <c:numRef>
              <c:f>'EM evol mensu TF cat '!$G$97:$G$109</c:f>
              <c:numCache>
                <c:formatCode>0.00</c:formatCode>
                <c:ptCount val="13"/>
                <c:pt idx="0">
                  <c:v>9.2307692307692299</c:v>
                </c:pt>
                <c:pt idx="1">
                  <c:v>8.9097140618879749</c:v>
                </c:pt>
                <c:pt idx="2">
                  <c:v>7.2692931975800503</c:v>
                </c:pt>
                <c:pt idx="3">
                  <c:v>5.7332398504273501</c:v>
                </c:pt>
                <c:pt idx="4">
                  <c:v>4.600628519051984</c:v>
                </c:pt>
                <c:pt idx="5">
                  <c:v>4.8902332105909174</c:v>
                </c:pt>
                <c:pt idx="6">
                  <c:v>5.563702379016962</c:v>
                </c:pt>
                <c:pt idx="7">
                  <c:v>6.2951491687542704</c:v>
                </c:pt>
                <c:pt idx="8">
                  <c:v>5.840097162154156</c:v>
                </c:pt>
                <c:pt idx="9">
                  <c:v>5.8118023369671645</c:v>
                </c:pt>
                <c:pt idx="10">
                  <c:v>7.5575350230787919</c:v>
                </c:pt>
                <c:pt idx="11">
                  <c:v>8.2184356573014217</c:v>
                </c:pt>
                <c:pt idx="12">
                  <c:v>6.4143749315218583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8D-4703-84E0-CD8353F23BEA}"/>
            </c:ext>
          </c:extLst>
        </c:ser>
        <c:ser>
          <c:idx val="0"/>
          <c:order val="2"/>
          <c:tx>
            <c:strRef>
              <c:f>'EM evol mensu TF cat 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8D-4703-84E0-CD8353F23BEA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'!$I$97:$I$109</c:f>
              <c:numCache>
                <c:formatCode>0.00</c:formatCode>
                <c:ptCount val="13"/>
                <c:pt idx="0">
                  <c:v>9.2200056996295245</c:v>
                </c:pt>
                <c:pt idx="1">
                  <c:v>8.3212601228085781</c:v>
                </c:pt>
                <c:pt idx="2">
                  <c:v>6.7820424948594926</c:v>
                </c:pt>
                <c:pt idx="3">
                  <c:v>5.6265510047216427</c:v>
                </c:pt>
                <c:pt idx="4">
                  <c:v>4.9687217194570135</c:v>
                </c:pt>
                <c:pt idx="5">
                  <c:v>4.8942452222460808</c:v>
                </c:pt>
                <c:pt idx="6">
                  <c:v>5.8597396094141212</c:v>
                </c:pt>
                <c:pt idx="7">
                  <c:v>6.0396581015077508</c:v>
                </c:pt>
                <c:pt idx="8">
                  <c:v>5.6750708727908803</c:v>
                </c:pt>
                <c:pt idx="9">
                  <c:v>6.0224238571346014</c:v>
                </c:pt>
                <c:pt idx="10">
                  <c:v>7.4287903225806451</c:v>
                </c:pt>
                <c:pt idx="11">
                  <c:v>7.3828429082983034</c:v>
                </c:pt>
                <c:pt idx="12">
                  <c:v>6.2907830492618348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8D-4703-84E0-CD8353F23BEA}"/>
            </c:ext>
          </c:extLst>
        </c:ser>
        <c:ser>
          <c:idx val="1"/>
          <c:order val="3"/>
          <c:tx>
            <c:strRef>
              <c:f>'EM evol mensu TF cat 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8D-4703-84E0-CD8353F23BE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88D-4703-84E0-CD8353F23BEA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'!$K$97:$K$109</c:f>
              <c:numCache>
                <c:formatCode>0.00</c:formatCode>
                <c:ptCount val="13"/>
                <c:pt idx="0">
                  <c:v>9.542143073965395</c:v>
                </c:pt>
                <c:pt idx="1">
                  <c:v>8.534135772749158</c:v>
                </c:pt>
                <c:pt idx="2">
                  <c:v>6.4106139713171633</c:v>
                </c:pt>
                <c:pt idx="3">
                  <c:v>5.3561011904761902</c:v>
                </c:pt>
                <c:pt idx="4">
                  <c:v>4.5809738108631786</c:v>
                </c:pt>
                <c:pt idx="5">
                  <c:v>4.5633150308853807</c:v>
                </c:pt>
                <c:pt idx="12">
                  <c:v>6.1343626248147523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8D-4703-84E0-CD8353F23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88D-4703-84E0-CD8353F23BE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8.5843552342842386</c:v>
                      </c:pt>
                      <c:pt idx="1">
                        <c:v>7.9516147569244913</c:v>
                      </c:pt>
                      <c:pt idx="2">
                        <c:v>7.3445565689889385</c:v>
                      </c:pt>
                      <c:pt idx="3">
                        <c:v>6.0684907784223743</c:v>
                      </c:pt>
                      <c:pt idx="4">
                        <c:v>5.7903292181069963</c:v>
                      </c:pt>
                      <c:pt idx="5">
                        <c:v>5.6081441922563418</c:v>
                      </c:pt>
                      <c:pt idx="6">
                        <c:v>5.626368785399622</c:v>
                      </c:pt>
                      <c:pt idx="7">
                        <c:v>6.354030339083879</c:v>
                      </c:pt>
                      <c:pt idx="8">
                        <c:v>6.1427309315794636</c:v>
                      </c:pt>
                      <c:pt idx="9">
                        <c:v>5.7314780273073191</c:v>
                      </c:pt>
                      <c:pt idx="10">
                        <c:v>7.4990433118803272</c:v>
                      </c:pt>
                      <c:pt idx="11">
                        <c:v>8.0946694357909319</c:v>
                      </c:pt>
                      <c:pt idx="12">
                        <c:v>6.6106155644941866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88D-4703-84E0-CD8353F23BE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'!$L$96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8D-4703-84E0-CD8353F23BE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8D-4703-84E0-CD8353F23BE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8D-4703-84E0-CD8353F23BE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8D-4703-84E0-CD8353F23BE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8D-4703-84E0-CD8353F23BE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8D-4703-84E0-CD8353F23BE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8D-4703-84E0-CD8353F23BE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8D-4703-84E0-CD8353F23BE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8D-4703-84E0-CD8353F23BE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8D-4703-84E0-CD8353F23BE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8D-4703-84E0-CD8353F23BE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8D-4703-84E0-CD8353F23BE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8D-4703-84E0-CD8353F23BEA}"/>
              </c:ext>
            </c:extLst>
          </c:dPt>
          <c:cat>
            <c:strRef>
              <c:f>'EM evol mensu TF cat 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'!$L$97:$L$109</c:f>
              <c:numCache>
                <c:formatCode>0.00</c:formatCode>
                <c:ptCount val="13"/>
                <c:pt idx="0">
                  <c:v>0.32213737433587042</c:v>
                </c:pt>
                <c:pt idx="1">
                  <c:v>0.21287564994057995</c:v>
                </c:pt>
                <c:pt idx="2">
                  <c:v>-0.37142852354232936</c:v>
                </c:pt>
                <c:pt idx="3">
                  <c:v>-0.27044981424545256</c:v>
                </c:pt>
                <c:pt idx="4">
                  <c:v>-0.3877479085938349</c:v>
                </c:pt>
                <c:pt idx="5">
                  <c:v>-0.33093019136070012</c:v>
                </c:pt>
                <c:pt idx="12">
                  <c:v>-0.15695702645508014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88D-4703-84E0-CD8353F23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7750569674669167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A0-445E-AE70-B884B10013D6}"/>
              </c:ext>
            </c:extLst>
          </c:dPt>
          <c:val>
            <c:numRef>
              <c:f>'tasa de ocupación evol mens'!$G$9:$G$21</c:f>
              <c:numCache>
                <c:formatCode>0.0%</c:formatCode>
                <c:ptCount val="13"/>
                <c:pt idx="0">
                  <c:v>0.7903</c:v>
                </c:pt>
                <c:pt idx="1">
                  <c:v>0.83169999999999999</c:v>
                </c:pt>
                <c:pt idx="2">
                  <c:v>0.81389999999999996</c:v>
                </c:pt>
                <c:pt idx="3">
                  <c:v>0.68099999999999994</c:v>
                </c:pt>
                <c:pt idx="4">
                  <c:v>0.64980000000000004</c:v>
                </c:pt>
                <c:pt idx="5">
                  <c:v>0.76209999999999989</c:v>
                </c:pt>
                <c:pt idx="6">
                  <c:v>0.85219999999999996</c:v>
                </c:pt>
                <c:pt idx="7">
                  <c:v>0.88090000000000002</c:v>
                </c:pt>
                <c:pt idx="8">
                  <c:v>0.80830000000000002</c:v>
                </c:pt>
                <c:pt idx="9">
                  <c:v>0.78510000000000002</c:v>
                </c:pt>
                <c:pt idx="10">
                  <c:v>0.81129999999999991</c:v>
                </c:pt>
                <c:pt idx="11">
                  <c:v>0.76200000000000001</c:v>
                </c:pt>
                <c:pt idx="12">
                  <c:v>0.78559211607973245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A0-445E-AE70-B884B10013D6}"/>
            </c:ext>
          </c:extLst>
        </c:ser>
        <c:ser>
          <c:idx val="0"/>
          <c:order val="2"/>
          <c:tx>
            <c:strRef>
              <c:f>'tasa de ocupación evol mens'!$I$7:$J$7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A0-445E-AE70-B884B10013D6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mens'!$I$9:$I$21</c:f>
              <c:numCache>
                <c:formatCode>0.0%</c:formatCode>
                <c:ptCount val="13"/>
                <c:pt idx="0">
                  <c:v>0.80409999999999993</c:v>
                </c:pt>
                <c:pt idx="1">
                  <c:v>0.83530000000000004</c:v>
                </c:pt>
                <c:pt idx="2">
                  <c:v>0.7802</c:v>
                </c:pt>
                <c:pt idx="3">
                  <c:v>0.71819999999999995</c:v>
                </c:pt>
                <c:pt idx="4">
                  <c:v>0.66870000000000007</c:v>
                </c:pt>
                <c:pt idx="5">
                  <c:v>0.73019999999999996</c:v>
                </c:pt>
                <c:pt idx="6">
                  <c:v>0.84489999999999998</c:v>
                </c:pt>
                <c:pt idx="7">
                  <c:v>0.89469999999999994</c:v>
                </c:pt>
                <c:pt idx="8">
                  <c:v>0.75560000000000005</c:v>
                </c:pt>
                <c:pt idx="9">
                  <c:v>0.76459999999999995</c:v>
                </c:pt>
                <c:pt idx="10">
                  <c:v>0.76870000000000005</c:v>
                </c:pt>
                <c:pt idx="11">
                  <c:v>0.73219999999999996</c:v>
                </c:pt>
                <c:pt idx="12">
                  <c:v>0.77515282700025978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A0-445E-AE70-B884B10013D6}"/>
            </c:ext>
          </c:extLst>
        </c:ser>
        <c:ser>
          <c:idx val="1"/>
          <c:order val="3"/>
          <c:tx>
            <c:strRef>
              <c:f>'tasa de ocupación evol mens'!$K$7:$L$7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A0-445E-AE70-B884B10013D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DA0-445E-AE70-B884B10013D6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mens'!$K$9:$K$21</c:f>
              <c:numCache>
                <c:formatCode>0.0%</c:formatCode>
                <c:ptCount val="13"/>
                <c:pt idx="0">
                  <c:v>0.76090000000000002</c:v>
                </c:pt>
                <c:pt idx="1">
                  <c:v>0.79049999999999998</c:v>
                </c:pt>
                <c:pt idx="2">
                  <c:v>0.70250000000000001</c:v>
                </c:pt>
                <c:pt idx="3">
                  <c:v>0.57930000000000004</c:v>
                </c:pt>
                <c:pt idx="4">
                  <c:v>0.57550000000000001</c:v>
                </c:pt>
                <c:pt idx="5">
                  <c:v>0.68909999999999993</c:v>
                </c:pt>
                <c:pt idx="12">
                  <c:v>0.68123046752074956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A0-445E-AE70-B884B1001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DA0-445E-AE70-B884B10013D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mens'!$C$9:$C$21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0.46729999999999999</c:v>
                      </c:pt>
                      <c:pt idx="1">
                        <c:v>0.58499999999999996</c:v>
                      </c:pt>
                      <c:pt idx="2">
                        <c:v>0.64450000000000007</c:v>
                      </c:pt>
                      <c:pt idx="3">
                        <c:v>0.61619999999999997</c:v>
                      </c:pt>
                      <c:pt idx="4">
                        <c:v>0.56340000000000001</c:v>
                      </c:pt>
                      <c:pt idx="5">
                        <c:v>0.66049999999999998</c:v>
                      </c:pt>
                      <c:pt idx="6">
                        <c:v>0.7229000000000001</c:v>
                      </c:pt>
                      <c:pt idx="7">
                        <c:v>0.72010000000000007</c:v>
                      </c:pt>
                      <c:pt idx="8">
                        <c:v>0.69769999999999999</c:v>
                      </c:pt>
                      <c:pt idx="9">
                        <c:v>0.67110000000000003</c:v>
                      </c:pt>
                      <c:pt idx="10">
                        <c:v>0.74129999999999996</c:v>
                      </c:pt>
                      <c:pt idx="11">
                        <c:v>0.6966</c:v>
                      </c:pt>
                      <c:pt idx="12">
                        <c:v>0.64956278782215049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DA0-445E-AE70-B884B10013D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A0-445E-AE70-B884B10013D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A0-445E-AE70-B884B10013D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A0-445E-AE70-B884B10013D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A0-445E-AE70-B884B10013D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A0-445E-AE70-B884B10013D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A0-445E-AE70-B884B10013D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A0-445E-AE70-B884B10013D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A0-445E-AE70-B884B10013D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A0-445E-AE70-B884B10013D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A0-445E-AE70-B884B10013D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A0-445E-AE70-B884B10013D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A0-445E-AE70-B884B10013D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A0-445E-AE70-B884B10013D6}"/>
              </c:ext>
            </c:extLst>
          </c:dPt>
          <c:cat>
            <c:strRef>
              <c:f>'tasa de ocupación evol mens'!$B$9:$B$20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mens'!$L$9:$L$21</c:f>
              <c:numCache>
                <c:formatCode>0.0%</c:formatCode>
                <c:ptCount val="13"/>
                <c:pt idx="0">
                  <c:v>-5.3724661111801852E-2</c:v>
                </c:pt>
                <c:pt idx="1">
                  <c:v>-5.3633425116724642E-2</c:v>
                </c:pt>
                <c:pt idx="2">
                  <c:v>-9.9589848756729049E-2</c:v>
                </c:pt>
                <c:pt idx="3">
                  <c:v>-0.19340016708437746</c:v>
                </c:pt>
                <c:pt idx="4">
                  <c:v>-0.13937490653506812</c:v>
                </c:pt>
                <c:pt idx="5">
                  <c:v>-5.6285949055053464E-2</c:v>
                </c:pt>
                <c:pt idx="12">
                  <c:v>-9.8977163307659266E-2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DA0-445E-AE70-B884B1001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546570048309177"/>
          <c:y val="0.19562368325463131"/>
          <c:w val="0.87427463768115943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5D-4A36-B8B7-E55FAC5DBF4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mens'!$G$97:$G$109</c:f>
              <c:numCache>
                <c:formatCode>0.0%</c:formatCode>
                <c:ptCount val="13"/>
                <c:pt idx="0">
                  <c:v>0.69810000000000005</c:v>
                </c:pt>
                <c:pt idx="1">
                  <c:v>0.72180000000000011</c:v>
                </c:pt>
                <c:pt idx="2">
                  <c:v>0.72849999999999993</c:v>
                </c:pt>
                <c:pt idx="3">
                  <c:v>0.65599999999999992</c:v>
                </c:pt>
                <c:pt idx="4">
                  <c:v>0.51950000000000007</c:v>
                </c:pt>
                <c:pt idx="5">
                  <c:v>0.63919999999999999</c:v>
                </c:pt>
                <c:pt idx="6">
                  <c:v>0.7591</c:v>
                </c:pt>
                <c:pt idx="7">
                  <c:v>0.80459999999999998</c:v>
                </c:pt>
                <c:pt idx="8">
                  <c:v>0.74120000000000008</c:v>
                </c:pt>
                <c:pt idx="9">
                  <c:v>0.64790000000000003</c:v>
                </c:pt>
                <c:pt idx="10">
                  <c:v>0.70180000000000009</c:v>
                </c:pt>
                <c:pt idx="11">
                  <c:v>0.68840000000000001</c:v>
                </c:pt>
                <c:pt idx="12">
                  <c:v>0.6921750000000001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5D-4A36-B8B7-E55FAC5DBF4D}"/>
            </c:ext>
          </c:extLst>
        </c:ser>
        <c:ser>
          <c:idx val="0"/>
          <c:order val="1"/>
          <c:tx>
            <c:strRef>
              <c:f>'tasa de ocupación evol mens'!$I$95:$J$95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5D-4A36-B8B7-E55FAC5DBF4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mens'!$I$97:$I$109</c:f>
              <c:numCache>
                <c:formatCode>0.0%</c:formatCode>
                <c:ptCount val="13"/>
                <c:pt idx="0">
                  <c:v>0.70499999999999996</c:v>
                </c:pt>
                <c:pt idx="1">
                  <c:v>0.752</c:v>
                </c:pt>
                <c:pt idx="2">
                  <c:v>0.78849999999999998</c:v>
                </c:pt>
                <c:pt idx="3">
                  <c:v>0.76709999999999989</c:v>
                </c:pt>
                <c:pt idx="4">
                  <c:v>0.63639999999999997</c:v>
                </c:pt>
                <c:pt idx="5">
                  <c:v>0.6825</c:v>
                </c:pt>
                <c:pt idx="6">
                  <c:v>0.84770000000000001</c:v>
                </c:pt>
                <c:pt idx="7">
                  <c:v>0.82409999999999994</c:v>
                </c:pt>
                <c:pt idx="8">
                  <c:v>0.70430000000000004</c:v>
                </c:pt>
                <c:pt idx="9">
                  <c:v>0.7548999999999999</c:v>
                </c:pt>
                <c:pt idx="10">
                  <c:v>0.68959999999999999</c:v>
                </c:pt>
                <c:pt idx="11">
                  <c:v>0.68700000000000006</c:v>
                </c:pt>
                <c:pt idx="12">
                  <c:v>0.73659166666666653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5D-4A36-B8B7-E55FAC5DBF4D}"/>
            </c:ext>
          </c:extLst>
        </c:ser>
        <c:ser>
          <c:idx val="1"/>
          <c:order val="2"/>
          <c:tx>
            <c:strRef>
              <c:f>'tasa de ocupación evol mens'!$K$95:$L$95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5D-4A36-B8B7-E55FAC5DBF4D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mens'!$K$97:$K$109</c:f>
              <c:numCache>
                <c:formatCode>0.0%</c:formatCode>
                <c:ptCount val="13"/>
                <c:pt idx="0">
                  <c:v>0.68500000000000005</c:v>
                </c:pt>
                <c:pt idx="1">
                  <c:v>0.71340000000000003</c:v>
                </c:pt>
                <c:pt idx="2">
                  <c:v>0.70739999999999992</c:v>
                </c:pt>
                <c:pt idx="3">
                  <c:v>0.54249999999999998</c:v>
                </c:pt>
                <c:pt idx="4">
                  <c:v>0.53449999999999998</c:v>
                </c:pt>
                <c:pt idx="5">
                  <c:v>0.60130000000000006</c:v>
                </c:pt>
                <c:pt idx="12">
                  <c:v>0.63004966856432776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5D-4A36-B8B7-E55FAC5DB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5D-4A36-B8B7-E55FAC5DBF4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5D-4A36-B8B7-E55FAC5DBF4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5D-4A36-B8B7-E55FAC5DBF4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5D-4A36-B8B7-E55FAC5DBF4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5D-4A36-B8B7-E55FAC5DBF4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5D-4A36-B8B7-E55FAC5DBF4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5D-4A36-B8B7-E55FAC5DBF4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5D-4A36-B8B7-E55FAC5DBF4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5D-4A36-B8B7-E55FAC5DBF4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5D-4A36-B8B7-E55FAC5DBF4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5D-4A36-B8B7-E55FAC5DBF4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5D-4A36-B8B7-E55FAC5DBF4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5D-4A36-B8B7-E55FAC5DBF4D}"/>
              </c:ext>
            </c:extLst>
          </c:dPt>
          <c:cat>
            <c:strRef>
              <c:f>'tasa de ocupación evol mens'!$B$97:$B$108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mens'!$L$97:$L$109</c:f>
              <c:numCache>
                <c:formatCode>0.0%</c:formatCode>
                <c:ptCount val="13"/>
                <c:pt idx="0">
                  <c:v>-2.8368794326240954E-2</c:v>
                </c:pt>
                <c:pt idx="1">
                  <c:v>-5.1329787234042468E-2</c:v>
                </c:pt>
                <c:pt idx="2">
                  <c:v>-0.10285351934052001</c:v>
                </c:pt>
                <c:pt idx="3">
                  <c:v>-0.29279103115630289</c:v>
                </c:pt>
                <c:pt idx="4">
                  <c:v>-0.16011942174732874</c:v>
                </c:pt>
                <c:pt idx="5">
                  <c:v>-0.11897435897435893</c:v>
                </c:pt>
                <c:pt idx="12">
                  <c:v>-0.12659375676771278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5D-4A36-B8B7-E55FAC5DB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739082125603864"/>
          <c:y val="0.15564305555555558"/>
          <c:w val="0.8970059178743961"/>
          <c:h val="0.42248339762898768"/>
        </c:manualLayout>
      </c:layout>
      <c:lineChart>
        <c:grouping val="standard"/>
        <c:varyColors val="0"/>
        <c:ser>
          <c:idx val="3"/>
          <c:order val="0"/>
          <c:tx>
            <c:strRef>
              <c:f>'tasa de ocupación evol mens'!$G$73:$H$73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FE-44BE-8908-48AF2B879AB0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mens'!$G$75:$G$87</c:f>
              <c:numCache>
                <c:formatCode>0.0%</c:formatCode>
                <c:ptCount val="13"/>
                <c:pt idx="0">
                  <c:v>0.84400000000000008</c:v>
                </c:pt>
                <c:pt idx="1">
                  <c:v>0.8368000000000001</c:v>
                </c:pt>
                <c:pt idx="2">
                  <c:v>0.80810000000000004</c:v>
                </c:pt>
                <c:pt idx="3">
                  <c:v>0.67090000000000005</c:v>
                </c:pt>
                <c:pt idx="4">
                  <c:v>0.62439999999999996</c:v>
                </c:pt>
                <c:pt idx="5">
                  <c:v>0.68590000000000007</c:v>
                </c:pt>
                <c:pt idx="6">
                  <c:v>0.7752</c:v>
                </c:pt>
                <c:pt idx="7">
                  <c:v>0.81310000000000004</c:v>
                </c:pt>
                <c:pt idx="8">
                  <c:v>0.75639999999999996</c:v>
                </c:pt>
                <c:pt idx="9">
                  <c:v>0.73659999999999992</c:v>
                </c:pt>
                <c:pt idx="10">
                  <c:v>0.81559999999999999</c:v>
                </c:pt>
                <c:pt idx="11">
                  <c:v>0.78839999999999999</c:v>
                </c:pt>
                <c:pt idx="12">
                  <c:v>0.7628823252756276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FE-44BE-8908-48AF2B879AB0}"/>
            </c:ext>
          </c:extLst>
        </c:ser>
        <c:ser>
          <c:idx val="0"/>
          <c:order val="1"/>
          <c:tx>
            <c:strRef>
              <c:f>'tasa de ocupación evol mens'!$I$73:$J$73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FE-44BE-8908-48AF2B879AB0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mens'!$I$75:$I$87</c:f>
              <c:numCache>
                <c:formatCode>0.0%</c:formatCode>
                <c:ptCount val="13"/>
                <c:pt idx="0">
                  <c:v>0.84250000000000003</c:v>
                </c:pt>
                <c:pt idx="1">
                  <c:v>0.76989999999999992</c:v>
                </c:pt>
                <c:pt idx="2">
                  <c:v>0.79</c:v>
                </c:pt>
                <c:pt idx="3">
                  <c:v>0.63729999999999998</c:v>
                </c:pt>
                <c:pt idx="4">
                  <c:v>0.62740000000000007</c:v>
                </c:pt>
                <c:pt idx="5">
                  <c:v>0.68400000000000005</c:v>
                </c:pt>
                <c:pt idx="6">
                  <c:v>0.77099999999999991</c:v>
                </c:pt>
                <c:pt idx="7">
                  <c:v>0.84589999999999999</c:v>
                </c:pt>
                <c:pt idx="8">
                  <c:v>0.69810000000000005</c:v>
                </c:pt>
                <c:pt idx="9">
                  <c:v>0.70920000000000005</c:v>
                </c:pt>
                <c:pt idx="10">
                  <c:v>0.75680000000000003</c:v>
                </c:pt>
                <c:pt idx="11">
                  <c:v>0.73109999999999997</c:v>
                </c:pt>
                <c:pt idx="12">
                  <c:v>0.73899710543036667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FE-44BE-8908-48AF2B879AB0}"/>
            </c:ext>
          </c:extLst>
        </c:ser>
        <c:ser>
          <c:idx val="1"/>
          <c:order val="2"/>
          <c:tx>
            <c:strRef>
              <c:f>'tasa de ocupación evol mens'!$K$73:$L$73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FE-44BE-8908-48AF2B879AB0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mens'!$K$75:$K$87</c:f>
              <c:numCache>
                <c:formatCode>0.0%</c:formatCode>
                <c:ptCount val="13"/>
                <c:pt idx="0">
                  <c:v>0.79879999999999995</c:v>
                </c:pt>
                <c:pt idx="1">
                  <c:v>0.7762</c:v>
                </c:pt>
                <c:pt idx="2">
                  <c:v>0.66920000000000002</c:v>
                </c:pt>
                <c:pt idx="3">
                  <c:v>0.52490000000000003</c:v>
                </c:pt>
                <c:pt idx="4">
                  <c:v>0.55230000000000001</c:v>
                </c:pt>
                <c:pt idx="5">
                  <c:v>0.60109999999999997</c:v>
                </c:pt>
                <c:pt idx="12">
                  <c:v>0.64781868079871296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FE-44BE-8908-48AF2B879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3"/>
          <c:tx>
            <c:strRef>
              <c:f>'tasa de ocupación evol mens'!$L$74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FE-44BE-8908-48AF2B879AB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FE-44BE-8908-48AF2B879AB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FE-44BE-8908-48AF2B879AB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FE-44BE-8908-48AF2B879AB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FE-44BE-8908-48AF2B879AB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FE-44BE-8908-48AF2B879AB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FE-44BE-8908-48AF2B879AB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FE-44BE-8908-48AF2B879AB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FE-44BE-8908-48AF2B879AB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FE-44BE-8908-48AF2B879AB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FE-44BE-8908-48AF2B879AB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FE-44BE-8908-48AF2B879AB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FE-44BE-8908-48AF2B879AB0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mens'!$L$75:$L$87</c:f>
              <c:numCache>
                <c:formatCode>0.0%</c:formatCode>
                <c:ptCount val="13"/>
                <c:pt idx="0">
                  <c:v>-5.1869436201780528E-2</c:v>
                </c:pt>
                <c:pt idx="1">
                  <c:v>8.1828808936226238E-3</c:v>
                </c:pt>
                <c:pt idx="2">
                  <c:v>-0.15291139240506335</c:v>
                </c:pt>
                <c:pt idx="3">
                  <c:v>-0.17636905695904592</c:v>
                </c:pt>
                <c:pt idx="4">
                  <c:v>-0.11970035065349072</c:v>
                </c:pt>
                <c:pt idx="5">
                  <c:v>-0.12119883040935686</c:v>
                </c:pt>
                <c:pt idx="12">
                  <c:v>-0.10667156562888558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FE-44BE-8908-48AF2B879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3474552527311315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3C-4D49-9E6A-DFA4430C8E7E}"/>
              </c:ext>
            </c:extLst>
          </c:dPt>
          <c:val>
            <c:numRef>
              <c:f>'tasa de ocupación evol mens'!$G$31:$G$43</c:f>
              <c:numCache>
                <c:formatCode>0.0%</c:formatCode>
                <c:ptCount val="13"/>
                <c:pt idx="0">
                  <c:v>0.81569999999999998</c:v>
                </c:pt>
                <c:pt idx="1">
                  <c:v>0.86269999999999991</c:v>
                </c:pt>
                <c:pt idx="2">
                  <c:v>0.83799999999999997</c:v>
                </c:pt>
                <c:pt idx="3">
                  <c:v>0.68799999999999994</c:v>
                </c:pt>
                <c:pt idx="4">
                  <c:v>0.68579999999999997</c:v>
                </c:pt>
                <c:pt idx="5">
                  <c:v>0.79610000000000003</c:v>
                </c:pt>
                <c:pt idx="6">
                  <c:v>0.878</c:v>
                </c:pt>
                <c:pt idx="7">
                  <c:v>0.90229999999999999</c:v>
                </c:pt>
                <c:pt idx="8">
                  <c:v>0.82719999999999994</c:v>
                </c:pt>
                <c:pt idx="9">
                  <c:v>0.8237000000000001</c:v>
                </c:pt>
                <c:pt idx="10">
                  <c:v>0.84279999999999999</c:v>
                </c:pt>
                <c:pt idx="11">
                  <c:v>0.7831999999999999</c:v>
                </c:pt>
                <c:pt idx="12">
                  <c:v>0.81177708593951026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3C-4D49-9E6A-DFA4430C8E7E}"/>
            </c:ext>
          </c:extLst>
        </c:ser>
        <c:ser>
          <c:idx val="0"/>
          <c:order val="2"/>
          <c:tx>
            <c:strRef>
              <c:f>'tasa de ocupación evol mens'!$I$29:$J$29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3C-4D49-9E6A-DFA4430C8E7E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mens'!$I$31:$I$43</c:f>
              <c:numCache>
                <c:formatCode>0.0%</c:formatCode>
                <c:ptCount val="13"/>
                <c:pt idx="0">
                  <c:v>0.83260000000000001</c:v>
                </c:pt>
                <c:pt idx="1">
                  <c:v>0.85829999999999995</c:v>
                </c:pt>
                <c:pt idx="2">
                  <c:v>0.77800000000000002</c:v>
                </c:pt>
                <c:pt idx="3">
                  <c:v>0.70379999999999998</c:v>
                </c:pt>
                <c:pt idx="4">
                  <c:v>0.67819999999999991</c:v>
                </c:pt>
                <c:pt idx="5">
                  <c:v>0.74419999999999997</c:v>
                </c:pt>
                <c:pt idx="6">
                  <c:v>0.84409999999999996</c:v>
                </c:pt>
                <c:pt idx="7">
                  <c:v>0.91480000000000006</c:v>
                </c:pt>
                <c:pt idx="8">
                  <c:v>0.77010000000000001</c:v>
                </c:pt>
                <c:pt idx="9">
                  <c:v>0.76730000000000009</c:v>
                </c:pt>
                <c:pt idx="10">
                  <c:v>0.79120000000000001</c:v>
                </c:pt>
                <c:pt idx="11">
                  <c:v>0.7451000000000001</c:v>
                </c:pt>
                <c:pt idx="12">
                  <c:v>0.78612842731573673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3C-4D49-9E6A-DFA4430C8E7E}"/>
            </c:ext>
          </c:extLst>
        </c:ser>
        <c:ser>
          <c:idx val="1"/>
          <c:order val="3"/>
          <c:tx>
            <c:strRef>
              <c:f>'tasa de ocupación evol mens'!$K$29:$L$29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3C-4D49-9E6A-DFA4430C8E7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3C-4D49-9E6A-DFA4430C8E7E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mens'!$K$31:$K$43</c:f>
              <c:numCache>
                <c:formatCode>0.0%</c:formatCode>
                <c:ptCount val="13"/>
                <c:pt idx="0">
                  <c:v>0.7823</c:v>
                </c:pt>
                <c:pt idx="1">
                  <c:v>0.81110000000000004</c:v>
                </c:pt>
                <c:pt idx="2">
                  <c:v>0.70120000000000005</c:v>
                </c:pt>
                <c:pt idx="3">
                  <c:v>0.58899999999999997</c:v>
                </c:pt>
                <c:pt idx="4">
                  <c:v>0.58660000000000001</c:v>
                </c:pt>
                <c:pt idx="5">
                  <c:v>0.71250000000000002</c:v>
                </c:pt>
                <c:pt idx="12">
                  <c:v>0.69499622316576892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53C-4D49-9E6A-DFA4430C8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53C-4D49-9E6A-DFA4430C8E7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mens'!$C$31:$C$43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0.4451</c:v>
                      </c:pt>
                      <c:pt idx="1">
                        <c:v>0.57899999999999996</c:v>
                      </c:pt>
                      <c:pt idx="2">
                        <c:v>0.65749999999999997</c:v>
                      </c:pt>
                      <c:pt idx="3">
                        <c:v>0.62850000000000006</c:v>
                      </c:pt>
                      <c:pt idx="4">
                        <c:v>0.59889999999999999</c:v>
                      </c:pt>
                      <c:pt idx="5">
                        <c:v>0.6926000000000001</c:v>
                      </c:pt>
                      <c:pt idx="6">
                        <c:v>0.74109999999999998</c:v>
                      </c:pt>
                      <c:pt idx="7">
                        <c:v>0.74629999999999996</c:v>
                      </c:pt>
                      <c:pt idx="8">
                        <c:v>0.76680000000000004</c:v>
                      </c:pt>
                      <c:pt idx="9">
                        <c:v>0.70319999999999994</c:v>
                      </c:pt>
                      <c:pt idx="10">
                        <c:v>0.76680000000000004</c:v>
                      </c:pt>
                      <c:pt idx="11">
                        <c:v>0.69739999999999991</c:v>
                      </c:pt>
                      <c:pt idx="12">
                        <c:v>0.66840723443186234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53C-4D49-9E6A-DFA4430C8E7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3C-4D49-9E6A-DFA4430C8E7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3C-4D49-9E6A-DFA4430C8E7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3C-4D49-9E6A-DFA4430C8E7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3C-4D49-9E6A-DFA4430C8E7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3C-4D49-9E6A-DFA4430C8E7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3C-4D49-9E6A-DFA4430C8E7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3C-4D49-9E6A-DFA4430C8E7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3C-4D49-9E6A-DFA4430C8E7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3C-4D49-9E6A-DFA4430C8E7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3C-4D49-9E6A-DFA4430C8E7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3C-4D49-9E6A-DFA4430C8E7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3C-4D49-9E6A-DFA4430C8E7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3C-4D49-9E6A-DFA4430C8E7E}"/>
              </c:ext>
            </c:extLst>
          </c:dPt>
          <c:cat>
            <c:strRef>
              <c:f>'tasa de ocupación evol mens'!$B$31:$B$42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mens'!$L$31:$L$43</c:f>
              <c:numCache>
                <c:formatCode>0.0%</c:formatCode>
                <c:ptCount val="13"/>
                <c:pt idx="0">
                  <c:v>-6.0413163583953877E-2</c:v>
                </c:pt>
                <c:pt idx="1">
                  <c:v>-5.4992426890364543E-2</c:v>
                </c:pt>
                <c:pt idx="2">
                  <c:v>-9.8714652956298221E-2</c:v>
                </c:pt>
                <c:pt idx="3">
                  <c:v>-0.16311452117078717</c:v>
                </c:pt>
                <c:pt idx="4">
                  <c:v>-0.13506340312592147</c:v>
                </c:pt>
                <c:pt idx="5">
                  <c:v>-4.2596076323568877E-2</c:v>
                </c:pt>
                <c:pt idx="12">
                  <c:v>-9.2724149012876067E-2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53C-4D49-9E6A-DFA4430C8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5001701508510548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68-45D6-BDED-901AEDBD8BDE}"/>
              </c:ext>
            </c:extLst>
          </c:dPt>
          <c:val>
            <c:numRef>
              <c:f>'tasa de ocupación evol mens'!$G$53:$G$65</c:f>
              <c:numCache>
                <c:formatCode>0.0%</c:formatCode>
                <c:ptCount val="13"/>
                <c:pt idx="0">
                  <c:v>0.81129999999999991</c:v>
                </c:pt>
                <c:pt idx="1">
                  <c:v>0.86680000000000001</c:v>
                </c:pt>
                <c:pt idx="2">
                  <c:v>0.84279999999999999</c:v>
                </c:pt>
                <c:pt idx="3">
                  <c:v>0.69059999999999999</c:v>
                </c:pt>
                <c:pt idx="4">
                  <c:v>0.69530000000000003</c:v>
                </c:pt>
                <c:pt idx="5">
                  <c:v>0.81299999999999994</c:v>
                </c:pt>
                <c:pt idx="6">
                  <c:v>0.89379999999999993</c:v>
                </c:pt>
                <c:pt idx="7">
                  <c:v>0.91599999999999993</c:v>
                </c:pt>
                <c:pt idx="8">
                  <c:v>0.83810000000000007</c:v>
                </c:pt>
                <c:pt idx="9">
                  <c:v>0.83719999999999994</c:v>
                </c:pt>
                <c:pt idx="10">
                  <c:v>0.84709999999999996</c:v>
                </c:pt>
                <c:pt idx="11">
                  <c:v>0.7823</c:v>
                </c:pt>
                <c:pt idx="12">
                  <c:v>0.81936664596223185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68-45D6-BDED-901AEDBD8BDE}"/>
            </c:ext>
          </c:extLst>
        </c:ser>
        <c:ser>
          <c:idx val="0"/>
          <c:order val="2"/>
          <c:tx>
            <c:strRef>
              <c:f>'tasa de ocupación evol mens'!$I$51:$J$51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68-45D6-BDED-901AEDBD8BDE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mens'!$I$53:$I$65</c:f>
              <c:numCache>
                <c:formatCode>0.0%</c:formatCode>
                <c:ptCount val="13"/>
                <c:pt idx="0">
                  <c:v>0.83109999999999995</c:v>
                </c:pt>
                <c:pt idx="1">
                  <c:v>0.87170000000000003</c:v>
                </c:pt>
                <c:pt idx="2">
                  <c:v>0.7762</c:v>
                </c:pt>
                <c:pt idx="3">
                  <c:v>0.7145999999999999</c:v>
                </c:pt>
                <c:pt idx="4">
                  <c:v>0.68640000000000001</c:v>
                </c:pt>
                <c:pt idx="5">
                  <c:v>0.75390000000000001</c:v>
                </c:pt>
                <c:pt idx="6">
                  <c:v>0.85569999999999991</c:v>
                </c:pt>
                <c:pt idx="7">
                  <c:v>0.92579999999999996</c:v>
                </c:pt>
                <c:pt idx="8">
                  <c:v>0.78170000000000006</c:v>
                </c:pt>
                <c:pt idx="9">
                  <c:v>0.77659999999999996</c:v>
                </c:pt>
                <c:pt idx="10">
                  <c:v>0.79669999999999996</c:v>
                </c:pt>
                <c:pt idx="11">
                  <c:v>0.74730000000000008</c:v>
                </c:pt>
                <c:pt idx="12">
                  <c:v>0.79361203298317029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68-45D6-BDED-901AEDBD8BDE}"/>
            </c:ext>
          </c:extLst>
        </c:ser>
        <c:ser>
          <c:idx val="1"/>
          <c:order val="3"/>
          <c:tx>
            <c:strRef>
              <c:f>'tasa de ocupación evol mens'!$K$51:$L$51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68-45D6-BDED-901AEDBD8BD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68-45D6-BDED-901AEDBD8BDE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mens'!$K$53:$K$65</c:f>
              <c:numCache>
                <c:formatCode>0.0%</c:formatCode>
                <c:ptCount val="13"/>
                <c:pt idx="0">
                  <c:v>0.77969999999999995</c:v>
                </c:pt>
                <c:pt idx="1">
                  <c:v>0.81640000000000001</c:v>
                </c:pt>
                <c:pt idx="2">
                  <c:v>0.70660000000000001</c:v>
                </c:pt>
                <c:pt idx="3">
                  <c:v>0.59970000000000001</c:v>
                </c:pt>
                <c:pt idx="4">
                  <c:v>0.59260000000000002</c:v>
                </c:pt>
                <c:pt idx="5">
                  <c:v>0.73159999999999992</c:v>
                </c:pt>
                <c:pt idx="12">
                  <c:v>0.70279381338889135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68-45D6-BDED-901AEDBD8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568-45D6-BDED-901AEDBD8BD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mens'!$C$53:$C$65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0.43799999999999994</c:v>
                      </c:pt>
                      <c:pt idx="1">
                        <c:v>0.57200000000000006</c:v>
                      </c:pt>
                      <c:pt idx="2">
                        <c:v>0.66480000000000006</c:v>
                      </c:pt>
                      <c:pt idx="3">
                        <c:v>0.65489999999999993</c:v>
                      </c:pt>
                      <c:pt idx="4">
                        <c:v>0.60740000000000005</c:v>
                      </c:pt>
                      <c:pt idx="5">
                        <c:v>0.70400000000000007</c:v>
                      </c:pt>
                      <c:pt idx="6">
                        <c:v>0.75650000000000006</c:v>
                      </c:pt>
                      <c:pt idx="7">
                        <c:v>0.76190000000000002</c:v>
                      </c:pt>
                      <c:pt idx="8">
                        <c:v>0.7823</c:v>
                      </c:pt>
                      <c:pt idx="9">
                        <c:v>0.72109999999999996</c:v>
                      </c:pt>
                      <c:pt idx="10">
                        <c:v>0.77170000000000005</c:v>
                      </c:pt>
                      <c:pt idx="11">
                        <c:v>0.69019999999999992</c:v>
                      </c:pt>
                      <c:pt idx="12">
                        <c:v>0.67804411957207555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568-45D6-BDED-901AEDBD8B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68-45D6-BDED-901AEDBD8BD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68-45D6-BDED-901AEDBD8BD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68-45D6-BDED-901AEDBD8BD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68-45D6-BDED-901AEDBD8BD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68-45D6-BDED-901AEDBD8BD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68-45D6-BDED-901AEDBD8BD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68-45D6-BDED-901AEDBD8BD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68-45D6-BDED-901AEDBD8BD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68-45D6-BDED-901AEDBD8BD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68-45D6-BDED-901AEDBD8BD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68-45D6-BDED-901AEDBD8BD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68-45D6-BDED-901AEDBD8BD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68-45D6-BDED-901AEDBD8BDE}"/>
              </c:ext>
            </c:extLst>
          </c:dPt>
          <c:cat>
            <c:strRef>
              <c:f>'tasa de ocupación evol mens'!$B$53:$B$64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mens'!$L$53:$L$65</c:f>
              <c:numCache>
                <c:formatCode>0.0%</c:formatCode>
                <c:ptCount val="13"/>
                <c:pt idx="0">
                  <c:v>-6.1845746600890372E-2</c:v>
                </c:pt>
                <c:pt idx="1">
                  <c:v>-6.3439256624985729E-2</c:v>
                </c:pt>
                <c:pt idx="2">
                  <c:v>-8.9667611440350403E-2</c:v>
                </c:pt>
                <c:pt idx="3">
                  <c:v>-0.16078925272879918</c:v>
                </c:pt>
                <c:pt idx="4">
                  <c:v>-0.13665501165501159</c:v>
                </c:pt>
                <c:pt idx="5">
                  <c:v>-2.9579519830216339E-2</c:v>
                </c:pt>
                <c:pt idx="12">
                  <c:v>-9.0189529792649159E-2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568-45D6-BDED-901AEDBD8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500876382174E-3"/>
          <c:y val="0.5733020131929728"/>
          <c:w val="0.97760879170679205"/>
          <c:h val="0.22475410199612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'distribución españoles x Resid'!$J$5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Resid'!$J$8,'distribución españoles x Resid'!$J$10:$J$11)</c:f>
              <c:numCache>
                <c:formatCode>#,##0</c:formatCode>
                <c:ptCount val="3"/>
                <c:pt idx="0">
                  <c:v>140084</c:v>
                </c:pt>
                <c:pt idx="1">
                  <c:v>16476</c:v>
                </c:pt>
                <c:pt idx="2">
                  <c:v>24545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FA-425D-A39C-20F6D0D38E4D}"/>
            </c:ext>
          </c:extLst>
        </c:ser>
        <c:ser>
          <c:idx val="0"/>
          <c:order val="1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134312</c:v>
                </c:pt>
                <c:pt idx="1">
                  <c:v>18552</c:v>
                </c:pt>
                <c:pt idx="2">
                  <c:v>37694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FA-425D-A39C-20F6D0D38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5FA-425D-A39C-20F6D0D38E4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5FA-425D-A39C-20F6D0D38E4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5FA-425D-A39C-20F6D0D38E4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FA-425D-A39C-20F6D0D38E4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FA-425D-A39C-20F6D0D38E4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FA-425D-A39C-20F6D0D38E4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FA-425D-A39C-20F6D0D38E4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FA-425D-A39C-20F6D0D38E4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FA-425D-A39C-20F6D0D38E4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bg1">
                        <a:lumMod val="6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('distribución españoles x Resid'!$S$8,'distribución españoles x Resid'!$S$10,'distribución españoles x Resid'!$S$11)</c:f>
              <c:numCache>
                <c:formatCode>0.0%</c:formatCode>
                <c:ptCount val="3"/>
                <c:pt idx="0">
                  <c:v>0.70483527325013906</c:v>
                </c:pt>
                <c:pt idx="1">
                  <c:v>9.7356185518319885E-2</c:v>
                </c:pt>
                <c:pt idx="2">
                  <c:v>0.19780854123154104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5FA-425D-A39C-20F6D0D38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'distribución españoles x Resid'!$O$5</c:f>
              <c:strCache>
                <c:ptCount val="1"/>
                <c:pt idx="0">
                  <c:v>var. 26/25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FA-425D-A39C-20F6D0D38E4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FA-425D-A39C-20F6D0D38E4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FA-425D-A39C-20F6D0D38E4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FA-425D-A39C-20F6D0D38E4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FA-425D-A39C-20F6D0D38E4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FA-425D-A39C-20F6D0D38E4D}"/>
              </c:ext>
            </c:extLst>
          </c:dPt>
          <c:dLbls>
            <c:dLbl>
              <c:idx val="0"/>
              <c:layout>
                <c:manualLayout>
                  <c:x val="-5.6085850813717919E-2"/>
                  <c:y val="-0.3882775338836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FA-425D-A39C-20F6D0D38E4D}"/>
                </c:ext>
              </c:extLst>
            </c:dLbl>
            <c:dLbl>
              <c:idx val="1"/>
              <c:layout>
                <c:manualLayout>
                  <c:x val="-4.1760392381352811E-2"/>
                  <c:y val="-0.30584477265788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FA-425D-A39C-20F6D0D38E4D}"/>
                </c:ext>
              </c:extLst>
            </c:dLbl>
            <c:dLbl>
              <c:idx val="2"/>
              <c:layout>
                <c:manualLayout>
                  <c:x val="-2.9322635206400466E-2"/>
                  <c:y val="-0.26863590152496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FA-425D-A39C-20F6D0D38E4D}"/>
                </c:ext>
              </c:extLst>
            </c:dLbl>
            <c:dLbl>
              <c:idx val="3"/>
              <c:layout>
                <c:manualLayout>
                  <c:x val="-2.617759233913217E-2"/>
                  <c:y val="-0.2359705452928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FA-425D-A39C-20F6D0D38E4D}"/>
                </c:ext>
              </c:extLst>
            </c:dLbl>
            <c:dLbl>
              <c:idx val="4"/>
              <c:layout>
                <c:manualLayout>
                  <c:x val="-3.7427537735676572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FA-425D-A39C-20F6D0D38E4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FA-425D-A39C-20F6D0D38E4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Resid'!$O$8,'distribución españoles x Resid'!$O$10:$O$11)</c:f>
              <c:numCache>
                <c:formatCode>0.0%</c:formatCode>
                <c:ptCount val="3"/>
                <c:pt idx="0">
                  <c:v>-4.1203849119100022E-2</c:v>
                </c:pt>
                <c:pt idx="1">
                  <c:v>0.1260014566642389</c:v>
                </c:pt>
                <c:pt idx="2">
                  <c:v>0.53570992055408428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FA-425D-A39C-20F6D0D38E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3.9550600542806305E-2"/>
          <c:y val="0.12537201577809509"/>
          <c:w val="0.867023810744881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81210082"/>
          <c:y val="0.139799011610035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'Viajeros entr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CB-4B28-9DD2-BCFD9E87378E}"/>
              </c:ext>
            </c:extLst>
          </c:dPt>
          <c:val>
            <c:numRef>
              <c:f>'Viajeros entr evol mensu TF'!$G$141:$G$153</c:f>
              <c:numCache>
                <c:formatCode>#,##0</c:formatCode>
                <c:ptCount val="13"/>
                <c:pt idx="0">
                  <c:v>14839</c:v>
                </c:pt>
                <c:pt idx="1">
                  <c:v>14402</c:v>
                </c:pt>
                <c:pt idx="2">
                  <c:v>16585</c:v>
                </c:pt>
                <c:pt idx="3">
                  <c:v>10802</c:v>
                </c:pt>
                <c:pt idx="4">
                  <c:v>9191</c:v>
                </c:pt>
                <c:pt idx="5">
                  <c:v>8315</c:v>
                </c:pt>
                <c:pt idx="6">
                  <c:v>7892</c:v>
                </c:pt>
                <c:pt idx="7">
                  <c:v>7549</c:v>
                </c:pt>
                <c:pt idx="8">
                  <c:v>10044</c:v>
                </c:pt>
                <c:pt idx="9">
                  <c:v>12680</c:v>
                </c:pt>
                <c:pt idx="10">
                  <c:v>15786</c:v>
                </c:pt>
                <c:pt idx="11">
                  <c:v>13943</c:v>
                </c:pt>
                <c:pt idx="12">
                  <c:v>142028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CB-4B28-9DD2-BCFD9E87378E}"/>
            </c:ext>
          </c:extLst>
        </c:ser>
        <c:ser>
          <c:idx val="0"/>
          <c:order val="3"/>
          <c:tx>
            <c:strRef>
              <c:f>'Viajeros entr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CB-4B28-9DD2-BCFD9E87378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TF'!$I$141:$I$153</c:f>
              <c:numCache>
                <c:formatCode>#,##0</c:formatCode>
                <c:ptCount val="13"/>
                <c:pt idx="0">
                  <c:v>14162</c:v>
                </c:pt>
                <c:pt idx="1">
                  <c:v>13160</c:v>
                </c:pt>
                <c:pt idx="2">
                  <c:v>17078</c:v>
                </c:pt>
                <c:pt idx="3">
                  <c:v>11682</c:v>
                </c:pt>
                <c:pt idx="4">
                  <c:v>8407</c:v>
                </c:pt>
                <c:pt idx="5">
                  <c:v>8565</c:v>
                </c:pt>
                <c:pt idx="6">
                  <c:v>6964</c:v>
                </c:pt>
                <c:pt idx="7">
                  <c:v>8741</c:v>
                </c:pt>
                <c:pt idx="8">
                  <c:v>9422</c:v>
                </c:pt>
                <c:pt idx="9">
                  <c:v>11589</c:v>
                </c:pt>
                <c:pt idx="10">
                  <c:v>16229</c:v>
                </c:pt>
                <c:pt idx="11">
                  <c:v>13476</c:v>
                </c:pt>
                <c:pt idx="12">
                  <c:v>139475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CB-4B28-9DD2-BCFD9E87378E}"/>
            </c:ext>
          </c:extLst>
        </c:ser>
        <c:ser>
          <c:idx val="1"/>
          <c:order val="4"/>
          <c:tx>
            <c:strRef>
              <c:f>'Viajeros entr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CB-4B28-9DD2-BCFD9E87378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2CB-4B28-9DD2-BCFD9E87378E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TF'!$K$141:$K$153</c:f>
              <c:numCache>
                <c:formatCode>#,##0</c:formatCode>
                <c:ptCount val="13"/>
                <c:pt idx="0">
                  <c:v>13783</c:v>
                </c:pt>
                <c:pt idx="1">
                  <c:v>13362</c:v>
                </c:pt>
                <c:pt idx="2">
                  <c:v>14345</c:v>
                </c:pt>
                <c:pt idx="3">
                  <c:v>8871</c:v>
                </c:pt>
                <c:pt idx="4">
                  <c:v>7080</c:v>
                </c:pt>
                <c:pt idx="5">
                  <c:v>6323</c:v>
                </c:pt>
                <c:pt idx="12">
                  <c:v>63764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CB-4B28-9DD2-BCFD9E873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2CB-4B28-9DD2-BCFD9E87378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7114</c:v>
                      </c:pt>
                      <c:pt idx="1">
                        <c:v>8736</c:v>
                      </c:pt>
                      <c:pt idx="2">
                        <c:v>11732</c:v>
                      </c:pt>
                      <c:pt idx="3">
                        <c:v>10086</c:v>
                      </c:pt>
                      <c:pt idx="4">
                        <c:v>7619</c:v>
                      </c:pt>
                      <c:pt idx="5">
                        <c:v>7897</c:v>
                      </c:pt>
                      <c:pt idx="6">
                        <c:v>7419</c:v>
                      </c:pt>
                      <c:pt idx="7">
                        <c:v>7234</c:v>
                      </c:pt>
                      <c:pt idx="8">
                        <c:v>9313</c:v>
                      </c:pt>
                      <c:pt idx="9">
                        <c:v>9337</c:v>
                      </c:pt>
                      <c:pt idx="10">
                        <c:v>14128</c:v>
                      </c:pt>
                      <c:pt idx="11">
                        <c:v>12505</c:v>
                      </c:pt>
                      <c:pt idx="12">
                        <c:v>113120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2CB-4B28-9DD2-BCFD9E87378E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'Viajeros entr evol mensu TF'!$E$139:$F$139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62CB-4B28-9DD2-BCFD9E87378E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('Viajeros entr evol mensu TF'!$E$141:$E$152,'Viajeros entr evol mensu TF'!$E$153)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12895</c:v>
                      </c:pt>
                      <c:pt idx="1">
                        <c:v>11990</c:v>
                      </c:pt>
                      <c:pt idx="2">
                        <c:v>13300</c:v>
                      </c:pt>
                      <c:pt idx="3">
                        <c:v>10947</c:v>
                      </c:pt>
                      <c:pt idx="4">
                        <c:v>7834</c:v>
                      </c:pt>
                      <c:pt idx="5">
                        <c:v>7571</c:v>
                      </c:pt>
                      <c:pt idx="6">
                        <c:v>7555</c:v>
                      </c:pt>
                      <c:pt idx="7">
                        <c:v>7492</c:v>
                      </c:pt>
                      <c:pt idx="8">
                        <c:v>9338</c:v>
                      </c:pt>
                      <c:pt idx="9">
                        <c:v>10604</c:v>
                      </c:pt>
                      <c:pt idx="10">
                        <c:v>15608</c:v>
                      </c:pt>
                      <c:pt idx="11">
                        <c:v>12656</c:v>
                      </c:pt>
                      <c:pt idx="12">
                        <c:v>127790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62CB-4B28-9DD2-BCFD9E87378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'Viajeros entr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CB-4B28-9DD2-BCFD9E87378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CB-4B28-9DD2-BCFD9E87378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CB-4B28-9DD2-BCFD9E87378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CB-4B28-9DD2-BCFD9E87378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CB-4B28-9DD2-BCFD9E87378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CB-4B28-9DD2-BCFD9E87378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CB-4B28-9DD2-BCFD9E87378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CB-4B28-9DD2-BCFD9E87378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CB-4B28-9DD2-BCFD9E87378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CB-4B28-9DD2-BCFD9E87378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CB-4B28-9DD2-BCFD9E87378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CB-4B28-9DD2-BCFD9E87378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CB-4B28-9DD2-BCFD9E87378E}"/>
              </c:ext>
            </c:extLst>
          </c:dPt>
          <c:cat>
            <c:strRef>
              <c:f>'Viajeros entr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TF'!$L$141:$L$153</c:f>
              <c:numCache>
                <c:formatCode>0.0%</c:formatCode>
                <c:ptCount val="13"/>
                <c:pt idx="0">
                  <c:v>-2.6761756814009274E-2</c:v>
                </c:pt>
                <c:pt idx="1">
                  <c:v>1.5349544072948307E-2</c:v>
                </c:pt>
                <c:pt idx="2">
                  <c:v>-0.16003044853027282</c:v>
                </c:pt>
                <c:pt idx="3">
                  <c:v>-0.24062660503338473</c:v>
                </c:pt>
                <c:pt idx="4">
                  <c:v>-0.15784465326513619</c:v>
                </c:pt>
                <c:pt idx="5">
                  <c:v>-0.26176298890834793</c:v>
                </c:pt>
                <c:pt idx="12">
                  <c:v>-0.1271662058203521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2CB-4B28-9DD2-BCFD9E873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Resid'!$N$5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35460146906506"/>
          <c:y val="0.2283322201574197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2D6-4FBD-AD62-DD76CA42A1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2D6-4FBD-AD62-DD76CA42A1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2D6-4FBD-AD62-DD76CA42A1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2D6-4FBD-AD62-DD76CA42A1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2D6-4FBD-AD62-DD76CA42A1A8}"/>
              </c:ext>
            </c:extLst>
          </c:dPt>
          <c:dLbls>
            <c:dLbl>
              <c:idx val="0"/>
              <c:layout>
                <c:manualLayout>
                  <c:x val="-7.2623912404118932E-2"/>
                  <c:y val="-7.387580591664356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D6-4FBD-AD62-DD76CA42A1A8}"/>
                </c:ext>
              </c:extLst>
            </c:dLbl>
            <c:dLbl>
              <c:idx val="1"/>
              <c:layout>
                <c:manualLayout>
                  <c:x val="3.6318654252135235E-2"/>
                  <c:y val="0.131903621683758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D6-4FBD-AD62-DD76CA42A1A8}"/>
                </c:ext>
              </c:extLst>
            </c:dLbl>
            <c:dLbl>
              <c:idx val="2"/>
              <c:layout>
                <c:manualLayout>
                  <c:x val="2.4638777203978012E-2"/>
                  <c:y val="-4.13174550526827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D6-4FBD-AD62-DD76CA42A1A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D6-4FBD-AD62-DD76CA42A1A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D6-4FBD-AD62-DD76CA42A1A8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D6-4FBD-AD62-DD76CA42A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134312</c:v>
                </c:pt>
                <c:pt idx="1">
                  <c:v>18552</c:v>
                </c:pt>
                <c:pt idx="2">
                  <c:v>37694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2D6-4FBD-AD62-DD76CA42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DD-4564-9E52-6B055047E18B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DD-4564-9E52-6B055047E18B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DD-4564-9E52-6B055047E18B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DD-4564-9E52-6B055047E18B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DD-4564-9E52-6B055047E18B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DD-4564-9E52-6B055047E18B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DD-4564-9E52-6B055047E18B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DD-4564-9E52-6B055047E18B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DD-4564-9E52-6B055047E18B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DD-4564-9E52-6B055047E1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08DD-4564-9E52-6B055047E18B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DD-4564-9E52-6B055047E18B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DD-4564-9E52-6B055047E18B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DD-4564-9E52-6B055047E18B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DD-4564-9E52-6B055047E1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08DD-4564-9E52-6B055047E18B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08DD-4564-9E52-6B055047E18B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DD-4564-9E52-6B055047E18B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DD-4564-9E52-6B055047E18B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DD-4564-9E52-6B055047E18B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DD-4564-9E52-6B055047E18B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DD-4564-9E52-6B055047E18B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DD-4564-9E52-6B055047E18B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DD-4564-9E52-6B055047E18B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DD-4564-9E52-6B055047E18B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DD-4564-9E52-6B055047E18B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DD-4564-9E52-6B055047E18B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DD-4564-9E52-6B055047E18B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DD-4564-9E52-6B055047E18B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DD-4564-9E52-6B055047E18B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DD-4564-9E52-6B055047E18B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DD-4564-9E52-6B055047E18B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DD-4564-9E52-6B055047E1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08DD-4564-9E52-6B055047E18B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8DD-4564-9E52-6B055047E1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8DD-4564-9E52-6B055047E1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8DD-4564-9E52-6B055047E1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8DD-4564-9E52-6B055047E1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8DD-4564-9E52-6B055047E1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8DD-4564-9E52-6B055047E1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8DD-4564-9E52-6B055047E1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8DD-4564-9E52-6B055047E1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8DD-4564-9E52-6B055047E1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8DD-4564-9E52-6B055047E1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08DD-4564-9E52-6B055047E1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08DD-4564-9E52-6B055047E18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08DD-4564-9E52-6B055047E18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08DD-4564-9E52-6B055047E18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08DD-4564-9E52-6B055047E18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08DD-4564-9E52-6B055047E18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DD-4564-9E52-6B055047E18B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DD-4564-9E52-6B055047E18B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8DD-4564-9E52-6B055047E18B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8DD-4564-9E52-6B055047E18B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8DD-4564-9E52-6B055047E18B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8DD-4564-9E52-6B055047E18B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8DD-4564-9E52-6B055047E18B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8DD-4564-9E52-6B055047E18B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8DD-4564-9E52-6B055047E18B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8DD-4564-9E52-6B055047E18B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8DD-4564-9E52-6B055047E18B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8DD-4564-9E52-6B055047E18B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8DD-4564-9E52-6B055047E18B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8DD-4564-9E52-6B055047E18B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8DD-4564-9E52-6B055047E18B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8DD-4564-9E52-6B055047E1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08DD-4564-9E52-6B055047E18B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8DD-4564-9E52-6B055047E18B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8DD-4564-9E52-6B055047E18B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8DD-4564-9E52-6B055047E18B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8DD-4564-9E52-6B055047E18B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8DD-4564-9E52-6B055047E18B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8DD-4564-9E52-6B055047E18B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8DD-4564-9E52-6B055047E18B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8DD-4564-9E52-6B055047E18B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8DD-4564-9E52-6B055047E18B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8DD-4564-9E52-6B055047E18B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8DD-4564-9E52-6B055047E18B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8DD-4564-9E52-6B055047E18B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8DD-4564-9E52-6B055047E18B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8DD-4564-9E52-6B055047E18B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8DD-4564-9E52-6B055047E18B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8DD-4564-9E52-6B055047E1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08DD-4564-9E52-6B055047E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55-4456-81E1-B99E1DE6EB75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55-4456-81E1-B99E1DE6EB75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55-4456-81E1-B99E1DE6EB75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55-4456-81E1-B99E1DE6EB75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cate'!$A$8:$A$9,'distribución españoles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españoles x cate'!$O$8:$O$9,'distribución españoles x cate'!$O$11:$O$12)</c:f>
              <c:numCache>
                <c:formatCode>#,##0</c:formatCode>
                <c:ptCount val="2"/>
                <c:pt idx="0">
                  <c:v>30512</c:v>
                </c:pt>
                <c:pt idx="1">
                  <c:v>119247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55-4456-81E1-B99E1DE6E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cate'!$B$3</c:f>
          <c:strCache>
            <c:ptCount val="1"/>
            <c:pt idx="0">
              <c:v>Viajeros españoles entrados en los hoteles y apartamentos de Puerto de la Cruz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españoles x cate'!$G$7:$G$10</c:f>
              <c:numCache>
                <c:formatCode>#,##0</c:formatCode>
                <c:ptCount val="4"/>
                <c:pt idx="0">
                  <c:v>140402</c:v>
                </c:pt>
                <c:pt idx="1">
                  <c:v>25954</c:v>
                </c:pt>
                <c:pt idx="2">
                  <c:v>114448</c:v>
                </c:pt>
                <c:pt idx="3">
                  <c:v>36975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6-44C5-902F-254577C344E9}"/>
            </c:ext>
          </c:extLst>
        </c:ser>
        <c:ser>
          <c:idx val="1"/>
          <c:order val="1"/>
          <c:tx>
            <c:strRef>
              <c:f>'distribución españoles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cate'!$K$7:$K$12</c:f>
              <c:numCache>
                <c:formatCode>#,##0</c:formatCode>
                <c:ptCount val="4"/>
                <c:pt idx="0">
                  <c:v>140453</c:v>
                </c:pt>
                <c:pt idx="1">
                  <c:v>28395</c:v>
                </c:pt>
                <c:pt idx="2">
                  <c:v>112058</c:v>
                </c:pt>
                <c:pt idx="3">
                  <c:v>40652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6-44C5-902F-254577C344E9}"/>
            </c:ext>
          </c:extLst>
        </c:ser>
        <c:ser>
          <c:idx val="2"/>
          <c:order val="2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cate'!$O$7:$O$12</c:f>
              <c:numCache>
                <c:formatCode>#,##0</c:formatCode>
                <c:ptCount val="4"/>
                <c:pt idx="0">
                  <c:v>149759</c:v>
                </c:pt>
                <c:pt idx="1">
                  <c:v>30512</c:v>
                </c:pt>
                <c:pt idx="2">
                  <c:v>119247</c:v>
                </c:pt>
                <c:pt idx="3">
                  <c:v>40799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B6-44C5-902F-254577C34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cate'!$P$7:$P$12</c:f>
              <c:numCache>
                <c:formatCode>0.0%</c:formatCode>
                <c:ptCount val="4"/>
                <c:pt idx="0">
                  <c:v>6.6257039721472566E-2</c:v>
                </c:pt>
                <c:pt idx="1">
                  <c:v>7.4555379468216332E-2</c:v>
                </c:pt>
                <c:pt idx="2">
                  <c:v>6.4154277249281577E-2</c:v>
                </c:pt>
                <c:pt idx="3">
                  <c:v>3.616058250516474E-3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B6-44C5-902F-254577C344E9}"/>
            </c:ext>
          </c:extLst>
        </c:ser>
        <c:ser>
          <c:idx val="6"/>
          <c:order val="4"/>
          <c:tx>
            <c:strRef>
              <c:f>'distribución españoles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cate'!$T$7:$T$12</c:f>
              <c:numCache>
                <c:formatCode>0.0%</c:formatCode>
                <c:ptCount val="4"/>
                <c:pt idx="0">
                  <c:v>0.78589720714952926</c:v>
                </c:pt>
                <c:pt idx="1">
                  <c:v>0.16011922879123416</c:v>
                </c:pt>
                <c:pt idx="2">
                  <c:v>0.62577797835829507</c:v>
                </c:pt>
                <c:pt idx="3">
                  <c:v>0.21410279285047074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B6-44C5-902F-254577C34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A1A-42E1-AFE3-4CCE328C2FAD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1A-42E1-AFE3-4CCE328C2FAD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1A-42E1-AFE3-4CCE328C2FAD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1A-42E1-AFE3-4CCE328C2FAD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peninsulare x cate'!$A$8:$A$9,'distribución peninsulare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peninsulare x cate'!$O$8:$O$9,'distribución peninsulare x cate'!$O$11:$O$12)</c:f>
              <c:numCache>
                <c:formatCode>#,##0</c:formatCode>
                <c:ptCount val="2"/>
                <c:pt idx="0">
                  <c:v>13893</c:v>
                </c:pt>
                <c:pt idx="1">
                  <c:v>96131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1A-42E1-AFE3-4CCE328C2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cate'!$B$3</c:f>
          <c:strCache>
            <c:ptCount val="1"/>
            <c:pt idx="0">
              <c:v>Viajeros peninsulares entrados en los hoteles y apartamentos de Puerto de la Cruz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peninsulare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peninsulare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peninsulare x cate'!$G$7:$G$10</c:f>
              <c:numCache>
                <c:formatCode>#,##0</c:formatCode>
                <c:ptCount val="4"/>
                <c:pt idx="0">
                  <c:v>106061</c:v>
                </c:pt>
                <c:pt idx="1">
                  <c:v>12240</c:v>
                </c:pt>
                <c:pt idx="2">
                  <c:v>93821</c:v>
                </c:pt>
                <c:pt idx="3">
                  <c:v>21025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9-4874-AA6C-2691CA1BD981}"/>
            </c:ext>
          </c:extLst>
        </c:ser>
        <c:ser>
          <c:idx val="1"/>
          <c:order val="1"/>
          <c:tx>
            <c:strRef>
              <c:f>'distribución peninsulare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cate'!$K$7:$K$12</c:f>
              <c:numCache>
                <c:formatCode>#,##0</c:formatCode>
                <c:ptCount val="4"/>
                <c:pt idx="0">
                  <c:v>111804</c:v>
                </c:pt>
                <c:pt idx="1">
                  <c:v>14879</c:v>
                </c:pt>
                <c:pt idx="2">
                  <c:v>96925</c:v>
                </c:pt>
                <c:pt idx="3">
                  <c:v>28280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49-4874-AA6C-2691CA1BD981}"/>
            </c:ext>
          </c:extLst>
        </c:ser>
        <c:ser>
          <c:idx val="2"/>
          <c:order val="2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cate'!$O$7:$O$12</c:f>
              <c:numCache>
                <c:formatCode>#,##0</c:formatCode>
                <c:ptCount val="4"/>
                <c:pt idx="0">
                  <c:v>110024</c:v>
                </c:pt>
                <c:pt idx="1">
                  <c:v>13893</c:v>
                </c:pt>
                <c:pt idx="2">
                  <c:v>96131</c:v>
                </c:pt>
                <c:pt idx="3">
                  <c:v>24288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49-4874-AA6C-2691CA1BD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peninsulare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cate'!$P$7:$P$12</c:f>
              <c:numCache>
                <c:formatCode>0.0%</c:formatCode>
                <c:ptCount val="4"/>
                <c:pt idx="0">
                  <c:v>-1.5920718400057265E-2</c:v>
                </c:pt>
                <c:pt idx="1">
                  <c:v>-6.6267894347738387E-2</c:v>
                </c:pt>
                <c:pt idx="2">
                  <c:v>-8.1919009543461874E-3</c:v>
                </c:pt>
                <c:pt idx="3">
                  <c:v>-0.14115983026874113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49-4874-AA6C-2691CA1BD981}"/>
            </c:ext>
          </c:extLst>
        </c:ser>
        <c:ser>
          <c:idx val="6"/>
          <c:order val="4"/>
          <c:tx>
            <c:strRef>
              <c:f>'distribución peninsulare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cate'!$T$7:$T$12</c:f>
              <c:numCache>
                <c:formatCode>0.0%</c:formatCode>
                <c:ptCount val="4"/>
                <c:pt idx="0">
                  <c:v>0.81916731193043069</c:v>
                </c:pt>
                <c:pt idx="1">
                  <c:v>0.10343826314849008</c:v>
                </c:pt>
                <c:pt idx="2">
                  <c:v>0.71572904878194055</c:v>
                </c:pt>
                <c:pt idx="3">
                  <c:v>0.18083268806956937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49-4874-AA6C-2691CA1BD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69-4B7B-9256-57FDB9D25E12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69-4B7B-9256-57FDB9D25E12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9-4B7B-9256-57FDB9D25E12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9-4B7B-9256-57FDB9D25E12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canarios x cate'!$A$8:$A$9,'distribución canarios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canarios x cate'!$O$8:$O$9,'distribución canarios x cate'!$O$11:$O$12)</c:f>
              <c:numCache>
                <c:formatCode>#,##0</c:formatCode>
                <c:ptCount val="2"/>
                <c:pt idx="0">
                  <c:v>16619</c:v>
                </c:pt>
                <c:pt idx="1">
                  <c:v>23116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69-4B7B-9256-57FDB9D25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cate'!$B$3</c:f>
          <c:strCache>
            <c:ptCount val="1"/>
            <c:pt idx="0">
              <c:v>Viajeros canarios entrados en los hoteles y apartamentos de Puerto de la Cruz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canarios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canarios x cate'!$B$7:$B$12</c:f>
              <c:strCache>
                <c:ptCount val="4"/>
                <c:pt idx="0">
                  <c:v>hotelera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canarios x cate'!$G$7:$G$10</c:f>
              <c:numCache>
                <c:formatCode>#,##0</c:formatCode>
                <c:ptCount val="4"/>
                <c:pt idx="0">
                  <c:v>34341</c:v>
                </c:pt>
                <c:pt idx="1">
                  <c:v>13714</c:v>
                </c:pt>
                <c:pt idx="2">
                  <c:v>20627</c:v>
                </c:pt>
                <c:pt idx="3">
                  <c:v>15950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E1-4E1C-86B0-5284BC147C24}"/>
            </c:ext>
          </c:extLst>
        </c:ser>
        <c:ser>
          <c:idx val="1"/>
          <c:order val="1"/>
          <c:tx>
            <c:strRef>
              <c:f>'distribución canarios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cate'!$K$7:$K$12</c:f>
              <c:numCache>
                <c:formatCode>#,##0</c:formatCode>
                <c:ptCount val="4"/>
                <c:pt idx="0">
                  <c:v>28649</c:v>
                </c:pt>
                <c:pt idx="1">
                  <c:v>13516</c:v>
                </c:pt>
                <c:pt idx="2">
                  <c:v>15133</c:v>
                </c:pt>
                <c:pt idx="3">
                  <c:v>12372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E1-4E1C-86B0-5284BC147C24}"/>
            </c:ext>
          </c:extLst>
        </c:ser>
        <c:ser>
          <c:idx val="2"/>
          <c:order val="2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cate'!$O$7:$O$12</c:f>
              <c:numCache>
                <c:formatCode>#,##0</c:formatCode>
                <c:ptCount val="4"/>
                <c:pt idx="0">
                  <c:v>39735</c:v>
                </c:pt>
                <c:pt idx="1">
                  <c:v>16619</c:v>
                </c:pt>
                <c:pt idx="2">
                  <c:v>23116</c:v>
                </c:pt>
                <c:pt idx="3">
                  <c:v>16511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E1-4E1C-86B0-5284BC147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canarios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cate'!$P$7:$P$12</c:f>
              <c:numCache>
                <c:formatCode>0.0%</c:formatCode>
                <c:ptCount val="4"/>
                <c:pt idx="0">
                  <c:v>0.38695940521484173</c:v>
                </c:pt>
                <c:pt idx="1">
                  <c:v>0.2295797573246523</c:v>
                </c:pt>
                <c:pt idx="2">
                  <c:v>0.52752263265710697</c:v>
                </c:pt>
                <c:pt idx="3">
                  <c:v>0.33454574846427421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E1-4E1C-86B0-5284BC147C24}"/>
            </c:ext>
          </c:extLst>
        </c:ser>
        <c:ser>
          <c:idx val="6"/>
          <c:order val="4"/>
          <c:tx>
            <c:strRef>
              <c:f>'distribución canarios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cate'!$T$7:$T$12</c:f>
              <c:numCache>
                <c:formatCode>0.0%</c:formatCode>
                <c:ptCount val="4"/>
                <c:pt idx="0">
                  <c:v>0.70645023646125948</c:v>
                </c:pt>
                <c:pt idx="1">
                  <c:v>0.29546990008178359</c:v>
                </c:pt>
                <c:pt idx="2">
                  <c:v>0.4109803363794759</c:v>
                </c:pt>
                <c:pt idx="3">
                  <c:v>0.29354976353874052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E1-4E1C-86B0-5284BC147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F1-45E9-AC2E-2B6819F8B7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1F1-45E9-AC2E-2B6819F8B77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1F1-45E9-AC2E-2B6819F8B77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F1-45E9-AC2E-2B6819F8B77B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F1-45E9-AC2E-2B6819F8B77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1F1-45E9-AC2E-2B6819F8B77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1F1-45E9-AC2E-2B6819F8B77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1F1-45E9-AC2E-2B6819F8B77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1F1-45E9-AC2E-2B6819F8B77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1F1-45E9-AC2E-2B6819F8B77B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F1-45E9-AC2E-2B6819F8B77B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1-45E9-AC2E-2B6819F8B77B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F1-45E9-AC2E-2B6819F8B77B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F1-45E9-AC2E-2B6819F8B77B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F1-45E9-AC2E-2B6819F8B77B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F1-45E9-AC2E-2B6819F8B77B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F1-45E9-AC2E-2B6819F8B77B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F1-45E9-AC2E-2B6819F8B77B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F1-45E9-AC2E-2B6819F8B77B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1F1-45E9-AC2E-2B6819F8B77B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1F1-45E9-AC2E-2B6819F8B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86-4E40-AFB0-CCB6CC70326A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86-4E40-AFB0-CCB6CC70326A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6-4E40-AFB0-CCB6CC70326A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6-4E40-AFB0-CCB6CC70326A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6-4E40-AFB0-CCB6CC70326A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6-4E40-AFB0-CCB6CC70326A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6-4E40-AFB0-CCB6CC70326A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86-4E40-AFB0-CCB6CC70326A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86-4E40-AFB0-CCB6CC70326A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86-4E40-AFB0-CCB6CC7032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0386-4E40-AFB0-CCB6CC70326A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86-4E40-AFB0-CCB6CC70326A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86-4E40-AFB0-CCB6CC70326A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86-4E40-AFB0-CCB6CC70326A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86-4E40-AFB0-CCB6CC7032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0386-4E40-AFB0-CCB6CC70326A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0386-4E40-AFB0-CCB6CC70326A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86-4E40-AFB0-CCB6CC70326A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86-4E40-AFB0-CCB6CC70326A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86-4E40-AFB0-CCB6CC70326A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86-4E40-AFB0-CCB6CC70326A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86-4E40-AFB0-CCB6CC70326A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86-4E40-AFB0-CCB6CC70326A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86-4E40-AFB0-CCB6CC70326A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86-4E40-AFB0-CCB6CC70326A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86-4E40-AFB0-CCB6CC70326A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86-4E40-AFB0-CCB6CC70326A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86-4E40-AFB0-CCB6CC70326A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86-4E40-AFB0-CCB6CC70326A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86-4E40-AFB0-CCB6CC70326A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86-4E40-AFB0-CCB6CC70326A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86-4E40-AFB0-CCB6CC70326A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86-4E40-AFB0-CCB6CC7032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0386-4E40-AFB0-CCB6CC70326A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86-4E40-AFB0-CCB6CC7032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386-4E40-AFB0-CCB6CC7032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386-4E40-AFB0-CCB6CC7032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386-4E40-AFB0-CCB6CC7032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386-4E40-AFB0-CCB6CC7032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386-4E40-AFB0-CCB6CC7032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386-4E40-AFB0-CCB6CC7032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386-4E40-AFB0-CCB6CC7032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386-4E40-AFB0-CCB6CC7032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386-4E40-AFB0-CCB6CC7032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0386-4E40-AFB0-CCB6CC7032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0386-4E40-AFB0-CCB6CC70326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0386-4E40-AFB0-CCB6CC70326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0386-4E40-AFB0-CCB6CC70326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0386-4E40-AFB0-CCB6CC70326A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0386-4E40-AFB0-CCB6CC70326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86-4E40-AFB0-CCB6CC70326A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86-4E40-AFB0-CCB6CC70326A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86-4E40-AFB0-CCB6CC70326A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386-4E40-AFB0-CCB6CC70326A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386-4E40-AFB0-CCB6CC70326A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386-4E40-AFB0-CCB6CC70326A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386-4E40-AFB0-CCB6CC70326A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386-4E40-AFB0-CCB6CC70326A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386-4E40-AFB0-CCB6CC70326A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386-4E40-AFB0-CCB6CC70326A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386-4E40-AFB0-CCB6CC70326A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386-4E40-AFB0-CCB6CC70326A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386-4E40-AFB0-CCB6CC70326A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386-4E40-AFB0-CCB6CC70326A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386-4E40-AFB0-CCB6CC70326A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386-4E40-AFB0-CCB6CC7032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0386-4E40-AFB0-CCB6CC70326A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386-4E40-AFB0-CCB6CC70326A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386-4E40-AFB0-CCB6CC70326A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386-4E40-AFB0-CCB6CC70326A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386-4E40-AFB0-CCB6CC70326A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386-4E40-AFB0-CCB6CC70326A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386-4E40-AFB0-CCB6CC70326A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386-4E40-AFB0-CCB6CC70326A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386-4E40-AFB0-CCB6CC70326A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386-4E40-AFB0-CCB6CC70326A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386-4E40-AFB0-CCB6CC70326A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386-4E40-AFB0-CCB6CC70326A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386-4E40-AFB0-CCB6CC70326A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386-4E40-AFB0-CCB6CC70326A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386-4E40-AFB0-CCB6CC70326A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386-4E40-AFB0-CCB6CC70326A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386-4E40-AFB0-CCB6CC7032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0386-4E40-AFB0-CCB6CC703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30-46D4-844A-DBE38F1C31A0}"/>
              </c:ext>
            </c:extLst>
          </c:dPt>
          <c:val>
            <c:numRef>
              <c:f>'Viajeros entr evol mensu TF'!$G$163:$G$175</c:f>
              <c:numCache>
                <c:formatCode>#,##0</c:formatCode>
                <c:ptCount val="13"/>
                <c:pt idx="0">
                  <c:v>3648</c:v>
                </c:pt>
                <c:pt idx="1">
                  <c:v>4901</c:v>
                </c:pt>
                <c:pt idx="2">
                  <c:v>5266</c:v>
                </c:pt>
                <c:pt idx="3">
                  <c:v>5053</c:v>
                </c:pt>
                <c:pt idx="4">
                  <c:v>4892</c:v>
                </c:pt>
                <c:pt idx="5">
                  <c:v>5187</c:v>
                </c:pt>
                <c:pt idx="6">
                  <c:v>5388</c:v>
                </c:pt>
                <c:pt idx="7">
                  <c:v>5505</c:v>
                </c:pt>
                <c:pt idx="8">
                  <c:v>4449</c:v>
                </c:pt>
                <c:pt idx="9">
                  <c:v>5925</c:v>
                </c:pt>
                <c:pt idx="10">
                  <c:v>3939</c:v>
                </c:pt>
                <c:pt idx="11">
                  <c:v>3854</c:v>
                </c:pt>
                <c:pt idx="12">
                  <c:v>58007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0-46D4-844A-DBE38F1C31A0}"/>
            </c:ext>
          </c:extLst>
        </c:ser>
        <c:ser>
          <c:idx val="0"/>
          <c:order val="2"/>
          <c:tx>
            <c:strRef>
              <c:f>'Viajeros entr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30-46D4-844A-DBE38F1C31A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TF'!$I$163:$I$175</c:f>
              <c:numCache>
                <c:formatCode>#,##0</c:formatCode>
                <c:ptCount val="13"/>
                <c:pt idx="0">
                  <c:v>3619</c:v>
                </c:pt>
                <c:pt idx="1">
                  <c:v>5225</c:v>
                </c:pt>
                <c:pt idx="2">
                  <c:v>5421</c:v>
                </c:pt>
                <c:pt idx="3">
                  <c:v>5677</c:v>
                </c:pt>
                <c:pt idx="4">
                  <c:v>5607</c:v>
                </c:pt>
                <c:pt idx="5">
                  <c:v>3585</c:v>
                </c:pt>
                <c:pt idx="6">
                  <c:v>5432</c:v>
                </c:pt>
                <c:pt idx="7">
                  <c:v>5373</c:v>
                </c:pt>
                <c:pt idx="8">
                  <c:v>4039</c:v>
                </c:pt>
                <c:pt idx="9">
                  <c:v>5658</c:v>
                </c:pt>
                <c:pt idx="10">
                  <c:v>3813</c:v>
                </c:pt>
                <c:pt idx="11">
                  <c:v>3666</c:v>
                </c:pt>
                <c:pt idx="12">
                  <c:v>57115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30-46D4-844A-DBE38F1C31A0}"/>
            </c:ext>
          </c:extLst>
        </c:ser>
        <c:ser>
          <c:idx val="1"/>
          <c:order val="3"/>
          <c:tx>
            <c:strRef>
              <c:f>'Viajeros entr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30-46D4-844A-DBE38F1C31A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30-46D4-844A-DBE38F1C31A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TF'!$K$163:$K$175</c:f>
              <c:numCache>
                <c:formatCode>#,##0</c:formatCode>
                <c:ptCount val="13"/>
                <c:pt idx="0">
                  <c:v>3980</c:v>
                </c:pt>
                <c:pt idx="1">
                  <c:v>4884</c:v>
                </c:pt>
                <c:pt idx="2">
                  <c:v>4720</c:v>
                </c:pt>
                <c:pt idx="3">
                  <c:v>4896</c:v>
                </c:pt>
                <c:pt idx="4">
                  <c:v>4684</c:v>
                </c:pt>
                <c:pt idx="5">
                  <c:v>4069</c:v>
                </c:pt>
                <c:pt idx="12">
                  <c:v>27233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30-46D4-844A-DBE38F1C3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730-46D4-844A-DBE38F1C31A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1736</c:v>
                      </c:pt>
                      <c:pt idx="1">
                        <c:v>3013</c:v>
                      </c:pt>
                      <c:pt idx="2">
                        <c:v>3335</c:v>
                      </c:pt>
                      <c:pt idx="3">
                        <c:v>3289</c:v>
                      </c:pt>
                      <c:pt idx="4">
                        <c:v>2303</c:v>
                      </c:pt>
                      <c:pt idx="5">
                        <c:v>1777</c:v>
                      </c:pt>
                      <c:pt idx="6">
                        <c:v>2337</c:v>
                      </c:pt>
                      <c:pt idx="7">
                        <c:v>2265</c:v>
                      </c:pt>
                      <c:pt idx="8">
                        <c:v>2484</c:v>
                      </c:pt>
                      <c:pt idx="9">
                        <c:v>2881</c:v>
                      </c:pt>
                      <c:pt idx="10">
                        <c:v>2543</c:v>
                      </c:pt>
                      <c:pt idx="11">
                        <c:v>2795</c:v>
                      </c:pt>
                      <c:pt idx="12">
                        <c:v>30758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730-46D4-844A-DBE38F1C31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30-46D4-844A-DBE38F1C31A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30-46D4-844A-DBE38F1C31A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30-46D4-844A-DBE38F1C31A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30-46D4-844A-DBE38F1C31A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30-46D4-844A-DBE38F1C31A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30-46D4-844A-DBE38F1C31A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30-46D4-844A-DBE38F1C31A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30-46D4-844A-DBE38F1C31A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30-46D4-844A-DBE38F1C31A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30-46D4-844A-DBE38F1C31A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30-46D4-844A-DBE38F1C31A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30-46D4-844A-DBE38F1C31A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30-46D4-844A-DBE38F1C31A0}"/>
              </c:ext>
            </c:extLst>
          </c:dPt>
          <c:cat>
            <c:strRef>
              <c:f>'Viajeros entr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TF'!$L$163:$L$175</c:f>
              <c:numCache>
                <c:formatCode>0.0%</c:formatCode>
                <c:ptCount val="13"/>
                <c:pt idx="0">
                  <c:v>9.9751312517269985E-2</c:v>
                </c:pt>
                <c:pt idx="1">
                  <c:v>-6.5263157894736801E-2</c:v>
                </c:pt>
                <c:pt idx="2">
                  <c:v>-0.12931193506733074</c:v>
                </c:pt>
                <c:pt idx="3">
                  <c:v>-0.13757266161705128</c:v>
                </c:pt>
                <c:pt idx="4">
                  <c:v>-0.16461565899768149</c:v>
                </c:pt>
                <c:pt idx="5">
                  <c:v>0.13500697350069735</c:v>
                </c:pt>
                <c:pt idx="12">
                  <c:v>-6.5250223107022776E-2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730-46D4-844A-DBE38F1C3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al'!$B$3</c:f>
          <c:strCache>
            <c:ptCount val="1"/>
            <c:pt idx="0">
              <c:v>Viajeros españoles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mun al'!$G$5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al'!$G$7:$G$16</c:f>
              <c:numCache>
                <c:formatCode>#,##0</c:formatCode>
                <c:ptCount val="10"/>
                <c:pt idx="0">
                  <c:v>69239</c:v>
                </c:pt>
                <c:pt idx="1">
                  <c:v>46541</c:v>
                </c:pt>
                <c:pt idx="2">
                  <c:v>7255</c:v>
                </c:pt>
                <c:pt idx="3">
                  <c:v>177377</c:v>
                </c:pt>
                <c:pt idx="4">
                  <c:v>22839</c:v>
                </c:pt>
                <c:pt idx="5">
                  <c:v>75359</c:v>
                </c:pt>
                <c:pt idx="6">
                  <c:v>16896</c:v>
                </c:pt>
                <c:pt idx="7">
                  <c:v>11059</c:v>
                </c:pt>
                <c:pt idx="8">
                  <c:v>28730</c:v>
                </c:pt>
                <c:pt idx="9">
                  <c:v>26496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92-4B87-B792-FC8E20355D45}"/>
            </c:ext>
          </c:extLst>
        </c:ser>
        <c:ser>
          <c:idx val="1"/>
          <c:order val="1"/>
          <c:tx>
            <c:strRef>
              <c:f>'distribución españoles x mun al'!$K$5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al'!$K$7:$K$16</c:f>
              <c:numCache>
                <c:formatCode>#,##0</c:formatCode>
                <c:ptCount val="10"/>
                <c:pt idx="0">
                  <c:v>63041</c:v>
                </c:pt>
                <c:pt idx="1">
                  <c:v>49677</c:v>
                </c:pt>
                <c:pt idx="2">
                  <c:v>4389</c:v>
                </c:pt>
                <c:pt idx="3">
                  <c:v>181105</c:v>
                </c:pt>
                <c:pt idx="4">
                  <c:v>25193</c:v>
                </c:pt>
                <c:pt idx="5">
                  <c:v>87725</c:v>
                </c:pt>
                <c:pt idx="6">
                  <c:v>16644</c:v>
                </c:pt>
                <c:pt idx="7">
                  <c:v>9469</c:v>
                </c:pt>
                <c:pt idx="8">
                  <c:v>19172</c:v>
                </c:pt>
                <c:pt idx="9">
                  <c:v>24222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92-4B87-B792-FC8E20355D45}"/>
            </c:ext>
          </c:extLst>
        </c:ser>
        <c:ser>
          <c:idx val="2"/>
          <c:order val="2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92-4B87-B792-FC8E20355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mun al'!$P$5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al'!$P$7:$P$16</c:f>
              <c:numCache>
                <c:formatCode>0.0%</c:formatCode>
                <c:ptCount val="10"/>
                <c:pt idx="0">
                  <c:v>2.4666486889484585E-2</c:v>
                </c:pt>
                <c:pt idx="1">
                  <c:v>0.2030919741530286</c:v>
                </c:pt>
                <c:pt idx="2">
                  <c:v>0.88448393711551598</c:v>
                </c:pt>
                <c:pt idx="3">
                  <c:v>5.2196239750420981E-2</c:v>
                </c:pt>
                <c:pt idx="4">
                  <c:v>-0.20378676616520464</c:v>
                </c:pt>
                <c:pt idx="5">
                  <c:v>1.695069820461681E-2</c:v>
                </c:pt>
                <c:pt idx="6">
                  <c:v>4.0495073299687601E-2</c:v>
                </c:pt>
                <c:pt idx="7">
                  <c:v>0.87453796599429712</c:v>
                </c:pt>
                <c:pt idx="8">
                  <c:v>0.1431253911954935</c:v>
                </c:pt>
                <c:pt idx="9">
                  <c:v>-0.28907604656923458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92-4B87-B792-FC8E20355D45}"/>
            </c:ext>
          </c:extLst>
        </c:ser>
        <c:ser>
          <c:idx val="6"/>
          <c:order val="4"/>
          <c:tx>
            <c:strRef>
              <c:f>'distribución españoles x mun al'!$T$5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al'!$T$7:$T$16</c:f>
              <c:numCache>
                <c:formatCode>0.0%</c:formatCode>
                <c:ptCount val="10"/>
                <c:pt idx="0">
                  <c:v>0.12749227301614871</c:v>
                </c:pt>
                <c:pt idx="1">
                  <c:v>0.11795936573600754</c:v>
                </c:pt>
                <c:pt idx="2">
                  <c:v>1.6324363584688927E-2</c:v>
                </c:pt>
                <c:pt idx="3">
                  <c:v>0.3761018106602772</c:v>
                </c:pt>
                <c:pt idx="4">
                  <c:v>3.9590183671294306E-2</c:v>
                </c:pt>
                <c:pt idx="5">
                  <c:v>0.17607654746914142</c:v>
                </c:pt>
                <c:pt idx="6">
                  <c:v>3.4180308131984381E-2</c:v>
                </c:pt>
                <c:pt idx="7">
                  <c:v>3.5032940832816883E-2</c:v>
                </c:pt>
                <c:pt idx="8">
                  <c:v>4.3255320072789573E-2</c:v>
                </c:pt>
                <c:pt idx="9">
                  <c:v>3.3986886824851084E-2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92-4B87-B792-FC8E20355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36-4ABB-A52D-331CE326FB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536-4ABB-A52D-331CE326FB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536-4ABB-A52D-331CE326FB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536-4ABB-A52D-331CE326FB40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536-4ABB-A52D-331CE326FB4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536-4ABB-A52D-331CE326FB4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536-4ABB-A52D-331CE326FB4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536-4ABB-A52D-331CE326FB4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536-4ABB-A52D-331CE326FB4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536-4ABB-A52D-331CE326FB40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6-4ABB-A52D-331CE326FB40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6-4ABB-A52D-331CE326FB40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6-4ABB-A52D-331CE326FB40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6-4ABB-A52D-331CE326FB40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36-4ABB-A52D-331CE326FB40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36-4ABB-A52D-331CE326FB40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36-4ABB-A52D-331CE326FB40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36-4ABB-A52D-331CE326FB40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6-4ABB-A52D-331CE326FB40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536-4ABB-A52D-331CE326FB40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536-4ABB-A52D-331CE326F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AA-46F5-A4CA-80654EADB55D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A-46F5-A4CA-80654EADB55D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AA-46F5-A4CA-80654EADB55D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A-46F5-A4CA-80654EADB55D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AA-46F5-A4CA-80654EADB55D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A-46F5-A4CA-80654EADB55D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AA-46F5-A4CA-80654EADB55D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A-46F5-A4CA-80654EADB55D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AA-46F5-A4CA-80654EADB55D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A-46F5-A4CA-80654EADB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AAAA-46F5-A4CA-80654EADB55D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AA-46F5-A4CA-80654EADB55D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AA-46F5-A4CA-80654EADB55D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AA-46F5-A4CA-80654EADB55D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AA-46F5-A4CA-80654EADB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AAAA-46F5-A4CA-80654EADB55D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AAAA-46F5-A4CA-80654EADB55D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AA-46F5-A4CA-80654EADB55D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AA-46F5-A4CA-80654EADB55D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AA-46F5-A4CA-80654EADB55D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AA-46F5-A4CA-80654EADB55D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AA-46F5-A4CA-80654EADB55D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AA-46F5-A4CA-80654EADB55D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AA-46F5-A4CA-80654EADB55D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AA-46F5-A4CA-80654EADB55D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AA-46F5-A4CA-80654EADB55D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AA-46F5-A4CA-80654EADB55D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AA-46F5-A4CA-80654EADB55D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AA-46F5-A4CA-80654EADB55D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AA-46F5-A4CA-80654EADB55D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AA-46F5-A4CA-80654EADB55D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AA-46F5-A4CA-80654EADB55D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AA-46F5-A4CA-80654EADB5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AAAA-46F5-A4CA-80654EADB55D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AAA-46F5-A4CA-80654EADB5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AAA-46F5-A4CA-80654EADB5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AAA-46F5-A4CA-80654EADB5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AAA-46F5-A4CA-80654EADB5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AAA-46F5-A4CA-80654EADB5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AAA-46F5-A4CA-80654EADB5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AAA-46F5-A4CA-80654EADB5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AAA-46F5-A4CA-80654EADB5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AAA-46F5-A4CA-80654EADB5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AAA-46F5-A4CA-80654EADB5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AAAA-46F5-A4CA-80654EADB5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AAAA-46F5-A4CA-80654EADB55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AAAA-46F5-A4CA-80654EADB55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AAAA-46F5-A4CA-80654EADB55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AAAA-46F5-A4CA-80654EADB55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AAAA-46F5-A4CA-80654EADB55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AA-46F5-A4CA-80654EADB55D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AA-46F5-A4CA-80654EADB55D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AA-46F5-A4CA-80654EADB55D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AAA-46F5-A4CA-80654EADB55D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AAA-46F5-A4CA-80654EADB55D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AAA-46F5-A4CA-80654EADB55D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AAA-46F5-A4CA-80654EADB55D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AAA-46F5-A4CA-80654EADB55D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AAA-46F5-A4CA-80654EADB55D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AAA-46F5-A4CA-80654EADB55D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AAA-46F5-A4CA-80654EADB55D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AAA-46F5-A4CA-80654EADB55D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AAA-46F5-A4CA-80654EADB55D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AAA-46F5-A4CA-80654EADB55D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AAA-46F5-A4CA-80654EADB55D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AAA-46F5-A4CA-80654EADB5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AAAA-46F5-A4CA-80654EADB55D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AAA-46F5-A4CA-80654EADB55D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AAA-46F5-A4CA-80654EADB55D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AAA-46F5-A4CA-80654EADB55D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AAA-46F5-A4CA-80654EADB55D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AAA-46F5-A4CA-80654EADB55D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AAA-46F5-A4CA-80654EADB55D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AAA-46F5-A4CA-80654EADB55D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AAA-46F5-A4CA-80654EADB55D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AAA-46F5-A4CA-80654EADB55D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AAA-46F5-A4CA-80654EADB55D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AAA-46F5-A4CA-80654EADB55D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AAA-46F5-A4CA-80654EADB55D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AAA-46F5-A4CA-80654EADB55D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AAA-46F5-A4CA-80654EADB55D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AAA-46F5-A4CA-80654EADB55D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AAA-46F5-A4CA-80654EADB5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AAAA-46F5-A4CA-80654EADB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munici'!$B$3</c:f>
          <c:strCache>
            <c:ptCount val="1"/>
            <c:pt idx="0">
              <c:v>Viajeros peninsulares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munici'!$G$7:$G$16</c:f>
              <c:numCache>
                <c:formatCode>#,##0</c:formatCode>
                <c:ptCount val="10"/>
                <c:pt idx="0">
                  <c:v>42959</c:v>
                </c:pt>
                <c:pt idx="1">
                  <c:v>26525</c:v>
                </c:pt>
                <c:pt idx="2">
                  <c:v>2499</c:v>
                </c:pt>
                <c:pt idx="3">
                  <c:v>127086</c:v>
                </c:pt>
                <c:pt idx="4">
                  <c:v>16063</c:v>
                </c:pt>
                <c:pt idx="5">
                  <c:v>41855</c:v>
                </c:pt>
                <c:pt idx="6">
                  <c:v>12232</c:v>
                </c:pt>
                <c:pt idx="7">
                  <c:v>3931</c:v>
                </c:pt>
                <c:pt idx="8">
                  <c:v>10922</c:v>
                </c:pt>
                <c:pt idx="9">
                  <c:v>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0-4C29-8030-3FAEA1EDD9A5}"/>
            </c:ext>
          </c:extLst>
        </c:ser>
        <c:ser>
          <c:idx val="1"/>
          <c:order val="1"/>
          <c:tx>
            <c:strRef>
              <c:f>'distribución peninsula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munici'!$K$7:$K$16</c:f>
              <c:numCache>
                <c:formatCode>#,##0</c:formatCode>
                <c:ptCount val="10"/>
                <c:pt idx="0">
                  <c:v>35884</c:v>
                </c:pt>
                <c:pt idx="1">
                  <c:v>29316</c:v>
                </c:pt>
                <c:pt idx="2">
                  <c:v>1545</c:v>
                </c:pt>
                <c:pt idx="3">
                  <c:v>140084</c:v>
                </c:pt>
                <c:pt idx="4">
                  <c:v>16553</c:v>
                </c:pt>
                <c:pt idx="5">
                  <c:v>43681</c:v>
                </c:pt>
                <c:pt idx="6">
                  <c:v>11250</c:v>
                </c:pt>
                <c:pt idx="7">
                  <c:v>4788</c:v>
                </c:pt>
                <c:pt idx="8">
                  <c:v>11731</c:v>
                </c:pt>
                <c:pt idx="9">
                  <c:v>9011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C0-4C29-8030-3FAEA1EDD9A5}"/>
            </c:ext>
          </c:extLst>
        </c:ser>
        <c:ser>
          <c:idx val="2"/>
          <c:order val="2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C0-4C29-8030-3FAEA1EDD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munici'!$P$7:$P$16</c:f>
              <c:numCache>
                <c:formatCode>0.0%</c:formatCode>
                <c:ptCount val="10"/>
                <c:pt idx="0">
                  <c:v>-2.6725002786757379E-2</c:v>
                </c:pt>
                <c:pt idx="1">
                  <c:v>5.7238368126620198E-2</c:v>
                </c:pt>
                <c:pt idx="2">
                  <c:v>1.9378640776699028</c:v>
                </c:pt>
                <c:pt idx="3">
                  <c:v>-4.1203849119100022E-2</c:v>
                </c:pt>
                <c:pt idx="4">
                  <c:v>-0.47652993415090916</c:v>
                </c:pt>
                <c:pt idx="5">
                  <c:v>3.7567821249513411E-2</c:v>
                </c:pt>
                <c:pt idx="6">
                  <c:v>-8.4622222222222265E-2</c:v>
                </c:pt>
                <c:pt idx="7">
                  <c:v>0.38868003341687563</c:v>
                </c:pt>
                <c:pt idx="8">
                  <c:v>-0.10561759440797891</c:v>
                </c:pt>
                <c:pt idx="9">
                  <c:v>0.13472422594606592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C0-4C29-8030-3FAEA1EDD9A5}"/>
            </c:ext>
          </c:extLst>
        </c:ser>
        <c:ser>
          <c:idx val="6"/>
          <c:order val="4"/>
          <c:tx>
            <c:strRef>
              <c:f>'distribución peninsula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munici'!$T$7:$T$16</c:f>
              <c:numCache>
                <c:formatCode>0.0%</c:formatCode>
                <c:ptCount val="10"/>
                <c:pt idx="0">
                  <c:v>0.11782228654515031</c:v>
                </c:pt>
                <c:pt idx="1">
                  <c:v>0.10456074299729101</c:v>
                </c:pt>
                <c:pt idx="2">
                  <c:v>1.5312680275688969E-2</c:v>
                </c:pt>
                <c:pt idx="3">
                  <c:v>0.45311229636226852</c:v>
                </c:pt>
                <c:pt idx="4">
                  <c:v>2.9232071951717321E-2</c:v>
                </c:pt>
                <c:pt idx="5">
                  <c:v>0.15289739930706664</c:v>
                </c:pt>
                <c:pt idx="6">
                  <c:v>3.4741128327615112E-2</c:v>
                </c:pt>
                <c:pt idx="7">
                  <c:v>2.2430934380492609E-2</c:v>
                </c:pt>
                <c:pt idx="8">
                  <c:v>3.5395602875639712E-2</c:v>
                </c:pt>
                <c:pt idx="9">
                  <c:v>3.4494856977069777E-2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C0-4C29-8030-3FAEA1EDD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A2-46AD-88AC-DAFE85CEBF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A2-46AD-88AC-DAFE85CEBF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9A2-46AD-88AC-DAFE85CEBF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A2-46AD-88AC-DAFE85CEBF36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A2-46AD-88AC-DAFE85CEBF3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9A2-46AD-88AC-DAFE85CEBF3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9A2-46AD-88AC-DAFE85CEBF3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9A2-46AD-88AC-DAFE85CEBF3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9A2-46AD-88AC-DAFE85CEBF3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9A2-46AD-88AC-DAFE85CEBF36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A2-46AD-88AC-DAFE85CEBF36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2-46AD-88AC-DAFE85CEBF36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2-46AD-88AC-DAFE85CEBF36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2-46AD-88AC-DAFE85CEBF36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2-46AD-88AC-DAFE85CEBF36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A2-46AD-88AC-DAFE85CEBF36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A2-46AD-88AC-DAFE85CEBF36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A2-46AD-88AC-DAFE85CEBF36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A2-46AD-88AC-DAFE85CEBF36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9A2-46AD-88AC-DAFE85CEBF36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9A2-46AD-88AC-DAFE85CEB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F7-435A-9D89-2A8AE7CBFBDE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F7-435A-9D89-2A8AE7CBFBDE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7-435A-9D89-2A8AE7CBFBDE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7-435A-9D89-2A8AE7CBFBDE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7-435A-9D89-2A8AE7CBFBDE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7-435A-9D89-2A8AE7CBFBDE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F7-435A-9D89-2A8AE7CBFBDE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F7-435A-9D89-2A8AE7CBFBDE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F7-435A-9D89-2A8AE7CBFBDE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F7-435A-9D89-2A8AE7CBF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3CF7-435A-9D89-2A8AE7CBFBDE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F7-435A-9D89-2A8AE7CBFBDE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F7-435A-9D89-2A8AE7CBFBDE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F7-435A-9D89-2A8AE7CBFBDE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F7-435A-9D89-2A8AE7CBF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3CF7-435A-9D89-2A8AE7CBFBDE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3CF7-435A-9D89-2A8AE7CBFBDE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F7-435A-9D89-2A8AE7CBFBDE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F7-435A-9D89-2A8AE7CBFBDE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F7-435A-9D89-2A8AE7CBFBDE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F7-435A-9D89-2A8AE7CBFBDE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F7-435A-9D89-2A8AE7CBFBDE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F7-435A-9D89-2A8AE7CBFBDE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F7-435A-9D89-2A8AE7CBFBDE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F7-435A-9D89-2A8AE7CBFBDE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F7-435A-9D89-2A8AE7CBFBDE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F7-435A-9D89-2A8AE7CBFBDE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F7-435A-9D89-2A8AE7CBFBDE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F7-435A-9D89-2A8AE7CBFBDE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F7-435A-9D89-2A8AE7CBFBDE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F7-435A-9D89-2A8AE7CBFBDE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F7-435A-9D89-2A8AE7CBFBDE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F7-435A-9D89-2A8AE7CBFBD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3CF7-435A-9D89-2A8AE7CBFBDE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F7-435A-9D89-2A8AE7CBFB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CF7-435A-9D89-2A8AE7CBFB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CF7-435A-9D89-2A8AE7CBFB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CF7-435A-9D89-2A8AE7CBFB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CF7-435A-9D89-2A8AE7CBFB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CF7-435A-9D89-2A8AE7CBFB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CF7-435A-9D89-2A8AE7CBFB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CF7-435A-9D89-2A8AE7CBFB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CF7-435A-9D89-2A8AE7CBFB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CF7-435A-9D89-2A8AE7CBFB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3CF7-435A-9D89-2A8AE7CBFB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3CF7-435A-9D89-2A8AE7CBFBD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3CF7-435A-9D89-2A8AE7CBFBD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3CF7-435A-9D89-2A8AE7CBFBD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3CF7-435A-9D89-2A8AE7CBFBD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3CF7-435A-9D89-2A8AE7CBFBD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F7-435A-9D89-2A8AE7CBFBDE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CF7-435A-9D89-2A8AE7CBFBDE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CF7-435A-9D89-2A8AE7CBFBDE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CF7-435A-9D89-2A8AE7CBFBDE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CF7-435A-9D89-2A8AE7CBFBDE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CF7-435A-9D89-2A8AE7CBFBDE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CF7-435A-9D89-2A8AE7CBFBDE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CF7-435A-9D89-2A8AE7CBFBDE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CF7-435A-9D89-2A8AE7CBFBDE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CF7-435A-9D89-2A8AE7CBFBDE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CF7-435A-9D89-2A8AE7CBFBDE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CF7-435A-9D89-2A8AE7CBFBDE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CF7-435A-9D89-2A8AE7CBFBDE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CF7-435A-9D89-2A8AE7CBFBDE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CF7-435A-9D89-2A8AE7CBFBDE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CF7-435A-9D89-2A8AE7CBFBD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3CF7-435A-9D89-2A8AE7CBFBDE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CF7-435A-9D89-2A8AE7CBFBDE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CF7-435A-9D89-2A8AE7CBFBDE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CF7-435A-9D89-2A8AE7CBFBDE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CF7-435A-9D89-2A8AE7CBFBDE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CF7-435A-9D89-2A8AE7CBFBDE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CF7-435A-9D89-2A8AE7CBFBDE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CF7-435A-9D89-2A8AE7CBFBDE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CF7-435A-9D89-2A8AE7CBFBDE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CF7-435A-9D89-2A8AE7CBFBDE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CF7-435A-9D89-2A8AE7CBFBDE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CF7-435A-9D89-2A8AE7CBFBDE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CF7-435A-9D89-2A8AE7CBFBDE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CF7-435A-9D89-2A8AE7CBFBDE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CF7-435A-9D89-2A8AE7CBFBDE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CF7-435A-9D89-2A8AE7CBFBDE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CF7-435A-9D89-2A8AE7CBFBD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3CF7-435A-9D89-2A8AE7CBF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munici'!$B$3</c:f>
          <c:strCache>
            <c:ptCount val="1"/>
            <c:pt idx="0">
              <c:v>Viajeros canarios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canarias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munici'!$G$7:$G$16</c:f>
              <c:numCache>
                <c:formatCode>#,##0</c:formatCode>
                <c:ptCount val="10"/>
                <c:pt idx="0">
                  <c:v>26280</c:v>
                </c:pt>
                <c:pt idx="1">
                  <c:v>20016</c:v>
                </c:pt>
                <c:pt idx="2">
                  <c:v>4756</c:v>
                </c:pt>
                <c:pt idx="3">
                  <c:v>50291</c:v>
                </c:pt>
                <c:pt idx="4">
                  <c:v>6776</c:v>
                </c:pt>
                <c:pt idx="5">
                  <c:v>33504</c:v>
                </c:pt>
                <c:pt idx="6">
                  <c:v>4664</c:v>
                </c:pt>
                <c:pt idx="7">
                  <c:v>7128</c:v>
                </c:pt>
                <c:pt idx="8">
                  <c:v>17808</c:v>
                </c:pt>
                <c:pt idx="9">
                  <c:v>17616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D-4145-93E1-46A1D3469904}"/>
            </c:ext>
          </c:extLst>
        </c:ser>
        <c:ser>
          <c:idx val="1"/>
          <c:order val="1"/>
          <c:tx>
            <c:strRef>
              <c:f>'distribución canarias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munici'!$K$7:$K$16</c:f>
              <c:numCache>
                <c:formatCode>#,##0</c:formatCode>
                <c:ptCount val="10"/>
                <c:pt idx="0">
                  <c:v>27157</c:v>
                </c:pt>
                <c:pt idx="1">
                  <c:v>20361</c:v>
                </c:pt>
                <c:pt idx="2">
                  <c:v>2844</c:v>
                </c:pt>
                <c:pt idx="3">
                  <c:v>41021</c:v>
                </c:pt>
                <c:pt idx="4">
                  <c:v>8640</c:v>
                </c:pt>
                <c:pt idx="5">
                  <c:v>44044</c:v>
                </c:pt>
                <c:pt idx="6">
                  <c:v>5394</c:v>
                </c:pt>
                <c:pt idx="7">
                  <c:v>4681</c:v>
                </c:pt>
                <c:pt idx="8">
                  <c:v>7441</c:v>
                </c:pt>
                <c:pt idx="9">
                  <c:v>15211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3D-4145-93E1-46A1D3469904}"/>
            </c:ext>
          </c:extLst>
        </c:ser>
        <c:ser>
          <c:idx val="2"/>
          <c:order val="2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3D-4145-93E1-46A1D3469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canarias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munici'!$P$7:$P$16</c:f>
              <c:numCache>
                <c:formatCode>0.0%</c:formatCode>
                <c:ptCount val="10"/>
                <c:pt idx="0">
                  <c:v>9.25728173215008E-2</c:v>
                </c:pt>
                <c:pt idx="1">
                  <c:v>0.41309365944698206</c:v>
                </c:pt>
                <c:pt idx="2">
                  <c:v>0.31223628691983119</c:v>
                </c:pt>
                <c:pt idx="3">
                  <c:v>0.37115136149776951</c:v>
                </c:pt>
                <c:pt idx="4">
                  <c:v>0.31875000000000009</c:v>
                </c:pt>
                <c:pt idx="5">
                  <c:v>-3.4965034965035446E-3</c:v>
                </c:pt>
                <c:pt idx="6">
                  <c:v>0.30144605116796441</c:v>
                </c:pt>
                <c:pt idx="7">
                  <c:v>1.3715018158513139</c:v>
                </c:pt>
                <c:pt idx="8">
                  <c:v>0.53527751646284094</c:v>
                </c:pt>
                <c:pt idx="9">
                  <c:v>-0.54013542830846095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3D-4145-93E1-46A1D3469904}"/>
            </c:ext>
          </c:extLst>
        </c:ser>
        <c:ser>
          <c:idx val="6"/>
          <c:order val="4"/>
          <c:tx>
            <c:strRef>
              <c:f>'distribución canarias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munici'!$T$7:$T$16</c:f>
              <c:numCache>
                <c:formatCode>0.0%</c:formatCode>
                <c:ptCount val="10"/>
                <c:pt idx="0">
                  <c:v>0.14112582938952176</c:v>
                </c:pt>
                <c:pt idx="1">
                  <c:v>0.13684986563295204</c:v>
                </c:pt>
                <c:pt idx="2">
                  <c:v>1.7750719398796643E-2</c:v>
                </c:pt>
                <c:pt idx="3">
                  <c:v>0.26752598159290353</c:v>
                </c:pt>
                <c:pt idx="4">
                  <c:v>5.4193916621084921E-2</c:v>
                </c:pt>
                <c:pt idx="5">
                  <c:v>0.20875645080739139</c:v>
                </c:pt>
                <c:pt idx="6">
                  <c:v>3.3389616875549956E-2</c:v>
                </c:pt>
                <c:pt idx="7">
                  <c:v>5.2800304406763539E-2</c:v>
                </c:pt>
                <c:pt idx="8">
                  <c:v>5.4336607291493255E-2</c:v>
                </c:pt>
                <c:pt idx="9">
                  <c:v>3.3270707983543008E-2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3D-4145-93E1-46A1D3469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españo'!$C$8:$C$22</c:f>
              <c:numCache>
                <c:formatCode>#,##0</c:formatCode>
                <c:ptCount val="15"/>
                <c:pt idx="0">
                  <c:v>398420</c:v>
                </c:pt>
                <c:pt idx="1">
                  <c:v>382439</c:v>
                </c:pt>
                <c:pt idx="2">
                  <c:v>343297</c:v>
                </c:pt>
                <c:pt idx="3">
                  <c:v>342907</c:v>
                </c:pt>
                <c:pt idx="4">
                  <c:v>181693</c:v>
                </c:pt>
                <c:pt idx="5">
                  <c:v>103133</c:v>
                </c:pt>
                <c:pt idx="6">
                  <c:v>356283</c:v>
                </c:pt>
                <c:pt idx="7">
                  <c:v>356304</c:v>
                </c:pt>
                <c:pt idx="8">
                  <c:v>329344</c:v>
                </c:pt>
                <c:pt idx="9">
                  <c:v>319165</c:v>
                </c:pt>
                <c:pt idx="10">
                  <c:v>291163</c:v>
                </c:pt>
                <c:pt idx="11">
                  <c:v>297758</c:v>
                </c:pt>
                <c:pt idx="12">
                  <c:v>330248</c:v>
                </c:pt>
                <c:pt idx="13">
                  <c:v>312861</c:v>
                </c:pt>
                <c:pt idx="14">
                  <c:v>335606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86-4769-A4E4-5465225E9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españo'!$D$7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españo'!$D$8:$D$22</c:f>
              <c:numCache>
                <c:formatCode>0.0%</c:formatCode>
                <c:ptCount val="15"/>
                <c:pt idx="0">
                  <c:v>4.1787056236419318E-2</c:v>
                </c:pt>
                <c:pt idx="1">
                  <c:v>0.1140178912137304</c:v>
                </c:pt>
                <c:pt idx="2">
                  <c:v>1.1373346125918005E-3</c:v>
                </c:pt>
                <c:pt idx="3">
                  <c:v>0.88728789771757866</c:v>
                </c:pt>
                <c:pt idx="4">
                  <c:v>0.76173484723609319</c:v>
                </c:pt>
                <c:pt idx="5">
                  <c:v>-0.71053067364987943</c:v>
                </c:pt>
                <c:pt idx="6">
                  <c:v>-5.8938434595146028E-5</c:v>
                </c:pt>
                <c:pt idx="7">
                  <c:v>8.1859696851923847E-2</c:v>
                </c:pt>
                <c:pt idx="8">
                  <c:v>3.1892594739398206E-2</c:v>
                </c:pt>
                <c:pt idx="9">
                  <c:v>9.6172934060989812E-2</c:v>
                </c:pt>
                <c:pt idx="10">
                  <c:v>-2.2148859140644461E-2</c:v>
                </c:pt>
                <c:pt idx="11">
                  <c:v>-9.8380610934812651E-2</c:v>
                </c:pt>
                <c:pt idx="12">
                  <c:v>5.55742006833706E-2</c:v>
                </c:pt>
                <c:pt idx="13">
                  <c:v>-6.7772924202785356E-2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6-4769-A4E4-5465225E9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penins'!$C$8:$C$22</c:f>
              <c:numCache>
                <c:formatCode>#,##0</c:formatCode>
                <c:ptCount val="15"/>
                <c:pt idx="0">
                  <c:v>294370</c:v>
                </c:pt>
                <c:pt idx="1">
                  <c:v>276037</c:v>
                </c:pt>
                <c:pt idx="2">
                  <c:v>250432</c:v>
                </c:pt>
                <c:pt idx="3">
                  <c:v>244952</c:v>
                </c:pt>
                <c:pt idx="4">
                  <c:v>114704</c:v>
                </c:pt>
                <c:pt idx="5">
                  <c:v>74813</c:v>
                </c:pt>
                <c:pt idx="6">
                  <c:v>284219</c:v>
                </c:pt>
                <c:pt idx="7">
                  <c:v>266656</c:v>
                </c:pt>
                <c:pt idx="8">
                  <c:v>241965</c:v>
                </c:pt>
                <c:pt idx="9">
                  <c:v>233787</c:v>
                </c:pt>
                <c:pt idx="10">
                  <c:v>202398</c:v>
                </c:pt>
                <c:pt idx="11">
                  <c:v>212513</c:v>
                </c:pt>
                <c:pt idx="12">
                  <c:v>237768</c:v>
                </c:pt>
                <c:pt idx="13">
                  <c:v>227454</c:v>
                </c:pt>
                <c:pt idx="14">
                  <c:v>238244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D-4E4C-B8C4-9BD954E83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penins'!$D$7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penins'!$D$8:$D$22</c:f>
              <c:numCache>
                <c:formatCode>0.0%</c:formatCode>
                <c:ptCount val="15"/>
                <c:pt idx="0">
                  <c:v>6.6415009582048823E-2</c:v>
                </c:pt>
                <c:pt idx="1">
                  <c:v>0.10224332353692822</c:v>
                </c:pt>
                <c:pt idx="2">
                  <c:v>2.2371729971586207E-2</c:v>
                </c:pt>
                <c:pt idx="3">
                  <c:v>1.1355140186915889</c:v>
                </c:pt>
                <c:pt idx="4">
                  <c:v>0.53320946894256349</c:v>
                </c:pt>
                <c:pt idx="5">
                  <c:v>-0.73677692202139899</c:v>
                </c:pt>
                <c:pt idx="6">
                  <c:v>6.5863884555382279E-2</c:v>
                </c:pt>
                <c:pt idx="7">
                  <c:v>0.10204368400388475</c:v>
                </c:pt>
                <c:pt idx="8">
                  <c:v>3.4980559226988728E-2</c:v>
                </c:pt>
                <c:pt idx="9">
                  <c:v>0.15508552456051938</c:v>
                </c:pt>
                <c:pt idx="10">
                  <c:v>-4.7597088178135016E-2</c:v>
                </c:pt>
                <c:pt idx="11">
                  <c:v>-0.1062169846236668</c:v>
                </c:pt>
                <c:pt idx="12">
                  <c:v>4.5345432483051562E-2</c:v>
                </c:pt>
                <c:pt idx="13">
                  <c:v>-4.5289702993569603E-2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D-4E4C-B8C4-9BD954E83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canari'!$C$8:$C$22</c:f>
              <c:numCache>
                <c:formatCode>#,##0</c:formatCode>
                <c:ptCount val="15"/>
                <c:pt idx="0">
                  <c:v>104050</c:v>
                </c:pt>
                <c:pt idx="1">
                  <c:v>106402</c:v>
                </c:pt>
                <c:pt idx="2">
                  <c:v>92865</c:v>
                </c:pt>
                <c:pt idx="3">
                  <c:v>97955</c:v>
                </c:pt>
                <c:pt idx="4">
                  <c:v>66989</c:v>
                </c:pt>
                <c:pt idx="5">
                  <c:v>28320</c:v>
                </c:pt>
                <c:pt idx="6">
                  <c:v>72064</c:v>
                </c:pt>
                <c:pt idx="7">
                  <c:v>89648</c:v>
                </c:pt>
                <c:pt idx="8">
                  <c:v>87379</c:v>
                </c:pt>
                <c:pt idx="9">
                  <c:v>85378</c:v>
                </c:pt>
                <c:pt idx="10">
                  <c:v>88765</c:v>
                </c:pt>
                <c:pt idx="11">
                  <c:v>85245</c:v>
                </c:pt>
                <c:pt idx="12">
                  <c:v>92480</c:v>
                </c:pt>
                <c:pt idx="13">
                  <c:v>85407</c:v>
                </c:pt>
                <c:pt idx="14">
                  <c:v>97362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F-484F-9CE3-F029BC1C8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canari'!$D$7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canari'!$D$8:$D$22</c:f>
              <c:numCache>
                <c:formatCode>0.0%</c:formatCode>
                <c:ptCount val="15"/>
                <c:pt idx="0">
                  <c:v>-2.2104847653239612E-2</c:v>
                </c:pt>
                <c:pt idx="1">
                  <c:v>0.14577074247563671</c:v>
                </c:pt>
                <c:pt idx="2">
                  <c:v>-5.1962635904241772E-2</c:v>
                </c:pt>
                <c:pt idx="3">
                  <c:v>0.46225499708907436</c:v>
                </c:pt>
                <c:pt idx="4">
                  <c:v>1.3654307909604522</c:v>
                </c:pt>
                <c:pt idx="5">
                  <c:v>-0.6070159857904085</c:v>
                </c:pt>
                <c:pt idx="6">
                  <c:v>-0.19614492236301984</c:v>
                </c:pt>
                <c:pt idx="7">
                  <c:v>2.5967337689833947E-2</c:v>
                </c:pt>
                <c:pt idx="8">
                  <c:v>2.34369509709762E-2</c:v>
                </c:pt>
                <c:pt idx="9">
                  <c:v>-3.8156931222891877E-2</c:v>
                </c:pt>
                <c:pt idx="10">
                  <c:v>4.1292744442489315E-2</c:v>
                </c:pt>
                <c:pt idx="11">
                  <c:v>-7.823313148788924E-2</c:v>
                </c:pt>
                <c:pt idx="12">
                  <c:v>8.281522591825019E-2</c:v>
                </c:pt>
                <c:pt idx="13">
                  <c:v>-0.12278917852961113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9F-484F-9CE3-F029BC1C8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7F-4956-9611-62579CAE7592}"/>
              </c:ext>
            </c:extLst>
          </c:dPt>
          <c:val>
            <c:numRef>
              <c:f>'Viajeros entr evol mensu TF'!$G$185:$G$197</c:f>
              <c:numCache>
                <c:formatCode>#,##0</c:formatCode>
                <c:ptCount val="13"/>
                <c:pt idx="0">
                  <c:v>577</c:v>
                </c:pt>
                <c:pt idx="1">
                  <c:v>653</c:v>
                </c:pt>
                <c:pt idx="2">
                  <c:v>624</c:v>
                </c:pt>
                <c:pt idx="3">
                  <c:v>505</c:v>
                </c:pt>
                <c:pt idx="4">
                  <c:v>606</c:v>
                </c:pt>
                <c:pt idx="5">
                  <c:v>702</c:v>
                </c:pt>
                <c:pt idx="6">
                  <c:v>1214</c:v>
                </c:pt>
                <c:pt idx="7">
                  <c:v>796</c:v>
                </c:pt>
                <c:pt idx="8">
                  <c:v>820</c:v>
                </c:pt>
                <c:pt idx="9">
                  <c:v>870</c:v>
                </c:pt>
                <c:pt idx="10">
                  <c:v>724</c:v>
                </c:pt>
                <c:pt idx="11">
                  <c:v>830</c:v>
                </c:pt>
                <c:pt idx="12">
                  <c:v>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7F-4956-9611-62579CAE7592}"/>
            </c:ext>
          </c:extLst>
        </c:ser>
        <c:ser>
          <c:idx val="0"/>
          <c:order val="2"/>
          <c:tx>
            <c:strRef>
              <c:f>'Viajeros entr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7F-4956-9611-62579CAE759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TF'!$I$185:$I$197</c:f>
              <c:numCache>
                <c:formatCode>#,##0</c:formatCode>
                <c:ptCount val="13"/>
                <c:pt idx="0">
                  <c:v>792</c:v>
                </c:pt>
                <c:pt idx="1">
                  <c:v>722</c:v>
                </c:pt>
                <c:pt idx="2">
                  <c:v>736</c:v>
                </c:pt>
                <c:pt idx="3">
                  <c:v>497</c:v>
                </c:pt>
                <c:pt idx="4">
                  <c:v>504</c:v>
                </c:pt>
                <c:pt idx="5">
                  <c:v>603</c:v>
                </c:pt>
                <c:pt idx="6">
                  <c:v>970</c:v>
                </c:pt>
                <c:pt idx="7">
                  <c:v>965</c:v>
                </c:pt>
                <c:pt idx="8">
                  <c:v>903</c:v>
                </c:pt>
                <c:pt idx="9">
                  <c:v>1052</c:v>
                </c:pt>
                <c:pt idx="10">
                  <c:v>877</c:v>
                </c:pt>
                <c:pt idx="11">
                  <c:v>937</c:v>
                </c:pt>
                <c:pt idx="12">
                  <c:v>9558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7F-4956-9611-62579CAE7592}"/>
            </c:ext>
          </c:extLst>
        </c:ser>
        <c:ser>
          <c:idx val="1"/>
          <c:order val="3"/>
          <c:tx>
            <c:strRef>
              <c:f>'Viajeros entr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7F-4956-9611-62579CAE759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7F-4956-9611-62579CAE759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TF'!$K$185:$K$197</c:f>
              <c:numCache>
                <c:formatCode>#,##0</c:formatCode>
                <c:ptCount val="13"/>
                <c:pt idx="0">
                  <c:v>971</c:v>
                </c:pt>
                <c:pt idx="1">
                  <c:v>927</c:v>
                </c:pt>
                <c:pt idx="2">
                  <c:v>817</c:v>
                </c:pt>
                <c:pt idx="3">
                  <c:v>633</c:v>
                </c:pt>
                <c:pt idx="4">
                  <c:v>503</c:v>
                </c:pt>
                <c:pt idx="5">
                  <c:v>637</c:v>
                </c:pt>
                <c:pt idx="12">
                  <c:v>4488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7F-4956-9611-62579CAE7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77F-4956-9611-62579CAE759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563</c:v>
                      </c:pt>
                      <c:pt idx="1">
                        <c:v>604</c:v>
                      </c:pt>
                      <c:pt idx="2">
                        <c:v>493</c:v>
                      </c:pt>
                      <c:pt idx="3">
                        <c:v>523</c:v>
                      </c:pt>
                      <c:pt idx="4">
                        <c:v>318</c:v>
                      </c:pt>
                      <c:pt idx="5">
                        <c:v>399</c:v>
                      </c:pt>
                      <c:pt idx="6">
                        <c:v>504</c:v>
                      </c:pt>
                      <c:pt idx="7">
                        <c:v>374</c:v>
                      </c:pt>
                      <c:pt idx="8">
                        <c:v>477</c:v>
                      </c:pt>
                      <c:pt idx="9">
                        <c:v>428</c:v>
                      </c:pt>
                      <c:pt idx="10">
                        <c:v>514</c:v>
                      </c:pt>
                      <c:pt idx="11">
                        <c:v>675</c:v>
                      </c:pt>
                      <c:pt idx="12">
                        <c:v>5872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77F-4956-9611-62579CAE759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7F-4956-9611-62579CAE759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7F-4956-9611-62579CAE759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7F-4956-9611-62579CAE759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7F-4956-9611-62579CAE759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7F-4956-9611-62579CAE759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7F-4956-9611-62579CAE759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7F-4956-9611-62579CAE759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7F-4956-9611-62579CAE759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7F-4956-9611-62579CAE759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7F-4956-9611-62579CAE759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7F-4956-9611-62579CAE759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7F-4956-9611-62579CAE759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7F-4956-9611-62579CAE7592}"/>
              </c:ext>
            </c:extLst>
          </c:dPt>
          <c:cat>
            <c:strRef>
              <c:f>'Viajeros entr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TF'!$L$185:$L$197</c:f>
              <c:numCache>
                <c:formatCode>0.0%</c:formatCode>
                <c:ptCount val="13"/>
                <c:pt idx="0">
                  <c:v>0.22601010101010099</c:v>
                </c:pt>
                <c:pt idx="1">
                  <c:v>0.28393351800554023</c:v>
                </c:pt>
                <c:pt idx="2">
                  <c:v>0.11005434782608692</c:v>
                </c:pt>
                <c:pt idx="3">
                  <c:v>0.27364185110663986</c:v>
                </c:pt>
                <c:pt idx="4">
                  <c:v>-1.9841269841269771E-3</c:v>
                </c:pt>
                <c:pt idx="5">
                  <c:v>5.6384742951907096E-2</c:v>
                </c:pt>
                <c:pt idx="12">
                  <c:v>0.16450441100155677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77F-4956-9611-62579CAE7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image" Target="../media/image6.png"/><Relationship Id="rId5" Type="http://schemas.openxmlformats.org/officeDocument/2006/relationships/chart" Target="../charts/chart71.xml"/><Relationship Id="rId4" Type="http://schemas.openxmlformats.org/officeDocument/2006/relationships/image" Target="../media/image5.jpeg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2.xml"/><Relationship Id="rId5" Type="http://schemas.openxmlformats.org/officeDocument/2006/relationships/chart" Target="../charts/chart73.xml"/><Relationship Id="rId4" Type="http://schemas.openxmlformats.org/officeDocument/2006/relationships/image" Target="../media/image6.png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4.xml"/><Relationship Id="rId5" Type="http://schemas.openxmlformats.org/officeDocument/2006/relationships/chart" Target="../charts/chart75.xml"/><Relationship Id="rId4" Type="http://schemas.openxmlformats.org/officeDocument/2006/relationships/image" Target="../media/image6.png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6.xml"/><Relationship Id="rId5" Type="http://schemas.openxmlformats.org/officeDocument/2006/relationships/chart" Target="../charts/chart77.xml"/><Relationship Id="rId4" Type="http://schemas.openxmlformats.org/officeDocument/2006/relationships/image" Target="../media/image6.png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8.xml"/><Relationship Id="rId6" Type="http://schemas.openxmlformats.org/officeDocument/2006/relationships/chart" Target="../charts/chart80.xml"/><Relationship Id="rId5" Type="http://schemas.openxmlformats.org/officeDocument/2006/relationships/image" Target="../media/image6.png"/><Relationship Id="rId4" Type="http://schemas.openxmlformats.org/officeDocument/2006/relationships/chart" Target="../charts/chart79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1.xml"/><Relationship Id="rId6" Type="http://schemas.openxmlformats.org/officeDocument/2006/relationships/chart" Target="../charts/chart83.xml"/><Relationship Id="rId5" Type="http://schemas.openxmlformats.org/officeDocument/2006/relationships/image" Target="../media/image6.png"/><Relationship Id="rId4" Type="http://schemas.openxmlformats.org/officeDocument/2006/relationships/chart" Target="../charts/chart82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4.xml"/><Relationship Id="rId6" Type="http://schemas.openxmlformats.org/officeDocument/2006/relationships/chart" Target="../charts/chart86.xml"/><Relationship Id="rId5" Type="http://schemas.openxmlformats.org/officeDocument/2006/relationships/image" Target="../media/image6.png"/><Relationship Id="rId4" Type="http://schemas.openxmlformats.org/officeDocument/2006/relationships/chart" Target="../charts/chart85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7.xml"/><Relationship Id="rId4" Type="http://schemas.openxmlformats.org/officeDocument/2006/relationships/image" Target="../media/image2.png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8.xml"/><Relationship Id="rId4" Type="http://schemas.openxmlformats.org/officeDocument/2006/relationships/image" Target="../media/image2.png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89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image" Target="../media/image3.png"/><Relationship Id="rId7" Type="http://schemas.openxmlformats.org/officeDocument/2006/relationships/chart" Target="../charts/chart1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4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5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7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3" Type="http://schemas.openxmlformats.org/officeDocument/2006/relationships/image" Target="../media/image3.png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9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10" Type="http://schemas.openxmlformats.org/officeDocument/2006/relationships/chart" Target="../charts/chart35.xml"/><Relationship Id="rId4" Type="http://schemas.openxmlformats.org/officeDocument/2006/relationships/image" Target="../media/image2.png"/><Relationship Id="rId9" Type="http://schemas.openxmlformats.org/officeDocument/2006/relationships/chart" Target="../charts/chart34.xml"/><Relationship Id="rId14" Type="http://schemas.openxmlformats.org/officeDocument/2006/relationships/chart" Target="../charts/chart3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image" Target="../media/image3.png"/><Relationship Id="rId7" Type="http://schemas.openxmlformats.org/officeDocument/2006/relationships/chart" Target="../charts/chart4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1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0.xml"/><Relationship Id="rId13" Type="http://schemas.openxmlformats.org/officeDocument/2006/relationships/chart" Target="../charts/chart55.xml"/><Relationship Id="rId3" Type="http://schemas.openxmlformats.org/officeDocument/2006/relationships/image" Target="../media/image3.png"/><Relationship Id="rId7" Type="http://schemas.openxmlformats.org/officeDocument/2006/relationships/chart" Target="../charts/chart49.xml"/><Relationship Id="rId12" Type="http://schemas.openxmlformats.org/officeDocument/2006/relationships/chart" Target="../charts/chart54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58.xml"/><Relationship Id="rId1" Type="http://schemas.openxmlformats.org/officeDocument/2006/relationships/chart" Target="../charts/chart46.xml"/><Relationship Id="rId6" Type="http://schemas.openxmlformats.org/officeDocument/2006/relationships/chart" Target="../charts/chart48.xml"/><Relationship Id="rId11" Type="http://schemas.openxmlformats.org/officeDocument/2006/relationships/chart" Target="../charts/chart53.xml"/><Relationship Id="rId5" Type="http://schemas.openxmlformats.org/officeDocument/2006/relationships/chart" Target="../charts/chart47.xml"/><Relationship Id="rId15" Type="http://schemas.openxmlformats.org/officeDocument/2006/relationships/chart" Target="../charts/chart57.xml"/><Relationship Id="rId10" Type="http://schemas.openxmlformats.org/officeDocument/2006/relationships/chart" Target="../charts/chart52.xml"/><Relationship Id="rId4" Type="http://schemas.openxmlformats.org/officeDocument/2006/relationships/image" Target="../media/image2.png"/><Relationship Id="rId9" Type="http://schemas.openxmlformats.org/officeDocument/2006/relationships/chart" Target="../charts/chart51.xml"/><Relationship Id="rId14" Type="http://schemas.openxmlformats.org/officeDocument/2006/relationships/chart" Target="../charts/chart5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11" Type="http://schemas.openxmlformats.org/officeDocument/2006/relationships/chart" Target="../charts/chart8.xml"/><Relationship Id="rId5" Type="http://schemas.openxmlformats.org/officeDocument/2006/relationships/chart" Target="../charts/chart2.xml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2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image" Target="../media/image3.png"/><Relationship Id="rId7" Type="http://schemas.openxmlformats.org/officeDocument/2006/relationships/chart" Target="../charts/chart62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image" Target="../media/image2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8.xml"/><Relationship Id="rId3" Type="http://schemas.openxmlformats.org/officeDocument/2006/relationships/chart" Target="../charts/chart66.xml"/><Relationship Id="rId7" Type="http://schemas.openxmlformats.org/officeDocument/2006/relationships/chart" Target="../charts/chart67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2.png"/><Relationship Id="rId5" Type="http://schemas.openxmlformats.org/officeDocument/2006/relationships/image" Target="../media/image3.png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5934075</xdr:colOff>
      <xdr:row>1</xdr:row>
      <xdr:rowOff>171450</xdr:rowOff>
    </xdr:from>
    <xdr:to>
      <xdr:col>1</xdr:col>
      <xdr:colOff>9159636</xdr:colOff>
      <xdr:row>3</xdr:row>
      <xdr:rowOff>131340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2EA05-A52F-4123-8EA6-C05E3B177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61950"/>
          <a:ext cx="3225561" cy="87429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españoles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277B92F-191F-48A0-813B-24B2E6B2EF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Puerto de la Cruz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50D8823-FBC2-4B03-A811-E1EE0E7E4A1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4, 5 estrellas de Puerto de la Cruz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86C7C4A-9CBC-4AAA-A3F0-A7D17A355B44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C19B41D-83C3-7D9A-6F7E-8BC99C0A20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C5536DCC-2610-BD04-B5AC-6F9FC6935B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Indicadores de rentabilidad alojativa</a:t>
            </a:r>
          </a:p>
        </xdr:txBody>
      </xdr:sp>
    </xdr:grp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66676</xdr:rowOff>
    </xdr:from>
    <xdr:to>
      <xdr:col>0</xdr:col>
      <xdr:colOff>838200</xdr:colOff>
      <xdr:row>4</xdr:row>
      <xdr:rowOff>257176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ED3DC-0571-4674-B6AC-810B8B14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2D68DF-C17D-446F-85A5-E66D0B60D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5F529-F171-478E-BFD6-2ADD7F04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614D5B-F467-4F7A-9F6A-4CB42C6E1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C0182F9-04D3-4252-BEBB-938D50CA0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7C600-4C48-49D5-9C6D-3C301C60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BF1223-CD83-41BE-BF53-0D2EF4F8C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4B3909-C305-43A3-92C6-FD564C752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85DD104-602F-496E-BC3F-DE419007A75D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6F669BE3-0FBE-EFA8-B28A-9B21747E2F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FB7DDB0A-82ED-A30E-1DDC-52EEC65E67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españoles</a:t>
            </a:r>
          </a:p>
        </xdr:txBody>
      </xdr:sp>
    </xdr:grp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1060453</xdr:colOff>
      <xdr:row>14</xdr:row>
      <xdr:rowOff>38100</xdr:rowOff>
    </xdr:from>
    <xdr:to>
      <xdr:col>6</xdr:col>
      <xdr:colOff>705803</xdr:colOff>
      <xdr:row>35</xdr:row>
      <xdr:rowOff>120967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CDF6E52-F64A-4E9C-868E-EB7DE138B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448944</xdr:colOff>
      <xdr:row>13</xdr:row>
      <xdr:rowOff>73025</xdr:rowOff>
    </xdr:from>
    <xdr:to>
      <xdr:col>14</xdr:col>
      <xdr:colOff>369570</xdr:colOff>
      <xdr:row>30</xdr:row>
      <xdr:rowOff>135890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F1C85C5-3431-403B-A9E1-F79B50737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659130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F87145-40B9-46AD-8AE6-28665054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100"/>
          <a:ext cx="49720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14</xdr:row>
      <xdr:rowOff>95250</xdr:rowOff>
    </xdr:from>
    <xdr:ext cx="9191626" cy="4545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F2C1333-CB42-447B-96BF-583323087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597195</xdr:colOff>
      <xdr:row>1</xdr:row>
      <xdr:rowOff>102870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3E342DE-EC7F-48E2-85AE-A2C7B30F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295" cy="483870"/>
        </a:xfrm>
        <a:prstGeom prst="rect">
          <a:avLst/>
        </a:prstGeom>
      </xdr:spPr>
    </xdr:pic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0.39564</cdr:x>
      <cdr:y>0.35377</cdr:y>
    </cdr:from>
    <cdr:to>
      <cdr:x>0.91656</cdr:x>
      <cdr:y>0.48035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003280" y="-193004"/>
          <a:ext cx="450922" cy="3357458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0.43619</cdr:x>
      <cdr:y>0.15305</cdr:y>
    </cdr:from>
    <cdr:to>
      <cdr:x>0.82762</cdr:x>
      <cdr:y>0.25178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2811353" y="545212"/>
          <a:ext cx="2522863" cy="35171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6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0.57735</cdr:x>
      <cdr:y>0.27208</cdr:y>
    </cdr:from>
    <cdr:to>
      <cdr:x>0.68978</cdr:x>
      <cdr:y>0.33541</cdr:y>
    </cdr:to>
    <cdr:sp macro="" textlink="'distribución españoles x Resid'!$O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17377" y="1110490"/>
          <a:ext cx="743379" cy="258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chemeClr val="accent3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200" b="1" i="0" u="none" strike="noStrike">
              <a:solidFill>
                <a:schemeClr val="accent3"/>
              </a:solidFill>
              <a:latin typeface="Calibri"/>
              <a:ea typeface="Calibri"/>
              <a:cs typeface="Calibri"/>
            </a:rPr>
            <a:pPr algn="ctr"/>
            <a:t>37,1%</a:t>
          </a:fld>
          <a:endParaRPr lang="es-ES" sz="14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0.56188</cdr:x>
      <cdr:y>0.21162</cdr:y>
    </cdr:from>
    <cdr:to>
      <cdr:x>0.70176</cdr:x>
      <cdr:y>0.28983</cdr:y>
    </cdr:to>
    <cdr:sp macro="" textlink="'distribución españoles x Resid'!$N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621442" y="753872"/>
          <a:ext cx="901561" cy="2786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4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 algn="ctr"/>
            <a:t>56.246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0.70672</cdr:x>
      <cdr:y>0.26753</cdr:y>
    </cdr:from>
    <cdr:to>
      <cdr:x>0.82251</cdr:x>
      <cdr:y>0.33257</cdr:y>
    </cdr:to>
    <cdr:sp macro="" textlink="'distribución españoles x Resid'!$S$9">
      <cdr:nvSpPr>
        <cdr:cNvPr id="16" name="CuadroTexto 15">
          <a:extLst xmlns:a="http://schemas.openxmlformats.org/drawingml/2006/main">
            <a:ext uri="{FF2B5EF4-FFF2-40B4-BE49-F238E27FC236}">
              <a16:creationId xmlns:a16="http://schemas.microsoft.com/office/drawing/2014/main" id="{35529699-B5DE-4E82-9402-691AEDFDDCDC}"/>
            </a:ext>
          </a:extLst>
        </cdr:cNvPr>
        <cdr:cNvSpPr txBox="1"/>
      </cdr:nvSpPr>
      <cdr:spPr>
        <a:xfrm xmlns:a="http://schemas.openxmlformats.org/drawingml/2006/main">
          <a:off x="4672792" y="1091930"/>
          <a:ext cx="765596" cy="26545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E3A6F43F-5657-4BB1-A66C-84C7CA060AD7}" type="TxLink">
            <a:rPr lang="en-US" sz="1100" b="1" i="0" u="none" strike="noStrike">
              <a:solidFill>
                <a:schemeClr val="bg1">
                  <a:lumMod val="65000"/>
                </a:schemeClr>
              </a:solidFill>
              <a:latin typeface="Calibri"/>
              <a:ea typeface="Calibri"/>
              <a:cs typeface="Calibri"/>
            </a:rPr>
            <a:pPr algn="ctr"/>
            <a:t>29,5%</a:t>
          </a:fld>
          <a:endParaRPr lang="es-ES" sz="1200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0.17381</cdr:y>
    </cdr:to>
    <cdr:sp macro="" textlink="'distribución españoles x Resid'!$B$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5D3B39E-6851-4C36-B8B6-6CD68DC2EBAC}"/>
            </a:ext>
          </a:extLst>
        </cdr:cNvPr>
        <cdr:cNvSpPr txBox="1"/>
      </cdr:nvSpPr>
      <cdr:spPr>
        <a:xfrm xmlns:a="http://schemas.openxmlformats.org/drawingml/2006/main">
          <a:off x="0" y="0"/>
          <a:ext cx="6611935" cy="676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CF2B8F0-D7E4-4DC8-B136-07E75A981FB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Puerto de la Cruz según lugar de residencia</a:t>
          </a:fld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0.0087</cdr:x>
      <cdr:y>0</cdr:y>
    </cdr:from>
    <cdr:to>
      <cdr:x>0.99216</cdr:x>
      <cdr:y>0.2219</cdr:y>
    </cdr:to>
    <cdr:sp macro="" textlink="'distribución españoles x Resid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57150" y="0"/>
          <a:ext cx="6460423" cy="732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Puerto de la Cruz  por lugar de residencia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0.75237</cdr:x>
      <cdr:y>0.25456</cdr:y>
    </cdr:from>
    <cdr:to>
      <cdr:x>0.99397</cdr:x>
      <cdr:y>0.53122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4942376" y="840395"/>
          <a:ext cx="1587088" cy="913356"/>
          <a:chOff x="-118136" y="-50384"/>
          <a:chExt cx="1768394" cy="546907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-118136" y="-50384"/>
            <a:ext cx="1768394" cy="546907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distribución españoles x Resid'!$N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269366" y="246761"/>
            <a:ext cx="958037" cy="179899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/>
            <a:fld id="{412286F5-1A05-47E0-97D1-52FF465F2855}" type="TxLink">
              <a:rPr lang="en-US" sz="1600" b="1" i="0" u="none" strike="noStrike">
                <a:solidFill>
                  <a:srgbClr val="7B8279"/>
                </a:solidFill>
                <a:latin typeface="Calibri"/>
                <a:ea typeface="Calibri"/>
                <a:cs typeface="Calibri"/>
              </a:rPr>
              <a:pPr marL="0" indent="0" algn="ctr"/>
              <a:t>56.246</a:t>
            </a:fld>
            <a:endParaRPr lang="es-ES" sz="20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0.73929</cdr:x>
      <cdr:y>0.56868</cdr:y>
    </cdr:from>
    <cdr:to>
      <cdr:x>0.99304</cdr:x>
      <cdr:y>0.84945</cdr:y>
    </cdr:to>
    <cdr:grpSp>
      <cdr:nvGrpSpPr>
        <cdr:cNvPr id="2" name="Grupo 1">
          <a:extLst xmlns:a="http://schemas.openxmlformats.org/drawingml/2006/main">
            <a:ext uri="{FF2B5EF4-FFF2-40B4-BE49-F238E27FC236}">
              <a16:creationId xmlns:a16="http://schemas.microsoft.com/office/drawing/2014/main" id="{4D63E92D-ACB2-45A8-BCA5-E07887F3BD29}"/>
            </a:ext>
          </a:extLst>
        </cdr:cNvPr>
        <cdr:cNvGrpSpPr/>
      </cdr:nvGrpSpPr>
      <cdr:grpSpPr>
        <a:xfrm xmlns:a="http://schemas.openxmlformats.org/drawingml/2006/main">
          <a:off x="4856452" y="1877420"/>
          <a:ext cx="1666903" cy="926924"/>
          <a:chOff x="4210084" y="1879587"/>
          <a:chExt cx="1581328" cy="927994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4210084" y="1879587"/>
            <a:ext cx="1581328" cy="927994"/>
          </a:xfrm>
          <a:prstGeom xmlns:a="http://schemas.openxmlformats.org/drawingml/2006/main" prst="rect">
            <a:avLst/>
          </a:prstGeom>
          <a:ln xmlns:a="http://schemas.openxmlformats.org/drawingml/2006/main" w="3175">
            <a:solidFill>
              <a:schemeClr val="accent1"/>
            </a:solidFill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Turismo Canario</a:t>
            </a:r>
          </a:p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 </a:t>
            </a:r>
          </a:p>
        </cdr:txBody>
      </cdr:sp>
      <cdr:sp macro="" textlink="'distribución españoles x Resid'!$S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4562251" y="2317629"/>
            <a:ext cx="731698" cy="3331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r"/>
            <a:fld id="{6252F33D-EF1C-47C4-96A5-DEAC3CCFC160}" type="TxLink">
              <a:rPr lang="en-US" sz="1400" b="1" i="0" u="none" strike="noStrike">
                <a:solidFill>
                  <a:schemeClr val="accent6"/>
                </a:solidFill>
                <a:latin typeface="Calibri"/>
                <a:ea typeface="Calibri"/>
                <a:cs typeface="Calibri"/>
              </a:rPr>
              <a:pPr marL="0" indent="0" algn="r"/>
              <a:t>29,5%</a:t>
            </a:fld>
            <a:endParaRPr lang="es-ES" sz="1800" b="1" i="0" u="none" strike="noStrike">
              <a:solidFill>
                <a:schemeClr val="accent6"/>
              </a:solidFill>
              <a:latin typeface="Calibri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0.76539</cdr:x>
      <cdr:y>0.77333</cdr:y>
    </cdr:from>
    <cdr:to>
      <cdr:x>0.97535</cdr:x>
      <cdr:y>0.84538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5027931" y="2553033"/>
          <a:ext cx="1379220" cy="237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2"/>
              </a:solidFill>
              <a:latin typeface="Calibri"/>
            </a:rPr>
            <a:t>del total España</a:t>
          </a:r>
          <a:endParaRPr lang="es-ES" sz="1600" b="1">
            <a:solidFill>
              <a:schemeClr val="accent2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peninsulares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C1CDFF84-5E90-443C-8607-D36314F1B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4CABB6-5537-4EEE-9275-049547EF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1EAED43-16F7-46FA-82C4-9694126DF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DEBD679-BF4F-48F0-BBCD-D602FDA18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71BC7C3-6684-4714-A6D1-8223AD0694D0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Puerto de la Cruz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españole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149.759 viajeros 
cuota: 78,6%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españole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40.799 viajeros
cuota: 21,4%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1782D241-E821-49E6-9488-3C2173C20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FA30C2-465A-4F98-9E63-43D64896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65CE2D5-A08A-4735-9A9A-918D81723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8F27386-F82B-4C71-8AF6-BD6EDDEA0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re x cate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lugar categoría del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peninsulare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110.024 viajeros 
cuota: 81,9%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peninsulare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24.288 viajeros
cuota: 18,1%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CA03FA55-CC4F-4949-B345-ED03E8F23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87AF0FF-4093-4639-A922-C50161BD6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A656533-A772-40BD-B600-54F86CAF6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1F212A3-C7D6-4D8C-82CC-C3CD44A70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o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DD7FDF9-C129-4B73-A2D8-1D48F8148B42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canarios entrados en los hoteles y apartamentos de Puerto de la Cruz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canario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39.735 viajeros 
cuota: 70,6%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canario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16.511 viajeros
cuota: 29,4%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canarios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D7BAD3F-AEC1-4E2E-868B-3D543CC22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908F0D-03B6-49ED-B8B0-8E7605EA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2D37C76-022B-4FFA-BCFA-ECF6F4EB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55F4073-E444-42CC-8DCA-0B21CD739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162FE94-1C90-4465-AFB4-312A22259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mun a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4EC028B-AE97-4B6F-A44B-813C0B896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DD8928-B793-48DD-A964-9B69EE247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3DA9A43-1A73-4B8D-852B-51047AB16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8B7ABAB-7555-435C-9F10-4EEEF38F7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4E31250-CDD8-4482-9A35-ECF7F777B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16DD5B2-137A-49E6-9B3A-1E233C54E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23D248-93CA-4E41-A9AA-FC8FA4E6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1F61F01-8606-4F17-9EF9-04246C00E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9276E49-D263-4844-B9D8-BB71F897C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67227F7-2299-434A-ABFE-01482E1C9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as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canarios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extranjeros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00E575-CB50-4F49-8299-C64845CE8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7ECE7-B667-4C1C-A864-18C7B8A33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5AB3A5-5546-4DBB-9A40-BBA3AED3C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españo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españoles entrados en los establecimientos alojativos de Puerto de la Cruz
(hotel + apartamento)</a:t>
          </a:fld>
          <a:endParaRPr lang="es-ES" sz="1100"/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8C0376-293F-414F-AEFC-B0D8AD56D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8D2B20-3C3D-4420-9930-E2A1EBE1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752902-4246-4D07-8A9A-ABA9E52C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penins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peninsulares entrados en los establecimientos alojativos de Puerto de la Cruz
(hotel + apartamento)</a:t>
          </a:fld>
          <a:endParaRPr lang="es-ES" sz="1100"/>
        </a:p>
      </cdr:txBody>
    </cdr:sp>
  </cdr:relSizeAnchor>
</c:userShapes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137C18-6649-49A3-B6A7-431ECB6EB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11B7B-700F-4548-A2BA-551397A4E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C7A742C-6D43-4CE7-9F2E-52A39AC13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canari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canarios entrados en los establecimientos alojativos de Puerto de la Cruz
(hotel + apartamento)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británicos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0.12237</cdr:y>
    </cdr:to>
    <cdr:sp macro="" textlink="'Viajeros entr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9479"/>
          <a:ext cx="8829676" cy="59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alemanes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franceses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holandeses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2</xdr:row>
      <xdr:rowOff>133631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1BEDEC-7E3B-4296-96F5-8D3B867EE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5</xdr:row>
      <xdr:rowOff>284480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7E34E4-9CE2-4FBB-BE33-DDAEBEB7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762000" cy="65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daneses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suecos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6E8EE-C31D-45A4-B8CD-6E34C223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5B6140-4537-48CD-BF87-0AD69BA1C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EC04CC-41CD-4B42-AD4D-11DC2F1F9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E56805-B047-409C-A36B-6ECCE1AE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D9149FF-733C-4EA7-8A52-5591BE9DB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94C813-EF84-49EA-B0EE-74737A0A7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5C6E87-4BF5-414F-A3DA-C43486774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0D59EAE-660B-401F-9A7B-A4128A0E9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C662052-23D5-4E8C-AB26-4E625B9B9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Puerto de la Cruz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4, 5 estrellas Puerto de la Cruz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1, 2, 3 estrellas Puerto de la Cruz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0.91106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000488"/>
          <a:ext cx="4268009" cy="390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2020 no se publicó la desagregación por categorías en las Islas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apartamentos de Puerto de la Cruz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1E746101-EB15-832B-6A67-4574788CA446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</xdr:row>
      <xdr:rowOff>114299</xdr:rowOff>
    </xdr:from>
    <xdr:to>
      <xdr:col>15</xdr:col>
      <xdr:colOff>326624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7DB65C-3BA9-4128-BE1C-542387352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C516FA-F386-432A-A5E3-30FD0350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ACAE0F-C4AD-47B0-A9E4-04964713F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4</xdr:col>
      <xdr:colOff>323850</xdr:colOff>
      <xdr:row>26</xdr:row>
      <xdr:rowOff>76200</xdr:rowOff>
    </xdr:from>
    <xdr:to>
      <xdr:col>15</xdr:col>
      <xdr:colOff>221850</xdr:colOff>
      <xdr:row>47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5F39DB0-FDF6-4AD4-89FB-6F47A9CAC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48</xdr:row>
      <xdr:rowOff>142875</xdr:rowOff>
    </xdr:from>
    <xdr:to>
      <xdr:col>15</xdr:col>
      <xdr:colOff>574275</xdr:colOff>
      <xdr:row>70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99909BC-1007-47E7-BF11-4F6DD0220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2</xdr:row>
      <xdr:rowOff>129821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E87CA4-20A8-4182-82EB-5695E75FC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2140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57150</xdr:rowOff>
    </xdr:from>
    <xdr:to>
      <xdr:col>1</xdr:col>
      <xdr:colOff>0</xdr:colOff>
      <xdr:row>5</xdr:row>
      <xdr:rowOff>364172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1F3CA-6AAD-49A8-A51D-D3AC00D2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762000" cy="678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27:$D$27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Puerto de la Cruz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50:$D$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4, 5 estrellas de Puerto de la Cruz</a:t>
          </a:fld>
          <a:endParaRPr lang="es-ES"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2</xdr:row>
      <xdr:rowOff>371475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B1423C-F9C0-4DC7-8D4B-3F8B95D8F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AE9B48-FA33-4978-9E09-DCEE60FA9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B2380-739E-46F2-9273-C13AB60CF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5DDA36-7F4A-4825-B9A0-C43BB541E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396875</xdr:colOff>
      <xdr:row>2</xdr:row>
      <xdr:rowOff>95250</xdr:rowOff>
    </xdr:from>
    <xdr:to>
      <xdr:col>36</xdr:col>
      <xdr:colOff>590550</xdr:colOff>
      <xdr:row>26</xdr:row>
      <xdr:rowOff>133350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59C1E82-EE8A-4C01-A661-A2FC6C678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0.94907</cdr:x>
      <cdr:y>0.0919</cdr:y>
    </cdr:to>
    <cdr:sp macro="" textlink="'viaj entrados lugar resid años '!$N$3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50902" y="53158"/>
          <a:ext cx="9534423" cy="458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93662F-1A51-4D1E-BD6E-6B892393596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Puerto de la Cruz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5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D29F7-F00B-4CB5-8C46-685B6DCF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514350</xdr:colOff>
      <xdr:row>3</xdr:row>
      <xdr:rowOff>38100</xdr:rowOff>
    </xdr:from>
    <xdr:to>
      <xdr:col>31</xdr:col>
      <xdr:colOff>186690</xdr:colOff>
      <xdr:row>26</xdr:row>
      <xdr:rowOff>15240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928DA45-0FED-4056-95CF-A195B4118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DA0E0EF-AF5A-477E-B6C5-245130B81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cia'!$M$6:$T$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6B25C01-D8B5-45F5-AEF0-E4EBE0EDCB7F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Puerto de la Cruz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1BDC4-F34B-4FC4-9493-D944CFCC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7A6746-0897-449B-AEB1-D868D8E76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133350</xdr:colOff>
      <xdr:row>3</xdr:row>
      <xdr:rowOff>285750</xdr:rowOff>
    </xdr:from>
    <xdr:to>
      <xdr:col>37</xdr:col>
      <xdr:colOff>567690</xdr:colOff>
      <xdr:row>27</xdr:row>
      <xdr:rowOff>72390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71073C9-F7AB-400F-AD30-2A1B11ACD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cu'!$P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Puerto de la Cruz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180975</xdr:rowOff>
    </xdr:from>
    <xdr:to>
      <xdr:col>11</xdr:col>
      <xdr:colOff>28575</xdr:colOff>
      <xdr:row>24</xdr:row>
      <xdr:rowOff>171450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03C0098-92CB-4B16-8B12-67F87CA8B666}"/>
            </a:ext>
          </a:extLst>
        </xdr:cNvPr>
        <xdr:cNvGrpSpPr/>
      </xdr:nvGrpSpPr>
      <xdr:grpSpPr>
        <a:xfrm>
          <a:off x="638175" y="3714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4784F8C8-46CF-1061-8AD8-5AE2563A3E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B24D480-DC34-81C0-752B-F1692A3372C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indent="0" algn="ctr" rtl="0">
              <a:defRPr sz="1000"/>
            </a:pPr>
            <a:r>
              <a:rPr lang="es-ES" sz="48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Estimación oferta hoteles y apartamentos en funcionamiento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E3876-BD7B-49F2-8A24-FA9903F2A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F1DB29-FE25-40F8-A996-6F585A408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3</xdr:row>
      <xdr:rowOff>257175</xdr:rowOff>
    </xdr:from>
    <xdr:to>
      <xdr:col>36</xdr:col>
      <xdr:colOff>434340</xdr:colOff>
      <xdr:row>27</xdr:row>
      <xdr:rowOff>43815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3FB81F3-77FF-4F38-916D-03E07FA4E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0768"/>
          <a:ext cx="8033258" cy="199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ho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hoteles de Puerto de la Cruz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5BB39-2891-4F73-9E3B-504E33A20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54BC21-5FBC-470E-AB2D-DFEF76D1E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2</xdr:row>
      <xdr:rowOff>161925</xdr:rowOff>
    </xdr:from>
    <xdr:to>
      <xdr:col>35</xdr:col>
      <xdr:colOff>148590</xdr:colOff>
      <xdr:row>25</xdr:row>
      <xdr:rowOff>139065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C9DA57D-6C34-4356-9C85-901DE2B0E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p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apartamentos de Puerto de la Cruz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9525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175004-D720-42E0-8BBE-CA3A8456B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858520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2A1F64-5634-4D5D-9C99-4D18D1A6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745" cy="51463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589C6-C2A1-4ACD-8C7C-C1F7E302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4573F9-4CE9-4E54-97AD-DAD6D9145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28575</xdr:rowOff>
    </xdr:from>
    <xdr:to>
      <xdr:col>11</xdr:col>
      <xdr:colOff>85725</xdr:colOff>
      <xdr:row>25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7D8C969-DFB0-4079-B129-FD566C5836CB}"/>
            </a:ext>
          </a:extLst>
        </xdr:cNvPr>
        <xdr:cNvGrpSpPr/>
      </xdr:nvGrpSpPr>
      <xdr:grpSpPr>
        <a:xfrm>
          <a:off x="695325" y="4095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AA50C7D2-AAA0-D01A-3EBE-0B5DCC8F12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0C9CDB09-4DF5-82F2-62AE-6BCAEE038B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alojados en hoteles y apartamentos</a:t>
            </a:r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C9C38-1E15-4A86-B92E-2E80EC12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853440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1725D3-14DE-481E-A7A6-E0FDA5CFC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1665" cy="514631"/>
        </a:xfrm>
        <a:prstGeom prst="rect">
          <a:avLst/>
        </a:prstGeom>
      </xdr:spPr>
    </xdr:pic>
    <xdr:clientData/>
  </xdr:twoCellAnchor>
  <xdr:twoCellAnchor editAs="oneCell">
    <xdr:from>
      <xdr:col>18</xdr:col>
      <xdr:colOff>695325</xdr:colOff>
      <xdr:row>2</xdr:row>
      <xdr:rowOff>38100</xdr:rowOff>
    </xdr:from>
    <xdr:to>
      <xdr:col>31</xdr:col>
      <xdr:colOff>367665</xdr:colOff>
      <xdr:row>25</xdr:row>
      <xdr:rowOff>15240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5AD6862-5999-45A4-B13E-543F0A89C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 lugar residen mes'!$K$5:$R$5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CE42E48-A969-4C58-9403-3DC7E77104E1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Puerto de la Cruz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4D166-6DA5-497E-9A7F-86800BCC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2EFDA0-C6C4-4DB3-A363-8F6B3B78C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190499</xdr:colOff>
      <xdr:row>1</xdr:row>
      <xdr:rowOff>28575</xdr:rowOff>
    </xdr:from>
    <xdr:to>
      <xdr:col>37</xdr:col>
      <xdr:colOff>28575</xdr:colOff>
      <xdr:row>24</xdr:row>
      <xdr:rowOff>5715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F8A5B21-DB73-4FB3-BF12-C6E3DD126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50B08-7242-4C55-AA7A-258C2445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6CEFA8-CB38-4A81-9882-3D73BCD92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D8349A-E787-4904-A678-4C5C04C12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ados lugar residen acu'!$O$4:$X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87FA05-E7EC-492D-8F75-A46E8AF659B7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Puerto de la Cruz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11</xdr:col>
      <xdr:colOff>190500</xdr:colOff>
      <xdr:row>25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59E9524-EFD0-4A5F-910E-675ABF27CFD3}"/>
            </a:ext>
          </a:extLst>
        </xdr:cNvPr>
        <xdr:cNvGrpSpPr/>
      </xdr:nvGrpSpPr>
      <xdr:grpSpPr>
        <a:xfrm>
          <a:off x="800100" y="43815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D7F2E9A4-79CD-B010-D2B9-757C88E3F1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93A2B47D-CAD1-CE4F-F8D7-4820608C8F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Pernoctaciones en hoteles y apartamentos</a:t>
            </a:r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7AD4DE-C8F8-472E-A652-FBAD3C394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849630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D57F11-3743-4AF4-BE4D-01A03DFF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390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102870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AE36D2F-72C3-4788-B7D3-0DE495A32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4045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D4341A6-558B-46BD-BE0C-0CCB47939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E6967A9-D92B-4962-8DCD-B7196DB58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3EFA067-5F69-4D12-9B29-A056583AB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A479193-61C1-4154-92F6-2C6114111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E0A7CE3-65E8-4494-938B-AC1DA60A6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38100</xdr:colOff>
      <xdr:row>135</xdr:row>
      <xdr:rowOff>0</xdr:rowOff>
    </xdr:from>
    <xdr:to>
      <xdr:col>23</xdr:col>
      <xdr:colOff>698100</xdr:colOff>
      <xdr:row>155</xdr:row>
      <xdr:rowOff>104776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3A5D9395-E8F8-475A-8361-0E81F9A3E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38100</xdr:colOff>
      <xdr:row>156</xdr:row>
      <xdr:rowOff>171450</xdr:rowOff>
    </xdr:from>
    <xdr:to>
      <xdr:col>23</xdr:col>
      <xdr:colOff>698100</xdr:colOff>
      <xdr:row>177</xdr:row>
      <xdr:rowOff>85726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C4E562EA-67B8-496E-9E05-862133C98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0D112F8-9198-433B-94DE-66A8B19BF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19EC5F3-51A1-4BC9-816D-C9DB0ABB0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19050</xdr:colOff>
      <xdr:row>223</xdr:row>
      <xdr:rowOff>0</xdr:rowOff>
    </xdr:from>
    <xdr:to>
      <xdr:col>23</xdr:col>
      <xdr:colOff>679050</xdr:colOff>
      <xdr:row>243</xdr:row>
      <xdr:rowOff>66676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5CCF131F-EA5C-4AD8-B6B6-7138D5C04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249</xdr:row>
      <xdr:rowOff>0</xdr:rowOff>
    </xdr:from>
    <xdr:to>
      <xdr:col>23</xdr:col>
      <xdr:colOff>660000</xdr:colOff>
      <xdr:row>269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718C58DE-D346-4EE6-B82A-4F8A53E7C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españoles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Península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Canarias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Total residentes en el extranjero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Reino Unido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Alemania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4438F7-865A-4DA8-9DFA-A9BD8383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34D5B1-6024-4021-9701-7C1D48F18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334F1CC-57DD-48FD-96A5-264598FD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Francia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Bélgica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Países Bajos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99087FA-C4E9-4D1C-A811-CCBF4BDBA11C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Dinamarca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50:$L$2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2BE389B-CCFC-40C6-BAAE-B88837C1348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Suecia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8E08FB-B1E6-4BB6-9787-6254DA8CB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FFBCA-8C39-477B-B87A-2DEB8942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9FADBE-2C36-4D86-8E50-0A9A1536D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16AFBF1-E337-44AC-A8CF-07BF4FEA4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4A9242E-9005-479E-B603-B14756E34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1F32037-EE54-4A87-B630-E40353201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50C1602-2320-4012-9447-7409DD7F9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Puerto de la Cruz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4 y 5 estrellas de Puerto de la Cruz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1, 2 y 3 estrellas de Puerto de la Cruz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161925</xdr:rowOff>
    </xdr:from>
    <xdr:to>
      <xdr:col>11</xdr:col>
      <xdr:colOff>180975</xdr:colOff>
      <xdr:row>24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7EF3629-0950-496B-93E3-DB60C4914270}"/>
            </a:ext>
          </a:extLst>
        </xdr:cNvPr>
        <xdr:cNvGrpSpPr/>
      </xdr:nvGrpSpPr>
      <xdr:grpSpPr>
        <a:xfrm>
          <a:off x="790575" y="3524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750A996-DDB4-BBA2-4628-043284717A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90B22DFE-D85D-EABD-58FD-8A70465905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57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entrados en hoteles y apartamentos</a:t>
            </a:r>
          </a:p>
        </xdr:txBody>
      </xdr:sp>
    </xdr:grpSp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apartamentos de Puerto de la Cruz</a:t>
          </a:fld>
          <a:endParaRPr lang="es-ES" sz="1100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13F46-3320-4FF9-A608-3FD28261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46833F-D2DB-4B67-B030-0A7F7CDA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435749-4813-4C08-AB78-3C5B79237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5CC0C5-69F9-406D-A15E-CC1C88229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01707-966D-47DC-B8D5-E764A74D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B51BC1-CCE2-49F8-A916-1DD7F76E8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11</xdr:col>
      <xdr:colOff>161925</xdr:colOff>
      <xdr:row>25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8795FD3-43C2-4F7C-A4B7-303A93716694}"/>
            </a:ext>
          </a:extLst>
        </xdr:cNvPr>
        <xdr:cNvGrpSpPr/>
      </xdr:nvGrpSpPr>
      <xdr:grpSpPr>
        <a:xfrm>
          <a:off x="771525" y="5715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C1DB2904-100F-D3FE-EE31-8879437286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8CD81EC3-E8DC-16AC-833B-B7A7AC982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Estancia media en hoteles y apartamentos</a:t>
            </a:r>
          </a:p>
        </xdr:txBody>
      </xdr:sp>
    </xdr:grp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AAA528-D027-4549-A946-E07D24F17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930AD-F3E9-455E-8F1A-407381BDF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459F2F9-6F79-4966-B314-953DEAFAA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00D04ED-69E1-45F4-AD2C-4D6D7F040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24</xdr:col>
      <xdr:colOff>9525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3F0FA97-6049-42C1-AB6F-36B9E820A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D261C44-FF76-4249-A848-B45BAA4E7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3FADEAD-FAA6-4569-9EA4-88DC72CFD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FBEE9F-3AF2-479C-9F1B-CFE879F83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285749</xdr:colOff>
      <xdr:row>134</xdr:row>
      <xdr:rowOff>66676</xdr:rowOff>
    </xdr:from>
    <xdr:to>
      <xdr:col>24</xdr:col>
      <xdr:colOff>28575</xdr:colOff>
      <xdr:row>154</xdr:row>
      <xdr:rowOff>9526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0B7567A1-5EFA-4B80-B362-FB77E9C0B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16D1AE29-6AB3-4E39-82C8-4BB01058F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50BDFD54-0793-42C5-9D5F-C8944E7C8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7BAE98ED-00BF-4242-8176-BEF1AE39F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D194FB3F-B6D5-45B8-B317-896D2AD50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B2E52E2A-34C0-4D8A-9A3D-07464D0FD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386AA264-1747-4DCF-A7AB-E3B19CE0F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EM evol menusual lugar resd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Puerto de la Cruz
(hotel + apartamento)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0.99276</cdr:x>
      <cdr:y>0.1721</cdr:y>
    </cdr:to>
    <cdr:sp macro="" textlink="'EM evol menusual lugar resd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00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españoles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0.99736</cdr:x>
      <cdr:y>0.1721</cdr:y>
    </cdr:to>
    <cdr:sp macro="" textlink="'EM evol menusual lugar resd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581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peninsulares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canarios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1A5D1A-2D1F-4AE0-AC54-0EF5A2C2B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9DCE7F-5863-46EE-ADD5-058B12AE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6A2647D-2D31-4290-AB06-690802FB1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55EC443-1158-4EFD-BF7C-73EB8B079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ED3F863-976E-45D1-A3F6-E8BEE930DF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45F681E-7E79-42C3-85F4-7F9FD0BEF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2EDA665-AAF7-4B76-A0DE-01EA7FD47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8D8659-D170-490C-9EA7-03F2015A3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619124</xdr:colOff>
      <xdr:row>134</xdr:row>
      <xdr:rowOff>95251</xdr:rowOff>
    </xdr:from>
    <xdr:to>
      <xdr:col>24</xdr:col>
      <xdr:colOff>0</xdr:colOff>
      <xdr:row>154</xdr:row>
      <xdr:rowOff>38101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ABF49A9F-6B75-45E0-AA2F-E84E99C61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86429111-6C12-43A4-B80C-F389FC652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4349E39B-AEAF-463C-B671-58EDA593B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6E41DA34-5542-4E73-A7C6-20D37467C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806A5E3A-CB68-4583-87F2-08BBB93D1E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93B13ACD-2415-45BE-85A8-0A7E4D2C0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C4D11029-1433-42E7-BD68-EC569D623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extranjeros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británicos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0.14865</cdr:y>
    </cdr:to>
    <cdr:sp macro="" textlink="'EM evol menusual lugar resd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6536"/>
          <a:ext cx="7729496" cy="612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alemanes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franceses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0.99391</cdr:x>
      <cdr:y>0.1721</cdr:y>
    </cdr:to>
    <cdr:sp macro="" textlink="'EM evol menusual lugar resd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9600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holandeses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daneses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suecos entrados en los establecimientos alojativos de Puerto de la Cruz (hotel + apartamento)</a:t>
          </a:fld>
          <a:endParaRPr lang="es-ES" sz="1100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409574</xdr:colOff>
      <xdr:row>2</xdr:row>
      <xdr:rowOff>142874</xdr:rowOff>
    </xdr:from>
    <xdr:to>
      <xdr:col>23</xdr:col>
      <xdr:colOff>307574</xdr:colOff>
      <xdr:row>23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496A99-D957-4521-981C-154795414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CA9C8-961E-4EB4-A6F0-182E9784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016E5DB-6924-4311-9A59-E6E165268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25</xdr:row>
      <xdr:rowOff>114300</xdr:rowOff>
    </xdr:from>
    <xdr:to>
      <xdr:col>23</xdr:col>
      <xdr:colOff>240900</xdr:colOff>
      <xdr:row>46</xdr:row>
      <xdr:rowOff>28576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8FCDC41-7BEF-41D5-A1F6-AADBCE265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82ED769-A7EB-4B1B-B5C3-89F40DABA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2A95D0E-903E-4E28-903E-6848238FB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38100</xdr:colOff>
      <xdr:row>91</xdr:row>
      <xdr:rowOff>0</xdr:rowOff>
    </xdr:from>
    <xdr:to>
      <xdr:col>23</xdr:col>
      <xdr:colOff>698100</xdr:colOff>
      <xdr:row>111</xdr:row>
      <xdr:rowOff>85726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4DE457C-FE96-42B0-96DD-EFC2D1BC7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Viajeros entr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 entrados en los establecimientos alojativos de Puerto de la Cruz 
(hotel + apartamento)</a:t>
          </a:fld>
          <a:endParaRPr lang="es-ES" sz="1100"/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Puerto de la Cruz
(hotel + apartamento)</a:t>
          </a:fld>
          <a:endParaRPr lang="es-E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Puerto de la Cruz</a:t>
          </a:fld>
          <a:endParaRPr lang="es-ES" sz="1100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4, 5 estrellas de Puerto de la Cruz</a:t>
          </a:fld>
          <a:endParaRPr lang="es-ES" sz="1100"/>
        </a:p>
      </cdr:txBody>
    </cdr:sp>
  </cdr:relSizeAnchor>
  <cdr:relSizeAnchor xmlns:cdr="http://schemas.openxmlformats.org/drawingml/2006/chartDrawing">
    <cdr:from>
      <cdr:x>0.01304</cdr:x>
      <cdr:y>0.91106</cdr:y>
    </cdr:from>
    <cdr:to>
      <cdr:x>0.5285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3D3C7B1-03F3-939E-B177-216861D69B8A}"/>
            </a:ext>
          </a:extLst>
        </cdr:cNvPr>
        <cdr:cNvSpPr txBox="1"/>
      </cdr:nvSpPr>
      <cdr:spPr>
        <a:xfrm xmlns:a="http://schemas.openxmlformats.org/drawingml/2006/main">
          <a:off x="107950" y="4000501"/>
          <a:ext cx="4268009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* en el año 2022 no se publicó la desagregación por categorías en las Islas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1, 2, 3 Estrellas de Puerto de la Cruz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apartamentos de Puerto de la Cruz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123825</xdr:rowOff>
    </xdr:from>
    <xdr:to>
      <xdr:col>10</xdr:col>
      <xdr:colOff>609600</xdr:colOff>
      <xdr:row>24</xdr:row>
      <xdr:rowOff>114300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F9C630E-E236-4923-8912-6EC6EDA48C93}"/>
            </a:ext>
          </a:extLst>
        </xdr:cNvPr>
        <xdr:cNvGrpSpPr/>
      </xdr:nvGrpSpPr>
      <xdr:grpSpPr>
        <a:xfrm>
          <a:off x="457200" y="3143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B9215525-FDB7-3BA8-A44D-885EC4C9E3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3073572D-E2AC-7A7E-ED9E-2101530D44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Tasa de ocupación por plaza en hoteles y apartamentos</a:t>
            </a:r>
          </a:p>
        </xdr:txBody>
      </xdr:sp>
    </xdr:grp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704849</xdr:colOff>
      <xdr:row>3</xdr:row>
      <xdr:rowOff>104774</xdr:rowOff>
    </xdr:from>
    <xdr:to>
      <xdr:col>23</xdr:col>
      <xdr:colOff>621899</xdr:colOff>
      <xdr:row>22</xdr:row>
      <xdr:rowOff>167099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F1EE9E-075F-438F-AD3D-07D2F2B1F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228599</xdr:colOff>
      <xdr:row>91</xdr:row>
      <xdr:rowOff>419099</xdr:rowOff>
    </xdr:from>
    <xdr:to>
      <xdr:col>24</xdr:col>
      <xdr:colOff>126599</xdr:colOff>
      <xdr:row>112</xdr:row>
      <xdr:rowOff>100424</xdr:rowOff>
    </xdr:to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D2126032-79FF-4660-9C50-10FF9A1B1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228599</xdr:colOff>
      <xdr:row>69</xdr:row>
      <xdr:rowOff>419099</xdr:rowOff>
    </xdr:from>
    <xdr:to>
      <xdr:col>24</xdr:col>
      <xdr:colOff>126599</xdr:colOff>
      <xdr:row>90</xdr:row>
      <xdr:rowOff>100424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D73EAB9-6510-4CF3-A802-41CD5CE58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19050</xdr:rowOff>
    </xdr:from>
    <xdr:to>
      <xdr:col>0</xdr:col>
      <xdr:colOff>857250</xdr:colOff>
      <xdr:row>4</xdr:row>
      <xdr:rowOff>59055</xdr:rowOff>
    </xdr:to>
    <xdr:pic>
      <xdr:nvPicPr>
        <xdr:cNvPr id="5" name="Imagen 4" descr="Iconos Png Gratis Resume Volver Icono Descarga Gratuita - Pump ...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C79BE5-6E55-46F5-A28D-FB1C2135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5800"/>
          <a:ext cx="77152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34571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5E3DEA0-9775-40D4-BF6C-F62D81057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904875</xdr:colOff>
      <xdr:row>24</xdr:row>
      <xdr:rowOff>180975</xdr:rowOff>
    </xdr:from>
    <xdr:to>
      <xdr:col>24</xdr:col>
      <xdr:colOff>59925</xdr:colOff>
      <xdr:row>46</xdr:row>
      <xdr:rowOff>14700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4610A68-20C8-4EEE-A675-A9D58E284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838200</xdr:colOff>
      <xdr:row>47</xdr:row>
      <xdr:rowOff>114300</xdr:rowOff>
    </xdr:from>
    <xdr:to>
      <xdr:col>23</xdr:col>
      <xdr:colOff>755250</xdr:colOff>
      <xdr:row>68</xdr:row>
      <xdr:rowOff>138525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663E578-C906-487B-9BD9-35D056C5C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0.00447</cdr:x>
      <cdr:y>0.00849</cdr:y>
    </cdr:from>
    <cdr:to>
      <cdr:x>0.9787</cdr:x>
      <cdr:y>0.17668</cdr:y>
    </cdr:to>
    <cdr:sp macro="" textlink="'tasa de ocupación evol mens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8100" y="35308"/>
          <a:ext cx="8307892" cy="69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66CFC90-4DF6-4210-BB46-D250B73FFBF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establecimientos alojativos de Puerto de la Cruz
(hotel + apartamento)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22729FC-E7B2-4A0C-AAE8-8BF44637D08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apartamentos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#REF!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5FA83AF-8EEE-4570-A963-F3AE91B89BE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Tasa de ocupación en los hoteles de 4 estrellas de Tenerife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ayo/Indicadores%20alojativos%20Puerto%20de%20la%20Cruz%20202605.xlsx" TargetMode="External"/><Relationship Id="rId2" Type="http://schemas.openxmlformats.org/officeDocument/2006/relationships/externalLinkPath" Target="https://turismodetenerife.sharepoint.com/sites/INVESTIGACION/Documentos%20compartidos/General/Encuesta%20Alojam%20Tur&#237;sticos%20(ISTAC)/2026/municipios/mayo/Indicadores%20alojativos%20Puerto%20de%20la%20Cruz%20202605.xlsx" TargetMode="External"/><Relationship Id="rId1" Type="http://schemas.openxmlformats.org/officeDocument/2006/relationships/externalLinkPath" Target="/sites/INVESTIGACION/Documentos%20compartidos/General/Encuesta%20Alojam%20Tur&#237;sticos%20(ISTAC)/2026/municipios/mayo/Indicadores%20alojativos%20Puerto%20de%20la%20Cruz%202026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ú principal"/>
      <sheetName val="Resumen indicadores (aloj)"/>
      <sheetName val="Resumen indicadores municipios "/>
      <sheetName val="Oferta alojativa"/>
      <sheetName val="Plazas aloj islas cat y tipolog"/>
      <sheetName val="Establecim aloj islas cat y tip"/>
      <sheetName val="viajeros entrados"/>
      <sheetName val="Viajeros entr evol mensu TF"/>
      <sheetName val="Viajeros entr evol mensu TF15-2"/>
      <sheetName val="Viajeros entr evol mensu TF cat"/>
      <sheetName val="Viajeros entr evol anual TF cat"/>
      <sheetName val="Viajeros entr ti-cat ultimo mes"/>
      <sheetName val="viaj entrados lugar resid años "/>
      <sheetName val="viaj entrados lugar residencia"/>
      <sheetName val="viaj entrados lugar residen acu"/>
      <sheetName val="viaj entrados lugar residen hot"/>
      <sheetName val="viaj entrados lugar residen apt"/>
      <sheetName val="viaj entrados lugar residen cat"/>
      <sheetName val="viaj entr lugar res año categor"/>
      <sheetName val="viajeros alojados"/>
      <sheetName val="viaj aloj lugar residen mes"/>
      <sheetName val="viaj alojados lugar residen acu"/>
      <sheetName val="Pernoctaciones"/>
      <sheetName val="Pernoctaciones evol mensu TF"/>
      <sheetName val="Pernocta evol mensu TF cat"/>
      <sheetName val="Pernoctaciones lugar reside"/>
      <sheetName val="Pernoctaciones lugar residen ac"/>
      <sheetName val="Pernoctaciones lugar reside año"/>
      <sheetName val="Estancia media"/>
      <sheetName val="EM evol menusual lugar resd"/>
      <sheetName val="EM evol mensu TF cat "/>
      <sheetName val="Tasa de ocupación"/>
      <sheetName val="tasa de ocupación evol mens"/>
      <sheetName val="indicadores rentabilidad"/>
      <sheetName val="ADR RevPAR ingresos totales ult"/>
      <sheetName val="ADR municipios"/>
      <sheetName val="RevPAR  municipios"/>
      <sheetName val="viajeros españoles"/>
      <sheetName val="distribución españoles x Resid"/>
      <sheetName val="distribución españoles x cate"/>
      <sheetName val="distribución peninsulare x cate"/>
      <sheetName val="distribución canarios x cate"/>
      <sheetName val="distribución españoles x mun al"/>
      <sheetName val="distribución peninsula x munici"/>
      <sheetName val="distribución canarias x munici"/>
      <sheetName val="evolución anual viaj ent españo"/>
      <sheetName val="evolución anual viaj ent penins"/>
      <sheetName val="evolución anual viaj ent cana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7">
          <cell r="C7">
            <v>2022</v>
          </cell>
          <cell r="G7">
            <v>2024</v>
          </cell>
          <cell r="I7">
            <v>2025</v>
          </cell>
          <cell r="K7">
            <v>2026</v>
          </cell>
        </row>
        <row r="8">
          <cell r="L8" t="str">
            <v>var 26/25</v>
          </cell>
        </row>
        <row r="9">
          <cell r="A9" t="str">
            <v>ene</v>
          </cell>
          <cell r="B9" t="str">
            <v>Enero</v>
          </cell>
          <cell r="C9">
            <v>29647</v>
          </cell>
          <cell r="G9">
            <v>493020</v>
          </cell>
          <cell r="I9">
            <v>494946</v>
          </cell>
          <cell r="K9">
            <v>475524</v>
          </cell>
          <cell r="L9">
            <v>-3.9240644433938265E-2</v>
          </cell>
        </row>
        <row r="10">
          <cell r="A10" t="str">
            <v>feb</v>
          </cell>
          <cell r="B10" t="str">
            <v>Febrero</v>
          </cell>
          <cell r="C10">
            <v>25901</v>
          </cell>
          <cell r="G10">
            <v>476786</v>
          </cell>
          <cell r="I10">
            <v>478546</v>
          </cell>
          <cell r="K10">
            <v>464770</v>
          </cell>
          <cell r="L10">
            <v>-2.8787201230393689E-2</v>
          </cell>
        </row>
        <row r="11">
          <cell r="A11" t="str">
            <v>mar</v>
          </cell>
          <cell r="B11" t="str">
            <v>Marzo</v>
          </cell>
          <cell r="C11">
            <v>35797</v>
          </cell>
          <cell r="G11">
            <v>499150</v>
          </cell>
          <cell r="I11">
            <v>499373</v>
          </cell>
          <cell r="K11">
            <v>462676</v>
          </cell>
          <cell r="L11">
            <v>-7.3486151634149177E-2</v>
          </cell>
        </row>
        <row r="12">
          <cell r="A12" t="str">
            <v>abr</v>
          </cell>
          <cell r="B12" t="str">
            <v>Abril</v>
          </cell>
          <cell r="C12">
            <v>33867</v>
          </cell>
          <cell r="G12">
            <v>411482</v>
          </cell>
          <cell r="I12">
            <v>421131</v>
          </cell>
          <cell r="K12">
            <v>369216</v>
          </cell>
          <cell r="L12">
            <v>-0.12327518040704677</v>
          </cell>
        </row>
        <row r="13">
          <cell r="A13" t="str">
            <v>may</v>
          </cell>
          <cell r="B13" t="str">
            <v>Mayo</v>
          </cell>
          <cell r="C13">
            <v>65490</v>
          </cell>
          <cell r="G13">
            <v>405702</v>
          </cell>
          <cell r="I13">
            <v>405133</v>
          </cell>
          <cell r="K13">
            <v>370106</v>
          </cell>
          <cell r="L13">
            <v>-8.6458027363853329E-2</v>
          </cell>
        </row>
        <row r="14">
          <cell r="A14" t="str">
            <v>jun</v>
          </cell>
          <cell r="B14" t="str">
            <v>Junio</v>
          </cell>
          <cell r="C14">
            <v>110623</v>
          </cell>
          <cell r="G14">
            <v>460449</v>
          </cell>
          <cell r="I14">
            <v>430081</v>
          </cell>
        </row>
        <row r="15">
          <cell r="A15" t="str">
            <v>jul</v>
          </cell>
          <cell r="B15" t="str">
            <v>Julio</v>
          </cell>
          <cell r="C15">
            <v>225677</v>
          </cell>
          <cell r="G15">
            <v>532065</v>
          </cell>
          <cell r="I15">
            <v>526626</v>
          </cell>
        </row>
        <row r="16">
          <cell r="A16" t="str">
            <v>ago</v>
          </cell>
          <cell r="B16" t="str">
            <v>Agosto</v>
          </cell>
          <cell r="C16">
            <v>283986</v>
          </cell>
          <cell r="G16">
            <v>551869</v>
          </cell>
          <cell r="I16">
            <v>557802</v>
          </cell>
        </row>
        <row r="17">
          <cell r="A17" t="str">
            <v>sep</v>
          </cell>
          <cell r="B17" t="str">
            <v>Septiembre</v>
          </cell>
          <cell r="C17">
            <v>281990</v>
          </cell>
          <cell r="G17">
            <v>489204</v>
          </cell>
          <cell r="I17">
            <v>455849</v>
          </cell>
        </row>
        <row r="18">
          <cell r="A18" t="str">
            <v>oct</v>
          </cell>
          <cell r="B18" t="str">
            <v>Octubre</v>
          </cell>
          <cell r="C18">
            <v>287185</v>
          </cell>
          <cell r="G18">
            <v>490987</v>
          </cell>
          <cell r="I18">
            <v>476664</v>
          </cell>
        </row>
        <row r="19">
          <cell r="A19" t="str">
            <v>nov</v>
          </cell>
          <cell r="B19" t="str">
            <v>Noviembre</v>
          </cell>
          <cell r="C19">
            <v>303117</v>
          </cell>
          <cell r="G19">
            <v>482914</v>
          </cell>
          <cell r="I19">
            <v>463756</v>
          </cell>
        </row>
        <row r="20">
          <cell r="A20" t="str">
            <v>dic</v>
          </cell>
          <cell r="B20" t="str">
            <v>Diciembre</v>
          </cell>
          <cell r="C20">
            <v>284082</v>
          </cell>
          <cell r="G20">
            <v>468874</v>
          </cell>
          <cell r="I20">
            <v>456509</v>
          </cell>
        </row>
        <row r="21">
          <cell r="C21">
            <v>1967362</v>
          </cell>
          <cell r="G21">
            <v>5762502</v>
          </cell>
          <cell r="I21">
            <v>5666416</v>
          </cell>
          <cell r="K21">
            <v>2142292</v>
          </cell>
          <cell r="L21">
            <v>-6.8215833039381391E-2</v>
          </cell>
        </row>
        <row r="29">
          <cell r="C29">
            <v>2022</v>
          </cell>
          <cell r="G29">
            <v>2024</v>
          </cell>
          <cell r="I29">
            <v>2025</v>
          </cell>
          <cell r="K29">
            <v>2026</v>
          </cell>
        </row>
        <row r="30">
          <cell r="L30" t="str">
            <v>var 26/25</v>
          </cell>
        </row>
        <row r="31">
          <cell r="B31" t="str">
            <v>Enero</v>
          </cell>
          <cell r="C31">
            <v>196008</v>
          </cell>
          <cell r="G31">
            <v>398940</v>
          </cell>
          <cell r="I31">
            <v>397887</v>
          </cell>
          <cell r="K31">
            <v>381219</v>
          </cell>
          <cell r="L31">
            <v>-4.1891290743351739E-2</v>
          </cell>
        </row>
        <row r="32">
          <cell r="B32" t="str">
            <v>Febrero</v>
          </cell>
          <cell r="C32">
            <v>230918</v>
          </cell>
          <cell r="G32">
            <v>385800</v>
          </cell>
          <cell r="I32">
            <v>385040</v>
          </cell>
          <cell r="K32">
            <v>376143</v>
          </cell>
          <cell r="L32">
            <v>-2.3106690214003689E-2</v>
          </cell>
        </row>
        <row r="33">
          <cell r="B33" t="str">
            <v>Marzo</v>
          </cell>
          <cell r="C33">
            <v>290346</v>
          </cell>
          <cell r="G33">
            <v>400622</v>
          </cell>
          <cell r="I33">
            <v>390528</v>
          </cell>
          <cell r="K33">
            <v>365677</v>
          </cell>
          <cell r="L33">
            <v>-6.3634361684693497E-2</v>
          </cell>
        </row>
        <row r="34">
          <cell r="B34" t="str">
            <v>Abril</v>
          </cell>
          <cell r="C34">
            <v>278903</v>
          </cell>
          <cell r="G34">
            <v>325621</v>
          </cell>
          <cell r="I34">
            <v>318649</v>
          </cell>
          <cell r="K34">
            <v>297230</v>
          </cell>
          <cell r="L34">
            <v>-6.7218161676327215E-2</v>
          </cell>
        </row>
        <row r="35">
          <cell r="B35" t="str">
            <v>Mayo</v>
          </cell>
          <cell r="C35">
            <v>254517</v>
          </cell>
          <cell r="G35">
            <v>335432</v>
          </cell>
          <cell r="I35">
            <v>317286</v>
          </cell>
          <cell r="K35">
            <v>296815</v>
          </cell>
          <cell r="L35">
            <v>-6.4519077425414295E-2</v>
          </cell>
        </row>
        <row r="36">
          <cell r="B36" t="str">
            <v>Junio</v>
          </cell>
          <cell r="C36">
            <v>296860</v>
          </cell>
          <cell r="G36">
            <v>376782</v>
          </cell>
          <cell r="I36">
            <v>338911</v>
          </cell>
        </row>
        <row r="37">
          <cell r="B37" t="str">
            <v>Julio</v>
          </cell>
          <cell r="C37">
            <v>328256</v>
          </cell>
          <cell r="G37">
            <v>429398</v>
          </cell>
          <cell r="I37">
            <v>409607</v>
          </cell>
        </row>
        <row r="38">
          <cell r="B38" t="str">
            <v>Agosto</v>
          </cell>
          <cell r="C38">
            <v>330578</v>
          </cell>
          <cell r="G38">
            <v>441301</v>
          </cell>
          <cell r="I38">
            <v>444039</v>
          </cell>
        </row>
        <row r="39">
          <cell r="B39" t="str">
            <v>Septiembre</v>
          </cell>
          <cell r="C39">
            <v>315701</v>
          </cell>
          <cell r="G39">
            <v>390629</v>
          </cell>
          <cell r="I39">
            <v>361762</v>
          </cell>
        </row>
        <row r="40">
          <cell r="B40" t="str">
            <v>Octubre</v>
          </cell>
          <cell r="C40">
            <v>299153</v>
          </cell>
          <cell r="G40">
            <v>401956</v>
          </cell>
          <cell r="I40">
            <v>372458</v>
          </cell>
        </row>
        <row r="41">
          <cell r="B41" t="str">
            <v>Noviembre</v>
          </cell>
          <cell r="C41">
            <v>315687</v>
          </cell>
          <cell r="G41">
            <v>389586</v>
          </cell>
          <cell r="I41">
            <v>371639</v>
          </cell>
        </row>
        <row r="42">
          <cell r="B42" t="str">
            <v>Diciembre</v>
          </cell>
          <cell r="C42">
            <v>318072</v>
          </cell>
          <cell r="G42">
            <v>374099</v>
          </cell>
          <cell r="I42">
            <v>361669</v>
          </cell>
        </row>
        <row r="43">
          <cell r="C43">
            <v>3454999</v>
          </cell>
          <cell r="G43">
            <v>4650166</v>
          </cell>
          <cell r="I43">
            <v>4469475</v>
          </cell>
          <cell r="K43">
            <v>1717084</v>
          </cell>
          <cell r="L43">
            <v>-5.1014982950055021E-2</v>
          </cell>
        </row>
        <row r="51">
          <cell r="C51">
            <v>2022</v>
          </cell>
          <cell r="G51">
            <v>2024</v>
          </cell>
          <cell r="I51">
            <v>2025</v>
          </cell>
          <cell r="K51">
            <v>2026</v>
          </cell>
        </row>
        <row r="52">
          <cell r="L52" t="str">
            <v>var 26/25</v>
          </cell>
        </row>
        <row r="53">
          <cell r="B53" t="str">
            <v>Enero</v>
          </cell>
          <cell r="C53">
            <v>160981</v>
          </cell>
          <cell r="G53">
            <v>343916</v>
          </cell>
          <cell r="I53">
            <v>342802</v>
          </cell>
          <cell r="K53">
            <v>327730</v>
          </cell>
          <cell r="L53">
            <v>-4.3967071370645483E-2</v>
          </cell>
        </row>
        <row r="54">
          <cell r="B54" t="str">
            <v>Febrero</v>
          </cell>
          <cell r="C54">
            <v>189898</v>
          </cell>
          <cell r="G54">
            <v>334765</v>
          </cell>
          <cell r="I54">
            <v>339573</v>
          </cell>
          <cell r="K54">
            <v>329199</v>
          </cell>
          <cell r="L54">
            <v>-3.0550132077638681E-2</v>
          </cell>
        </row>
        <row r="55">
          <cell r="B55" t="str">
            <v>Marzo</v>
          </cell>
          <cell r="C55">
            <v>244364</v>
          </cell>
          <cell r="G55">
            <v>347941</v>
          </cell>
          <cell r="I55">
            <v>338881</v>
          </cell>
          <cell r="K55">
            <v>315472</v>
          </cell>
          <cell r="L55">
            <v>-6.9077345734933515E-2</v>
          </cell>
        </row>
        <row r="56">
          <cell r="B56" t="str">
            <v>Abril</v>
          </cell>
          <cell r="C56">
            <v>242765</v>
          </cell>
          <cell r="G56">
            <v>283297</v>
          </cell>
          <cell r="I56">
            <v>278326</v>
          </cell>
          <cell r="K56">
            <v>259121</v>
          </cell>
          <cell r="L56">
            <v>-6.9001818011971583E-2</v>
          </cell>
        </row>
        <row r="57">
          <cell r="B57" t="str">
            <v>Mayo</v>
          </cell>
          <cell r="C57">
            <v>222244</v>
          </cell>
          <cell r="G57">
            <v>294723</v>
          </cell>
          <cell r="I57">
            <v>276267</v>
          </cell>
          <cell r="K57">
            <v>255379</v>
          </cell>
          <cell r="L57">
            <v>-7.5608016882218965E-2</v>
          </cell>
        </row>
        <row r="58">
          <cell r="B58" t="str">
            <v>Junio</v>
          </cell>
          <cell r="C58">
            <v>261542</v>
          </cell>
          <cell r="G58">
            <v>333511</v>
          </cell>
          <cell r="I58">
            <v>295632</v>
          </cell>
        </row>
        <row r="59">
          <cell r="B59" t="str">
            <v>Julio</v>
          </cell>
          <cell r="C59">
            <v>290404</v>
          </cell>
          <cell r="G59">
            <v>378859</v>
          </cell>
          <cell r="I59">
            <v>358078</v>
          </cell>
        </row>
        <row r="60">
          <cell r="B60" t="str">
            <v>Agosto</v>
          </cell>
          <cell r="C60">
            <v>292468</v>
          </cell>
          <cell r="G60">
            <v>388293</v>
          </cell>
          <cell r="I60">
            <v>387398</v>
          </cell>
        </row>
        <row r="61">
          <cell r="B61" t="str">
            <v>Septiembre</v>
          </cell>
          <cell r="C61">
            <v>277384</v>
          </cell>
          <cell r="G61">
            <v>342910</v>
          </cell>
          <cell r="I61">
            <v>316523</v>
          </cell>
        </row>
        <row r="62">
          <cell r="B62" t="str">
            <v>Octubre</v>
          </cell>
          <cell r="C62">
            <v>264220</v>
          </cell>
          <cell r="G62">
            <v>353936</v>
          </cell>
          <cell r="I62">
            <v>324970</v>
          </cell>
        </row>
        <row r="63">
          <cell r="B63" t="str">
            <v>Noviembre</v>
          </cell>
          <cell r="C63">
            <v>273635</v>
          </cell>
          <cell r="G63">
            <v>338127</v>
          </cell>
          <cell r="I63">
            <v>322601</v>
          </cell>
        </row>
        <row r="64">
          <cell r="B64" t="str">
            <v>Diciembre</v>
          </cell>
          <cell r="C64">
            <v>274030</v>
          </cell>
          <cell r="G64">
            <v>322699</v>
          </cell>
          <cell r="I64">
            <v>312712</v>
          </cell>
        </row>
        <row r="65">
          <cell r="C65">
            <v>2993935</v>
          </cell>
          <cell r="G65">
            <v>4062977</v>
          </cell>
          <cell r="I65">
            <v>3893763</v>
          </cell>
          <cell r="K65">
            <v>1486901</v>
          </cell>
          <cell r="L65">
            <v>-5.6444494364625064E-2</v>
          </cell>
        </row>
        <row r="73">
          <cell r="C73">
            <v>2022</v>
          </cell>
          <cell r="G73">
            <v>2024</v>
          </cell>
          <cell r="I73">
            <v>2025</v>
          </cell>
          <cell r="K73">
            <v>2026</v>
          </cell>
        </row>
        <row r="74">
          <cell r="L74" t="str">
            <v>var 26/25</v>
          </cell>
        </row>
        <row r="75">
          <cell r="B75" t="str">
            <v>Enero</v>
          </cell>
          <cell r="C75">
            <v>35027</v>
          </cell>
          <cell r="G75">
            <v>55024</v>
          </cell>
          <cell r="I75">
            <v>55085</v>
          </cell>
          <cell r="K75">
            <v>53489</v>
          </cell>
          <cell r="L75">
            <v>-2.8973404738131925E-2</v>
          </cell>
        </row>
        <row r="76">
          <cell r="B76" t="str">
            <v>Febrero</v>
          </cell>
          <cell r="C76">
            <v>41020</v>
          </cell>
          <cell r="G76">
            <v>51035</v>
          </cell>
          <cell r="I76">
            <v>45467</v>
          </cell>
          <cell r="K76">
            <v>46944</v>
          </cell>
          <cell r="L76">
            <v>3.2485099082851354E-2</v>
          </cell>
        </row>
        <row r="77">
          <cell r="B77" t="str">
            <v>Marzo</v>
          </cell>
          <cell r="C77">
            <v>45982</v>
          </cell>
          <cell r="G77">
            <v>52681</v>
          </cell>
          <cell r="I77">
            <v>51647</v>
          </cell>
          <cell r="K77">
            <v>50205</v>
          </cell>
          <cell r="L77">
            <v>-2.7920305148411373E-2</v>
          </cell>
        </row>
        <row r="78">
          <cell r="B78" t="str">
            <v>Abril</v>
          </cell>
          <cell r="C78">
            <v>36138</v>
          </cell>
          <cell r="G78">
            <v>42324</v>
          </cell>
          <cell r="I78">
            <v>40323</v>
          </cell>
          <cell r="K78">
            <v>38109</v>
          </cell>
          <cell r="L78">
            <v>-5.4906628971058691E-2</v>
          </cell>
        </row>
        <row r="79">
          <cell r="B79" t="str">
            <v>Mayo</v>
          </cell>
          <cell r="C79">
            <v>32273</v>
          </cell>
          <cell r="G79">
            <v>40709</v>
          </cell>
          <cell r="I79">
            <v>41019</v>
          </cell>
          <cell r="K79">
            <v>41436</v>
          </cell>
          <cell r="L79">
            <v>1.0166020624588601E-2</v>
          </cell>
        </row>
        <row r="80">
          <cell r="B80" t="str">
            <v>Junio</v>
          </cell>
          <cell r="C80">
            <v>35318</v>
          </cell>
          <cell r="G80">
            <v>43271</v>
          </cell>
          <cell r="I80">
            <v>43279</v>
          </cell>
        </row>
        <row r="81">
          <cell r="B81" t="str">
            <v>Julio</v>
          </cell>
          <cell r="C81">
            <v>37852</v>
          </cell>
          <cell r="G81">
            <v>50539</v>
          </cell>
          <cell r="I81">
            <v>51529</v>
          </cell>
        </row>
        <row r="82">
          <cell r="B82" t="str">
            <v>Agosto</v>
          </cell>
          <cell r="C82">
            <v>38110</v>
          </cell>
          <cell r="G82">
            <v>53008</v>
          </cell>
          <cell r="I82">
            <v>56641</v>
          </cell>
        </row>
        <row r="83">
          <cell r="B83" t="str">
            <v>Septiembre</v>
          </cell>
          <cell r="C83">
            <v>38317</v>
          </cell>
          <cell r="G83">
            <v>47719</v>
          </cell>
          <cell r="I83">
            <v>45239</v>
          </cell>
        </row>
        <row r="84">
          <cell r="B84" t="str">
            <v>Octubre</v>
          </cell>
          <cell r="C84">
            <v>34933</v>
          </cell>
          <cell r="G84">
            <v>48020</v>
          </cell>
          <cell r="I84">
            <v>47488</v>
          </cell>
        </row>
        <row r="85">
          <cell r="B85" t="str">
            <v>Noviembre</v>
          </cell>
          <cell r="C85">
            <v>42052</v>
          </cell>
          <cell r="G85">
            <v>51459</v>
          </cell>
          <cell r="I85">
            <v>49038</v>
          </cell>
        </row>
        <row r="86">
          <cell r="B86" t="str">
            <v>Diciembre</v>
          </cell>
          <cell r="C86">
            <v>44042</v>
          </cell>
          <cell r="G86">
            <v>51400</v>
          </cell>
          <cell r="I86">
            <v>48957</v>
          </cell>
        </row>
        <row r="87">
          <cell r="C87">
            <v>461064</v>
          </cell>
          <cell r="G87">
            <v>587189</v>
          </cell>
          <cell r="I87">
            <v>575712</v>
          </cell>
          <cell r="K87">
            <v>230183</v>
          </cell>
          <cell r="L87">
            <v>-1.4378631589314073E-2</v>
          </cell>
        </row>
        <row r="95">
          <cell r="C95">
            <v>2022</v>
          </cell>
          <cell r="G95">
            <v>2024</v>
          </cell>
          <cell r="I95">
            <v>2025</v>
          </cell>
          <cell r="K95">
            <v>2026</v>
          </cell>
        </row>
        <row r="96">
          <cell r="L96" t="str">
            <v>var 26/25</v>
          </cell>
        </row>
        <row r="97">
          <cell r="B97" t="str">
            <v>Enero</v>
          </cell>
          <cell r="C97">
            <v>66503</v>
          </cell>
          <cell r="G97">
            <v>94080</v>
          </cell>
          <cell r="I97">
            <v>97059</v>
          </cell>
          <cell r="K97">
            <v>94305</v>
          </cell>
          <cell r="L97">
            <v>-2.8374493864556594E-2</v>
          </cell>
        </row>
        <row r="98">
          <cell r="B98" t="str">
            <v>Febrero</v>
          </cell>
          <cell r="C98">
            <v>69187</v>
          </cell>
          <cell r="G98">
            <v>90986</v>
          </cell>
          <cell r="I98">
            <v>93506</v>
          </cell>
          <cell r="K98">
            <v>88627</v>
          </cell>
          <cell r="L98">
            <v>-5.2178469830812979E-2</v>
          </cell>
        </row>
        <row r="99">
          <cell r="B99" t="str">
            <v>Marzo</v>
          </cell>
          <cell r="C99">
            <v>75693</v>
          </cell>
          <cell r="G99">
            <v>98528</v>
          </cell>
          <cell r="I99">
            <v>108845</v>
          </cell>
          <cell r="K99">
            <v>96999</v>
          </cell>
          <cell r="L99">
            <v>-0.10883366254765947</v>
          </cell>
        </row>
        <row r="100">
          <cell r="B100" t="str">
            <v>Abril</v>
          </cell>
          <cell r="C100">
            <v>70085</v>
          </cell>
          <cell r="G100">
            <v>85861</v>
          </cell>
          <cell r="I100">
            <v>102482</v>
          </cell>
          <cell r="K100">
            <v>71986</v>
          </cell>
          <cell r="L100">
            <v>-0.29757420815362701</v>
          </cell>
        </row>
        <row r="101">
          <cell r="B101" t="str">
            <v>Mayo</v>
          </cell>
          <cell r="C101">
            <v>56282</v>
          </cell>
          <cell r="G101">
            <v>70270</v>
          </cell>
          <cell r="I101">
            <v>87847</v>
          </cell>
          <cell r="K101">
            <v>73291</v>
          </cell>
          <cell r="L101">
            <v>-0.16569717804819739</v>
          </cell>
        </row>
        <row r="102">
          <cell r="B102" t="str">
            <v>Junio</v>
          </cell>
          <cell r="C102">
            <v>67208</v>
          </cell>
          <cell r="G102">
            <v>83667</v>
          </cell>
          <cell r="I102">
            <v>91170</v>
          </cell>
        </row>
        <row r="103">
          <cell r="B103" t="str">
            <v>Julio</v>
          </cell>
          <cell r="C103">
            <v>89403</v>
          </cell>
          <cell r="G103">
            <v>102667</v>
          </cell>
          <cell r="I103">
            <v>117019</v>
          </cell>
        </row>
        <row r="104">
          <cell r="B104" t="str">
            <v>Agosto</v>
          </cell>
          <cell r="C104">
            <v>85449</v>
          </cell>
          <cell r="G104">
            <v>110568</v>
          </cell>
          <cell r="I104">
            <v>113763</v>
          </cell>
        </row>
        <row r="105">
          <cell r="B105" t="str">
            <v>Septiembre</v>
          </cell>
          <cell r="C105">
            <v>62576</v>
          </cell>
          <cell r="G105">
            <v>98575</v>
          </cell>
          <cell r="I105">
            <v>94087</v>
          </cell>
        </row>
        <row r="106">
          <cell r="B106" t="str">
            <v>Octubre</v>
          </cell>
          <cell r="C106">
            <v>76819</v>
          </cell>
          <cell r="G106">
            <v>89031</v>
          </cell>
          <cell r="I106">
            <v>104206</v>
          </cell>
        </row>
        <row r="107">
          <cell r="B107" t="str">
            <v>Noviembre</v>
          </cell>
          <cell r="C107">
            <v>86224</v>
          </cell>
          <cell r="G107">
            <v>93328</v>
          </cell>
          <cell r="I107">
            <v>92117</v>
          </cell>
        </row>
        <row r="108">
          <cell r="B108" t="str">
            <v>Diciembre</v>
          </cell>
          <cell r="C108">
            <v>93542</v>
          </cell>
          <cell r="G108">
            <v>94775</v>
          </cell>
          <cell r="I108">
            <v>94840</v>
          </cell>
        </row>
        <row r="109">
          <cell r="C109">
            <v>898971</v>
          </cell>
          <cell r="G109">
            <v>1112336</v>
          </cell>
          <cell r="I109">
            <v>1196941</v>
          </cell>
          <cell r="K109">
            <v>425208</v>
          </cell>
          <cell r="L109">
            <v>-0.13176610398600075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BE2B2-6126-40B9-A13E-1F7D86AFC388}">
  <dimension ref="B1:M56"/>
  <sheetViews>
    <sheetView showGridLines="0" tabSelected="1" workbookViewId="0"/>
  </sheetViews>
  <sheetFormatPr baseColWidth="10" defaultRowHeight="15" x14ac:dyDescent="0.25"/>
  <cols>
    <col min="1" max="1" width="13.7109375" customWidth="1"/>
    <col min="2" max="2" width="147.7109375" customWidth="1"/>
  </cols>
  <sheetData>
    <row r="1" spans="2:13" x14ac:dyDescent="0.25">
      <c r="B1" s="1" t="s">
        <v>0</v>
      </c>
    </row>
    <row r="2" spans="2:13" ht="36" x14ac:dyDescent="0.55000000000000004">
      <c r="B2" s="2" t="s">
        <v>1</v>
      </c>
      <c r="M2" t="e">
        <f>#REF!/#REF!</f>
        <v>#REF!</v>
      </c>
    </row>
    <row r="3" spans="2:13" ht="36" x14ac:dyDescent="0.55000000000000004">
      <c r="B3" s="2" t="s">
        <v>50</v>
      </c>
    </row>
    <row r="4" spans="2:13" ht="23.25" x14ac:dyDescent="0.35">
      <c r="B4" s="3" t="s">
        <v>221</v>
      </c>
    </row>
    <row r="5" spans="2:13" x14ac:dyDescent="0.25">
      <c r="B5" s="4"/>
    </row>
    <row r="6" spans="2:13" ht="21.75" thickBot="1" x14ac:dyDescent="0.4">
      <c r="B6" s="5" t="s">
        <v>2</v>
      </c>
    </row>
    <row r="7" spans="2:13" ht="15.75" thickTop="1" x14ac:dyDescent="0.25"/>
    <row r="8" spans="2:13" ht="15.75" x14ac:dyDescent="0.25">
      <c r="B8" s="6" t="s">
        <v>222</v>
      </c>
    </row>
    <row r="9" spans="2:13" ht="15.75" x14ac:dyDescent="0.25">
      <c r="B9" s="6" t="s">
        <v>3</v>
      </c>
    </row>
    <row r="10" spans="2:13" ht="15.75" x14ac:dyDescent="0.25">
      <c r="B10" s="6"/>
    </row>
    <row r="11" spans="2:13" ht="19.5" thickBot="1" x14ac:dyDescent="0.35">
      <c r="B11" s="7" t="s">
        <v>4</v>
      </c>
    </row>
    <row r="12" spans="2:13" ht="18.75" x14ac:dyDescent="0.3">
      <c r="B12" s="8"/>
    </row>
    <row r="13" spans="2:13" ht="15.75" x14ac:dyDescent="0.25">
      <c r="B13" s="6" t="s">
        <v>5</v>
      </c>
    </row>
    <row r="14" spans="2:13" ht="15.75" x14ac:dyDescent="0.25">
      <c r="B14" s="6" t="s">
        <v>6</v>
      </c>
    </row>
    <row r="15" spans="2:13" x14ac:dyDescent="0.25">
      <c r="B15" s="9"/>
    </row>
    <row r="16" spans="2:13" ht="19.5" thickBot="1" x14ac:dyDescent="0.35">
      <c r="B16" s="7" t="s">
        <v>7</v>
      </c>
    </row>
    <row r="17" spans="2:2" ht="15.75" x14ac:dyDescent="0.25">
      <c r="B17" s="6"/>
    </row>
    <row r="18" spans="2:2" ht="15.75" x14ac:dyDescent="0.25">
      <c r="B18" s="10" t="s">
        <v>8</v>
      </c>
    </row>
    <row r="19" spans="2:2" ht="15.75" x14ac:dyDescent="0.25">
      <c r="B19" s="6" t="s">
        <v>223</v>
      </c>
    </row>
    <row r="20" spans="2:2" ht="15.75" x14ac:dyDescent="0.25">
      <c r="B20" s="6" t="s">
        <v>224</v>
      </c>
    </row>
    <row r="21" spans="2:2" ht="15.75" x14ac:dyDescent="0.25">
      <c r="B21" s="6" t="s">
        <v>225</v>
      </c>
    </row>
    <row r="22" spans="2:2" ht="15.75" x14ac:dyDescent="0.25">
      <c r="B22" s="6" t="s">
        <v>9</v>
      </c>
    </row>
    <row r="23" spans="2:2" ht="15.75" x14ac:dyDescent="0.25">
      <c r="B23" s="6" t="s">
        <v>10</v>
      </c>
    </row>
    <row r="24" spans="2:2" ht="15.75" x14ac:dyDescent="0.25">
      <c r="B24" s="6" t="s">
        <v>11</v>
      </c>
    </row>
    <row r="25" spans="2:2" ht="15.75" x14ac:dyDescent="0.25">
      <c r="B25" s="6" t="s">
        <v>12</v>
      </c>
    </row>
    <row r="26" spans="2:2" ht="15.75" x14ac:dyDescent="0.25">
      <c r="B26" s="6" t="s">
        <v>13</v>
      </c>
    </row>
    <row r="27" spans="2:2" ht="15.75" x14ac:dyDescent="0.25">
      <c r="B27" s="6" t="s">
        <v>14</v>
      </c>
    </row>
    <row r="28" spans="2:2" ht="15.75" x14ac:dyDescent="0.25">
      <c r="B28" s="6" t="s">
        <v>15</v>
      </c>
    </row>
    <row r="29" spans="2:2" ht="15.75" x14ac:dyDescent="0.25">
      <c r="B29" s="6" t="s">
        <v>16</v>
      </c>
    </row>
    <row r="30" spans="2:2" ht="15.75" x14ac:dyDescent="0.25">
      <c r="B30" s="6" t="s">
        <v>17</v>
      </c>
    </row>
    <row r="31" spans="2:2" ht="15.75" x14ac:dyDescent="0.25">
      <c r="B31" s="10" t="s">
        <v>18</v>
      </c>
    </row>
    <row r="32" spans="2:2" ht="15.75" x14ac:dyDescent="0.25">
      <c r="B32" s="6" t="s">
        <v>19</v>
      </c>
    </row>
    <row r="33" spans="2:2" ht="15.75" x14ac:dyDescent="0.25">
      <c r="B33" s="6" t="s">
        <v>20</v>
      </c>
    </row>
    <row r="34" spans="2:2" ht="15.75" x14ac:dyDescent="0.25">
      <c r="B34" s="10" t="s">
        <v>21</v>
      </c>
    </row>
    <row r="35" spans="2:2" ht="15.75" x14ac:dyDescent="0.25">
      <c r="B35" s="6" t="s">
        <v>226</v>
      </c>
    </row>
    <row r="36" spans="2:2" ht="15.75" x14ac:dyDescent="0.25">
      <c r="B36" s="6" t="s">
        <v>227</v>
      </c>
    </row>
    <row r="37" spans="2:2" ht="15.75" x14ac:dyDescent="0.25">
      <c r="B37" s="6" t="str">
        <f>CONCATENATE("Pernoctaciones en los establecimientos alojativos de Tenerife según lugar de residencia y municipio de alojamiento (hotel + apartamento) - mes")</f>
        <v>Pernoctaciones en los establecimientos alojativos de Tenerife según lugar de residencia y municipio de alojamiento (hotel + apartamento) - mes</v>
      </c>
    </row>
    <row r="38" spans="2:2" ht="15.75" x14ac:dyDescent="0.25">
      <c r="B38" s="6" t="str">
        <f>CONCATENATE("Pernoctaciones en los establecimientos alojativos de Tenerife según lugar de residencia y municipio de alojamiento (hotel + apartamento) - acumulado")</f>
        <v>Pernoctaciones en los establecimientos alojativos de Tenerife según lugar de residencia y municipio de alojamiento (hotel + apartamento) - acumulado</v>
      </c>
    </row>
    <row r="39" spans="2:2" ht="15.75" x14ac:dyDescent="0.25">
      <c r="B39" s="6" t="str">
        <f>CONCATENATE("Pernoctaciones en los establecimientos alojativos de Tenerife según lugar de residencia y municipio de alojamiento (hotel + apartamento) - año")</f>
        <v>Pernoctaciones en los establecimientos alojativos de Tenerife según lugar de residencia y municipio de alojamiento (hotel + apartamento) - año</v>
      </c>
    </row>
    <row r="40" spans="2:2" ht="15.75" x14ac:dyDescent="0.25">
      <c r="B40" s="10" t="s">
        <v>22</v>
      </c>
    </row>
    <row r="41" spans="2:2" ht="15.75" x14ac:dyDescent="0.25">
      <c r="B41" s="6" t="s">
        <v>228</v>
      </c>
    </row>
    <row r="42" spans="2:2" ht="15.75" x14ac:dyDescent="0.25">
      <c r="B42" s="6" t="s">
        <v>229</v>
      </c>
    </row>
    <row r="43" spans="2:2" ht="15.75" x14ac:dyDescent="0.25">
      <c r="B43" s="10" t="s">
        <v>23</v>
      </c>
    </row>
    <row r="44" spans="2:2" ht="15.75" x14ac:dyDescent="0.25">
      <c r="B44" s="6" t="s">
        <v>230</v>
      </c>
    </row>
    <row r="45" spans="2:2" ht="15.75" x14ac:dyDescent="0.25">
      <c r="B45" s="10" t="s">
        <v>24</v>
      </c>
    </row>
    <row r="46" spans="2:2" ht="31.5" x14ac:dyDescent="0.25">
      <c r="B46" s="11" t="s">
        <v>25</v>
      </c>
    </row>
    <row r="47" spans="2:2" ht="15.75" x14ac:dyDescent="0.25">
      <c r="B47" s="11" t="s">
        <v>26</v>
      </c>
    </row>
    <row r="48" spans="2:2" ht="15.75" x14ac:dyDescent="0.25">
      <c r="B48" s="11" t="s">
        <v>27</v>
      </c>
    </row>
    <row r="49" spans="2:2" ht="15.75" x14ac:dyDescent="0.25">
      <c r="B49" s="10" t="s">
        <v>28</v>
      </c>
    </row>
    <row r="50" spans="2:2" ht="15.75" x14ac:dyDescent="0.25">
      <c r="B50" s="6" t="s">
        <v>231</v>
      </c>
    </row>
    <row r="51" spans="2:2" ht="15.75" x14ac:dyDescent="0.25">
      <c r="B51" s="6" t="s">
        <v>232</v>
      </c>
    </row>
    <row r="52" spans="2:2" ht="15.75" x14ac:dyDescent="0.25">
      <c r="B52" s="6" t="s">
        <v>233</v>
      </c>
    </row>
    <row r="53" spans="2:2" ht="15.75" x14ac:dyDescent="0.25">
      <c r="B53" s="6" t="s">
        <v>234</v>
      </c>
    </row>
    <row r="54" spans="2:2" ht="15.75" x14ac:dyDescent="0.25">
      <c r="B54" s="6" t="s">
        <v>29</v>
      </c>
    </row>
    <row r="55" spans="2:2" ht="15.75" x14ac:dyDescent="0.25">
      <c r="B55" s="6" t="s">
        <v>30</v>
      </c>
    </row>
    <row r="56" spans="2:2" ht="15.75" x14ac:dyDescent="0.25">
      <c r="B56" s="6" t="s">
        <v>31</v>
      </c>
    </row>
  </sheetData>
  <hyperlinks>
    <hyperlink ref="B13" location="'Plazas aloj islas cat y tipolog'!A1" tooltip="Plazas alojativas Canarias e islas" display="Plazas alojativas Canarias e islas" xr:uid="{FDCDF835-3D10-4339-8060-338A061DBECC}"/>
    <hyperlink ref="B19" location="'Viajeros entr evol mensu TF'!A1" tooltip="Evolución mensual de viajeros entrentrados en Tenerife según lugar de residencia" display="Evolución mensual de viajeros entrados en Tenerife según lugar de residencia" xr:uid="{C7B30A2C-D44D-4E01-A9CC-8483B646C3BC}"/>
    <hyperlink ref="B14" location="'Establecim aloj islas cat y tip'!A1" tooltip="Establecimientos alojativos Canarias e islas" display="Establecimientos alojativos Canarias e islas" xr:uid="{3F1C6B81-571D-470A-A25F-C6044CBA7883}"/>
    <hyperlink ref="B32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mes" xr:uid="{02E01077-A549-465F-B815-FA4B5502C311}"/>
    <hyperlink ref="B23" location="'Viajeros entr ti-cat ultimo mes'!A1" tooltip="Viajeros entrados en los establecimientos alojativos de Tenerife por municipio y categoría " display="Viajeros entrados en los establecimientos alojativos de Tenerife por municipio y categoría " xr:uid="{569494A2-ED22-40C4-918B-40A2A30B0FFC}"/>
    <hyperlink ref="B37" location="'Pernoctaciones lugar reside'!A1" tooltip="Pernoctaciones registradas en establecimientos alojativos de Canarias e islas según tipología y categoría" display="'Pernoctaciones lugar reside'!A1" xr:uid="{7A2008FA-F171-4239-A761-369B473A4F0C}"/>
    <hyperlink ref="B8" location="'Resumen indicadores (aloj)'!A1" tooltip="Resumen indicadores Tenerife" display="'Resumen indicadores (aloj)'!A1" xr:uid="{4B9FB0C8-984C-49E7-9652-5629BAFC61E0}"/>
    <hyperlink ref="B9" location="'Resumen indicadores municipios '!A1" tooltip="Resumen indicadores municipios Tenerife" display="Resumen indicadores municipios Tenerife" xr:uid="{9B3344F1-3AA9-4558-A208-6905B1C06DC3}"/>
    <hyperlink ref="B20" location="'Viajeros entr evol mensu TF cat'!A1" tooltip="Evolución mensual de viajeros entrentrados en Tenerife según lugar de residencia" display="'Viajeros entr evol mensu TF cat'!A1" xr:uid="{AEA6FAAF-EF10-4546-812A-A2324D9F3521}"/>
    <hyperlink ref="B21" location="'Viajeros entr evol anual TF cat'!A1" tooltip="Evolución mensual de viajeros entrentrados en Tenerife según lugar de residencia" display="'Viajeros entr evol anual TF cat'!A1" xr:uid="{2FEA6838-88D8-4AEB-A8D4-A6D999A0590E}"/>
    <hyperlink ref="B33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acumulado" xr:uid="{EB93CC25-1984-4510-831B-D4E2F2071C74}"/>
    <hyperlink ref="B24" location="'viaj entrados lugar resid años '!A1" tooltip="Viajeros entrados en los establecimientos alojativos de Tenerife según lugar de residencia y municipio de alojamiento" display="Viajeros entrados en los establecimientos alojativos de Tenerife según lugar de residencia y municipio de alojamiento - año" xr:uid="{717C14C6-7626-4D45-BB53-A8135F2AC196}"/>
    <hyperlink ref="B25" location="'viaj entrados lugar residencia'!A1" tooltip="Viajeros entrados en los establecimientos alojativos de Tenerife según lugar de residencia y municipio de alojamiento" display="Viajeros entrados en los establecimientos alojativos de Tenerife según lugar de residencia y municipio de alojamiento - mes" xr:uid="{790AA74E-957C-4159-BBF0-7C4AAC7C8FC5}"/>
    <hyperlink ref="B26" location="'viaj entrados lugar residen acu'!A1" tooltip="Viajeros entrados en los establecimientos alojativos de Tenerife según lugar de residencia y municipio de alojamiento" display="Viajeros entrados en los establecimientos alojativos de Tenerife según lugar de residencia y municipio de alojamiento - acumulado" xr:uid="{B2B45DC2-4404-4830-9A56-EC55DD8587E0}"/>
    <hyperlink ref="B27:B28" location="'viaj entrados lugar residen acu'!A1" tooltip="Viajeros entrados en los establecimientos alojativos de según lugar de residencia y municipio de alojamiento" display="Viajeros entrados en los establecimientos alojativos de según lugar de residencia y municipio de alojamiento - acumulado" xr:uid="{E1D03214-F845-4D74-A1F2-550CED3DA39B}"/>
    <hyperlink ref="B27" location="'viaj entrados lugar residen hot'!A1" tooltip="Viajeros entrados en los hoteles de Tenerife según lugar de residencia y municipio de alojamiento - acumulado" display="Viajeros entrados en los hoteles de Tenerife según lugar de residencia y municipio de alojamiento - acumulado" xr:uid="{5C8E08C7-1B56-427D-8B22-881A460E07A9}"/>
    <hyperlink ref="B29" location="'viaj entrados lugar residen cat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cumulado" xr:uid="{9968B6E5-C052-4218-BCC0-16084924255A}"/>
    <hyperlink ref="B28" location="'viaj entrados lugar residen apt'!A1" tooltip="Viajeros entrados en los apartamentos de Tenerife según lugar de residencia y municipio de alojamiento" display="Viajeros entrados en los apartamentos de Tenerife según lugar de residencia y municipio de alojamiento - acumulado" xr:uid="{02926072-D213-4F8F-955A-E537010F7731}"/>
    <hyperlink ref="B30" location="'viaj entr lugar res año categor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ño" xr:uid="{45947C98-F284-4363-ADFB-590D74732FF7}"/>
    <hyperlink ref="B50" location="'distribución españoles x Resid'!A1" tooltip="=CONCATENAR(&quot;Viajeros españoles entrados en los hoteles y apartamentos de &quot;;Actualizaciones!$B$3;&quot; según lugar de residencia&quot;)" display="=CONCATENAR(&quot;Viajeros españoles entrados en los hoteles y apartamentos de &quot;;Actualizaciones!$B$3;&quot; según lugar de residencia - acumulado&quot;)" xr:uid="{E12F1090-9685-451B-8B2D-0010A2F8EF39}"/>
    <hyperlink ref="B22" location="'distribución españoles x mun al'!A1" tooltip="Viajeros peninsulares entrados en los hoteles y apartamentos de Tenerife por municipio de alojamiento" display="Viajeros peninsulares entrados en los hoteles y apartamentos de Tenerife por municipio de alojamiento - acumulado" xr:uid="{078ADC23-400F-4E96-9EA0-970790E03377}"/>
    <hyperlink ref="B53" location="'distribución canarias x munici'!A1" tooltip="=CONCATENAR(&quot;Viajeros canarios entrados en los hoteles y apartamentos de &quot;;Actualizaciones!$B$3;&quot; por tipología y categoría de alojamiento&quot;)" display="'distribución canarias x munici'!A1" xr:uid="{289EA6C5-428F-41F8-BF85-E40E8EF23DF2}"/>
    <hyperlink ref="B35" location="'Pernoctaciones evol mensu TF'!A1" tooltip="Evolución mensual de pernoctaciones en Tenerife según lugar de residencia" display="'Pernoctaciones evol mensu TF'!A1" xr:uid="{179F191C-762D-41A4-97C3-307670CBF569}"/>
    <hyperlink ref="B36" location="'Pernocta evol mensu TF cat'!A1" tooltip="Evolución mensual de pernoctaciones en Tenerife según lugar de residencia" display="'Pernocta evol mensu TF cat'!A1" xr:uid="{9934BCFF-EA8D-4157-A79C-53C37CF2500D}"/>
    <hyperlink ref="B38" location="'Pernoctaciones lugar residen ac'!A1" tooltip="Pernoctaciones registradas en establecimientos alojativos de Canarias e islas según tipología y categoría" display="'Pernoctaciones lugar residen ac'!A1" xr:uid="{9304C60A-AC55-4067-872F-86F6380C448C}"/>
    <hyperlink ref="B39" location="'Pernoctaciones lugar reside año'!A1" tooltip="Pernoctaciones registradas en establecimientos alojativos de Canarias e islas según tipología y categoría" display="'Pernoctaciones lugar reside año'!A1" xr:uid="{5508581C-C2D7-4E7D-97AB-5A616BEDE021}"/>
    <hyperlink ref="B46" location="'ADR RevPAR ingresos totales ult'!A1" tooltip="Pernoctaciones registradas en establecimientos alojativos de Canarias e islas según tipología y categoría" display="Tarifa media diaria ADR por habitación en los establecimientos alojativos Tenerife por municipio  (hotel + apartamento) " xr:uid="{E1ED717F-4B12-4BC5-B884-8C0C79406486}"/>
    <hyperlink ref="B41" location="'EM evol menusual lugar resd'!A1" tooltip="Evolución mensual de estancia media en Tenerife según lugar de residencia" display="'EM evol menusual lugar resd'!A1" xr:uid="{3FA8CE5B-A619-43C6-94CD-F069E29522A6}"/>
    <hyperlink ref="B42" location="'EM evol mensu TF cat '!A1" tooltip="Evolución mensual de estancia media en Tenerife según lugar de residencia" display="'EM evol mensu TF cat '!A1" xr:uid="{43C1631A-8E43-4061-8B64-FEBA5F35F495}"/>
    <hyperlink ref="B44" location="'tasa de ocupación evol mens'!A1" tooltip="Evolución mensual de estancia media en Tenerife según lugar de residencia" display="'tasa de ocupación evol mens'!A1" xr:uid="{E0F60B3A-CE85-4785-9065-88B6B95ADEDC}"/>
    <hyperlink ref="B52" location="'distribución peninsula x munici'!A1" tooltip="=CONCATENAR(&quot;Viajeros peninsulares entrados en los hoteles y apartamentos de &quot;;Actualizaciones!$B$3;&quot; por tipología y categoría de alojamiento&quot;)" display="'distribución peninsula x munici'!A1" xr:uid="{DA39B45A-B9C0-4E2F-98C1-77E466A71CFB}"/>
    <hyperlink ref="B51" location="'distribución españoles x mun al'!A1" tooltip="=CONCATENAR(&quot;Viajeros españoles entrados en los hoteles y apartamentos de &quot;;Actualizaciones!$B$3;&quot; por tipología y categoría de alojamiento&quot;)" display="'distribución españoles x mun al'!A1" xr:uid="{009397F1-C50F-4415-A305-948EECC7BCC5}"/>
    <hyperlink ref="B54" location="'evolución anual viaj ent españo'!A1" tooltip="Viajeros españoles entrados en los hoteles y apartamentos de Tenerife por municipio de alojamiento" display="Viajeros españoles entrados en los hoteles y apartamentos de Tenerife por municipio de alojamiento" xr:uid="{57861EDD-D16C-4189-8CDC-DE4A55957E45}"/>
    <hyperlink ref="B55" location="'evolución anual viaj ent penins'!A1" tooltip="Viajeros peninsulares entrados en los hoteles y apartamentos de Tenerife por municipio de alojamiento" display="Viajeros peninsulares entrados en los hoteles y apartamentos de Tenerife por municipio de alojamiento" xr:uid="{2FB2000B-160B-443F-A922-B74BE5677DAF}"/>
    <hyperlink ref="B56" location="'evolución anual viaj ent canari'!A1" tooltip="Viajeros canarios entrados en los hoteles y apartamentos de Tenerife por municipio de alojamiento" display="Viajeros canarios entrados en los hoteles y apartamentos de Tenerife por municipio de alojamiento" xr:uid="{76EFBAA0-8AD9-4F49-B8E3-8EF96400C663}"/>
    <hyperlink ref="B47" location="'ADR municipios'!A1" display="Tarifa media diaria (ADR) Tenerife y municipios" xr:uid="{4AF578A6-5C84-4ECD-B061-9F8770DF55FA}"/>
    <hyperlink ref="B48" location="'RevPAR  municipios'!A1" display="Ingresos medios por habitación (RevPar) Tenerife y municipios" xr:uid="{9423F4E3-764E-4C92-A2DD-B2941B3F4F33}"/>
  </hyperlink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446E-FA02-4A31-986F-938898C025EA}">
  <sheetPr>
    <tabColor theme="7" tint="0.79998168889431442"/>
  </sheetPr>
  <dimension ref="A4:M114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261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5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36105</v>
      </c>
      <c r="D9" s="118">
        <v>6.8437975233543344</v>
      </c>
      <c r="E9" s="117">
        <v>60088</v>
      </c>
      <c r="F9" s="118">
        <f t="shared" ref="F9:J21" si="3">IFERROR(E9/C9-1,"-")</f>
        <v>0.6642570281124498</v>
      </c>
      <c r="G9" s="117">
        <v>66083</v>
      </c>
      <c r="H9" s="118">
        <f t="shared" si="3"/>
        <v>9.9770336839302365E-2</v>
      </c>
      <c r="I9" s="117">
        <v>65410</v>
      </c>
      <c r="J9" s="118">
        <f t="shared" si="3"/>
        <v>-1.0184162341298042E-2</v>
      </c>
      <c r="K9" s="117">
        <v>65769</v>
      </c>
      <c r="L9" s="118">
        <f t="shared" ref="L9" si="4">IFERROR(K9/I9-1,"-")</f>
        <v>5.4884574224125515E-3</v>
      </c>
    </row>
    <row r="10" spans="1:13" x14ac:dyDescent="0.25">
      <c r="A10" s="1" t="s">
        <v>77</v>
      </c>
      <c r="B10" s="116" t="s">
        <v>78</v>
      </c>
      <c r="C10" s="117">
        <v>50459</v>
      </c>
      <c r="D10" s="118">
        <v>7.1609251172569941</v>
      </c>
      <c r="E10" s="117">
        <v>57829</v>
      </c>
      <c r="F10" s="118">
        <f t="shared" si="3"/>
        <v>0.14605917675736735</v>
      </c>
      <c r="G10" s="117">
        <v>66869</v>
      </c>
      <c r="H10" s="118">
        <f t="shared" si="3"/>
        <v>0.1563229521520344</v>
      </c>
      <c r="I10" s="117">
        <v>68685</v>
      </c>
      <c r="J10" s="118">
        <f t="shared" si="3"/>
        <v>2.7157576754549995E-2</v>
      </c>
      <c r="K10" s="117">
        <v>69797</v>
      </c>
      <c r="L10" s="118">
        <f>IFERROR(K10/I10-1,"-")</f>
        <v>1.6189852223920775E-2</v>
      </c>
    </row>
    <row r="11" spans="1:13" x14ac:dyDescent="0.25">
      <c r="A11" s="1" t="s">
        <v>79</v>
      </c>
      <c r="B11" s="116" t="s">
        <v>80</v>
      </c>
      <c r="C11" s="117">
        <v>57186</v>
      </c>
      <c r="D11" s="118">
        <v>6.0158262789841741</v>
      </c>
      <c r="E11" s="117">
        <v>66430</v>
      </c>
      <c r="F11" s="118">
        <f t="shared" si="3"/>
        <v>0.1616479557933761</v>
      </c>
      <c r="G11" s="117">
        <v>76278</v>
      </c>
      <c r="H11" s="118">
        <f t="shared" si="3"/>
        <v>0.14824627427367143</v>
      </c>
      <c r="I11" s="117">
        <v>79107</v>
      </c>
      <c r="J11" s="118">
        <f t="shared" si="3"/>
        <v>3.7088020136867739E-2</v>
      </c>
      <c r="K11" s="117">
        <v>74337</v>
      </c>
      <c r="L11" s="118">
        <f>IFERROR(K11/I11-1,"-")</f>
        <v>-6.0298077287724183E-2</v>
      </c>
    </row>
    <row r="12" spans="1:13" x14ac:dyDescent="0.25">
      <c r="A12" s="1" t="s">
        <v>81</v>
      </c>
      <c r="B12" s="116" t="s">
        <v>82</v>
      </c>
      <c r="C12" s="117">
        <v>60780</v>
      </c>
      <c r="D12" s="118">
        <v>6.4926035502958577</v>
      </c>
      <c r="E12" s="117">
        <v>65148</v>
      </c>
      <c r="F12" s="118">
        <f t="shared" si="3"/>
        <v>7.1865745310957463E-2</v>
      </c>
      <c r="G12" s="117">
        <v>66545</v>
      </c>
      <c r="H12" s="118">
        <f t="shared" si="3"/>
        <v>2.1443482532080838E-2</v>
      </c>
      <c r="I12" s="117">
        <v>76454</v>
      </c>
      <c r="J12" s="118">
        <f t="shared" si="3"/>
        <v>0.14890675482756022</v>
      </c>
      <c r="K12" s="117">
        <v>67747</v>
      </c>
      <c r="L12" s="118">
        <f>IFERROR(K12/I12-1,"-")</f>
        <v>-0.11388547361812329</v>
      </c>
    </row>
    <row r="13" spans="1:13" x14ac:dyDescent="0.25">
      <c r="A13" s="1" t="s">
        <v>83</v>
      </c>
      <c r="B13" s="116" t="s">
        <v>84</v>
      </c>
      <c r="C13" s="117">
        <v>53595</v>
      </c>
      <c r="D13" s="118">
        <v>1.975846751804553</v>
      </c>
      <c r="E13" s="117">
        <v>58098</v>
      </c>
      <c r="F13" s="118">
        <f t="shared" si="3"/>
        <v>8.4019031626084484E-2</v>
      </c>
      <c r="G13" s="117">
        <v>77065</v>
      </c>
      <c r="H13" s="118">
        <f t="shared" si="3"/>
        <v>0.32646562704396032</v>
      </c>
      <c r="I13" s="117">
        <v>77025</v>
      </c>
      <c r="J13" s="118">
        <f t="shared" si="3"/>
        <v>-5.1904236683320004E-4</v>
      </c>
      <c r="K13" s="117">
        <v>72112</v>
      </c>
      <c r="L13" s="118">
        <f>IFERROR(K13/I13-1,"-")</f>
        <v>-6.3784485556637405E-2</v>
      </c>
    </row>
    <row r="14" spans="1:13" x14ac:dyDescent="0.25">
      <c r="A14" s="1" t="s">
        <v>85</v>
      </c>
      <c r="B14" s="116" t="s">
        <v>86</v>
      </c>
      <c r="C14" s="117">
        <v>63207</v>
      </c>
      <c r="D14" s="118">
        <v>1.5259561203692602</v>
      </c>
      <c r="E14" s="117">
        <v>71344</v>
      </c>
      <c r="F14" s="118">
        <f t="shared" si="3"/>
        <v>0.12873574129447696</v>
      </c>
      <c r="G14" s="117">
        <v>83393</v>
      </c>
      <c r="H14" s="118">
        <f t="shared" si="3"/>
        <v>0.16888596097779773</v>
      </c>
      <c r="I14" s="117">
        <v>77257</v>
      </c>
      <c r="J14" s="118">
        <f t="shared" si="3"/>
        <v>-7.3579317208878448E-2</v>
      </c>
      <c r="K14" s="117">
        <v>81829</v>
      </c>
      <c r="L14" s="118">
        <f>IFERROR(K14/I14-1,"-")</f>
        <v>5.9179103511656006E-2</v>
      </c>
    </row>
    <row r="15" spans="1:13" x14ac:dyDescent="0.25">
      <c r="A15" s="1" t="s">
        <v>87</v>
      </c>
      <c r="B15" s="116" t="s">
        <v>88</v>
      </c>
      <c r="C15" s="117">
        <v>73949</v>
      </c>
      <c r="D15" s="118">
        <v>0.77868911605532176</v>
      </c>
      <c r="E15" s="117">
        <v>76772</v>
      </c>
      <c r="F15" s="118">
        <f t="shared" si="3"/>
        <v>3.8174958417287685E-2</v>
      </c>
      <c r="G15" s="117">
        <v>90048</v>
      </c>
      <c r="H15" s="118">
        <f t="shared" si="3"/>
        <v>0.17292762986505505</v>
      </c>
      <c r="I15" s="117">
        <v>93840</v>
      </c>
      <c r="J15" s="118">
        <f t="shared" si="3"/>
        <v>4.2110874200426363E-2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65748</v>
      </c>
      <c r="D16" s="118">
        <v>0.31401390998481093</v>
      </c>
      <c r="E16" s="117">
        <v>73184</v>
      </c>
      <c r="F16" s="118">
        <f t="shared" si="3"/>
        <v>0.11309849729269339</v>
      </c>
      <c r="G16" s="117">
        <v>89034</v>
      </c>
      <c r="H16" s="118">
        <f t="shared" si="3"/>
        <v>0.21657739396589415</v>
      </c>
      <c r="I16" s="117">
        <v>94925</v>
      </c>
      <c r="J16" s="118">
        <f t="shared" si="3"/>
        <v>6.6165734438529133E-2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62173</v>
      </c>
      <c r="D17" s="118">
        <v>0.28144193907415804</v>
      </c>
      <c r="E17" s="117">
        <v>71851</v>
      </c>
      <c r="F17" s="118">
        <f t="shared" si="3"/>
        <v>0.15566242581184753</v>
      </c>
      <c r="G17" s="117">
        <v>77584</v>
      </c>
      <c r="H17" s="118">
        <f t="shared" si="3"/>
        <v>7.9790121223086707E-2</v>
      </c>
      <c r="I17" s="117">
        <v>79102</v>
      </c>
      <c r="J17" s="118">
        <f t="shared" si="3"/>
        <v>1.9565889874200826E-2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64171</v>
      </c>
      <c r="D18" s="118">
        <v>0.22524535074655372</v>
      </c>
      <c r="E18" s="117">
        <v>70925</v>
      </c>
      <c r="F18" s="118">
        <f t="shared" si="3"/>
        <v>0.10525003506256714</v>
      </c>
      <c r="G18" s="117">
        <v>81853</v>
      </c>
      <c r="H18" s="118">
        <f t="shared" si="3"/>
        <v>0.15407825167430378</v>
      </c>
      <c r="I18" s="117">
        <v>83480</v>
      </c>
      <c r="J18" s="118">
        <f t="shared" si="3"/>
        <v>1.9877096746606648E-2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61752</v>
      </c>
      <c r="D19" s="118">
        <v>0.30091851352490107</v>
      </c>
      <c r="E19" s="117">
        <v>66055</v>
      </c>
      <c r="F19" s="118">
        <f t="shared" si="3"/>
        <v>6.9681953620935433E-2</v>
      </c>
      <c r="G19" s="117">
        <v>73285</v>
      </c>
      <c r="H19" s="118">
        <f t="shared" si="3"/>
        <v>0.10945424267655746</v>
      </c>
      <c r="I19" s="117">
        <v>72077</v>
      </c>
      <c r="J19" s="118">
        <f t="shared" si="3"/>
        <v>-1.6483591458006375E-2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61664</v>
      </c>
      <c r="D20" s="118">
        <v>0.39666145727163604</v>
      </c>
      <c r="E20" s="117">
        <v>62539</v>
      </c>
      <c r="F20" s="118">
        <f t="shared" si="3"/>
        <v>1.4189802802283324E-2</v>
      </c>
      <c r="G20" s="117">
        <v>67921</v>
      </c>
      <c r="H20" s="118">
        <f t="shared" si="3"/>
        <v>8.6058299621036394E-2</v>
      </c>
      <c r="I20" s="117">
        <v>70034</v>
      </c>
      <c r="J20" s="118">
        <f t="shared" si="3"/>
        <v>3.1109671530159977E-2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710789</v>
      </c>
      <c r="D21" s="121">
        <v>1.0067221149394134</v>
      </c>
      <c r="E21" s="120">
        <v>800263</v>
      </c>
      <c r="F21" s="121">
        <f t="shared" si="3"/>
        <v>0.12587983213021015</v>
      </c>
      <c r="G21" s="120">
        <v>915958</v>
      </c>
      <c r="H21" s="121">
        <f t="shared" si="3"/>
        <v>0.14457122221069829</v>
      </c>
      <c r="I21" s="120">
        <v>937396</v>
      </c>
      <c r="J21" s="121">
        <f t="shared" si="3"/>
        <v>2.3405003286176784E-2</v>
      </c>
      <c r="K21" s="120">
        <v>431591</v>
      </c>
      <c r="L21" s="121">
        <v>-2.7812442277975746E-2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1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262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5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28358</v>
      </c>
      <c r="D31" s="118">
        <v>7.4148367952522261</v>
      </c>
      <c r="E31" s="117">
        <v>49540</v>
      </c>
      <c r="F31" s="118">
        <f t="shared" ref="F31:J43" si="8">IFERROR(E31/C31-1,"-")</f>
        <v>0.74694971436631641</v>
      </c>
      <c r="G31" s="117">
        <v>55891</v>
      </c>
      <c r="H31" s="118">
        <f t="shared" si="8"/>
        <v>0.12819943480016138</v>
      </c>
      <c r="I31" s="117">
        <v>54883</v>
      </c>
      <c r="J31" s="118">
        <f t="shared" si="8"/>
        <v>-1.8035104041795647E-2</v>
      </c>
      <c r="K31" s="117">
        <v>55886</v>
      </c>
      <c r="L31" s="118">
        <f t="shared" ref="L31:L36" si="9">IFERROR(K31/I31-1,"-")</f>
        <v>1.8275240056119468E-2</v>
      </c>
    </row>
    <row r="32" spans="1:13" x14ac:dyDescent="0.25">
      <c r="B32" s="116" t="s">
        <v>78</v>
      </c>
      <c r="C32" s="117">
        <v>41758</v>
      </c>
      <c r="D32" s="118">
        <v>8.4882981140649854</v>
      </c>
      <c r="E32" s="117">
        <v>48085</v>
      </c>
      <c r="F32" s="118">
        <f t="shared" si="8"/>
        <v>0.15151587719718385</v>
      </c>
      <c r="G32" s="117">
        <v>56657</v>
      </c>
      <c r="H32" s="118">
        <f t="shared" si="8"/>
        <v>0.17826765103462616</v>
      </c>
      <c r="I32" s="117">
        <v>57448</v>
      </c>
      <c r="J32" s="118">
        <f t="shared" si="8"/>
        <v>1.3961205146760358E-2</v>
      </c>
      <c r="K32" s="117">
        <v>59412</v>
      </c>
      <c r="L32" s="118">
        <f t="shared" si="9"/>
        <v>3.4187439075337611E-2</v>
      </c>
    </row>
    <row r="33" spans="2:13" x14ac:dyDescent="0.25">
      <c r="B33" s="116" t="s">
        <v>80</v>
      </c>
      <c r="C33" s="117">
        <v>46880</v>
      </c>
      <c r="D33" s="118">
        <v>6.8631331767863131</v>
      </c>
      <c r="E33" s="117">
        <v>53645</v>
      </c>
      <c r="F33" s="118">
        <f t="shared" si="8"/>
        <v>0.14430460750853236</v>
      </c>
      <c r="G33" s="117">
        <v>62724</v>
      </c>
      <c r="H33" s="118">
        <f t="shared" si="8"/>
        <v>0.16924224065616555</v>
      </c>
      <c r="I33" s="117">
        <v>63058</v>
      </c>
      <c r="J33" s="118">
        <f t="shared" si="8"/>
        <v>5.3249155028378681E-3</v>
      </c>
      <c r="K33" s="117">
        <v>59206</v>
      </c>
      <c r="L33" s="118">
        <f t="shared" si="9"/>
        <v>-6.1086618668527382E-2</v>
      </c>
    </row>
    <row r="34" spans="2:13" x14ac:dyDescent="0.25">
      <c r="B34" s="116" t="s">
        <v>82</v>
      </c>
      <c r="C34" s="117">
        <v>49231</v>
      </c>
      <c r="D34" s="118">
        <v>7.7849750178443973</v>
      </c>
      <c r="E34" s="117">
        <v>51684</v>
      </c>
      <c r="F34" s="118">
        <f t="shared" si="8"/>
        <v>4.9826328939083009E-2</v>
      </c>
      <c r="G34" s="117">
        <v>51569</v>
      </c>
      <c r="H34" s="118">
        <f t="shared" si="8"/>
        <v>-2.2250599798777637E-3</v>
      </c>
      <c r="I34" s="117">
        <v>58240</v>
      </c>
      <c r="J34" s="118">
        <f t="shared" si="8"/>
        <v>0.12936066241346555</v>
      </c>
      <c r="K34" s="117">
        <v>54307</v>
      </c>
      <c r="L34" s="118">
        <f t="shared" si="9"/>
        <v>-6.7530906593406548E-2</v>
      </c>
    </row>
    <row r="35" spans="2:13" x14ac:dyDescent="0.25">
      <c r="B35" s="116" t="s">
        <v>84</v>
      </c>
      <c r="C35" s="117">
        <v>43875</v>
      </c>
      <c r="D35" s="118">
        <v>2.2823370988254656</v>
      </c>
      <c r="E35" s="117">
        <v>46378</v>
      </c>
      <c r="F35" s="118">
        <f t="shared" si="8"/>
        <v>5.70484330484331E-2</v>
      </c>
      <c r="G35" s="117">
        <v>61791</v>
      </c>
      <c r="H35" s="118">
        <f t="shared" si="8"/>
        <v>0.33233429643365398</v>
      </c>
      <c r="I35" s="117">
        <v>59345</v>
      </c>
      <c r="J35" s="118">
        <f t="shared" si="8"/>
        <v>-3.9585052839410273E-2</v>
      </c>
      <c r="K35" s="117">
        <v>56113</v>
      </c>
      <c r="L35" s="118">
        <f t="shared" si="9"/>
        <v>-5.4461201449153229E-2</v>
      </c>
    </row>
    <row r="36" spans="2:13" x14ac:dyDescent="0.25">
      <c r="B36" s="116" t="s">
        <v>86</v>
      </c>
      <c r="C36" s="117">
        <v>51223</v>
      </c>
      <c r="D36" s="118">
        <v>1.7688108108108107</v>
      </c>
      <c r="E36" s="117">
        <v>57186</v>
      </c>
      <c r="F36" s="118">
        <f t="shared" si="8"/>
        <v>0.11641254905023124</v>
      </c>
      <c r="G36" s="117">
        <v>66284</v>
      </c>
      <c r="H36" s="118">
        <f t="shared" si="8"/>
        <v>0.15909488336306099</v>
      </c>
      <c r="I36" s="117">
        <v>58629</v>
      </c>
      <c r="J36" s="118">
        <f t="shared" si="8"/>
        <v>-0.11548790054915214</v>
      </c>
      <c r="K36" s="117">
        <v>64345</v>
      </c>
      <c r="L36" s="118">
        <f t="shared" si="9"/>
        <v>9.7494414027187837E-2</v>
      </c>
    </row>
    <row r="37" spans="2:13" x14ac:dyDescent="0.25">
      <c r="B37" s="116" t="s">
        <v>88</v>
      </c>
      <c r="C37" s="117">
        <v>58059</v>
      </c>
      <c r="D37" s="118">
        <v>0.70280971374941337</v>
      </c>
      <c r="E37" s="117">
        <v>63711</v>
      </c>
      <c r="F37" s="118">
        <f t="shared" si="8"/>
        <v>9.734924817857693E-2</v>
      </c>
      <c r="G37" s="117">
        <v>71595</v>
      </c>
      <c r="H37" s="118">
        <f t="shared" si="8"/>
        <v>0.12374629184913122</v>
      </c>
      <c r="I37" s="117">
        <v>73870</v>
      </c>
      <c r="J37" s="118">
        <f t="shared" si="8"/>
        <v>3.1775962008520064E-2</v>
      </c>
      <c r="K37" s="117"/>
      <c r="L37" s="118"/>
    </row>
    <row r="38" spans="2:13" x14ac:dyDescent="0.25">
      <c r="B38" s="116" t="s">
        <v>90</v>
      </c>
      <c r="C38" s="117">
        <v>52300</v>
      </c>
      <c r="D38" s="118">
        <v>0.25917900565787888</v>
      </c>
      <c r="E38" s="117">
        <v>61320</v>
      </c>
      <c r="F38" s="118">
        <f t="shared" si="8"/>
        <v>0.17246653919694066</v>
      </c>
      <c r="G38" s="117">
        <v>71470</v>
      </c>
      <c r="H38" s="118">
        <f t="shared" si="8"/>
        <v>0.16552511415525117</v>
      </c>
      <c r="I38" s="117">
        <v>76089</v>
      </c>
      <c r="J38" s="118">
        <f t="shared" si="8"/>
        <v>6.4628515461032654E-2</v>
      </c>
      <c r="K38" s="117"/>
      <c r="L38" s="118"/>
    </row>
    <row r="39" spans="2:13" x14ac:dyDescent="0.25">
      <c r="B39" s="116" t="s">
        <v>92</v>
      </c>
      <c r="C39" s="117">
        <v>51986</v>
      </c>
      <c r="D39" s="118">
        <v>0.27641917108623071</v>
      </c>
      <c r="E39" s="117">
        <v>58014</v>
      </c>
      <c r="F39" s="118">
        <f t="shared" si="8"/>
        <v>0.11595429538721969</v>
      </c>
      <c r="G39" s="117">
        <v>60705</v>
      </c>
      <c r="H39" s="118">
        <f t="shared" si="8"/>
        <v>4.6385355259075389E-2</v>
      </c>
      <c r="I39" s="117">
        <v>62523</v>
      </c>
      <c r="J39" s="118">
        <f t="shared" si="8"/>
        <v>2.9948109710896897E-2</v>
      </c>
      <c r="K39" s="117"/>
      <c r="L39" s="118"/>
    </row>
    <row r="40" spans="2:13" x14ac:dyDescent="0.25">
      <c r="B40" s="116" t="s">
        <v>94</v>
      </c>
      <c r="C40" s="117">
        <v>50768</v>
      </c>
      <c r="D40" s="118">
        <v>0.17570227646418557</v>
      </c>
      <c r="E40" s="117">
        <v>58960</v>
      </c>
      <c r="F40" s="118">
        <f t="shared" si="8"/>
        <v>0.16136148755121327</v>
      </c>
      <c r="G40" s="117">
        <v>66534</v>
      </c>
      <c r="H40" s="118">
        <f t="shared" si="8"/>
        <v>0.12845997286295785</v>
      </c>
      <c r="I40" s="117">
        <v>66177</v>
      </c>
      <c r="J40" s="118">
        <f t="shared" si="8"/>
        <v>-5.3656776986202859E-3</v>
      </c>
      <c r="K40" s="117"/>
      <c r="L40" s="118"/>
    </row>
    <row r="41" spans="2:13" x14ac:dyDescent="0.25">
      <c r="B41" s="116" t="s">
        <v>96</v>
      </c>
      <c r="C41" s="117">
        <v>50254</v>
      </c>
      <c r="D41" s="118">
        <v>0.27765489538046939</v>
      </c>
      <c r="E41" s="117">
        <v>55542</v>
      </c>
      <c r="F41" s="118">
        <f t="shared" si="8"/>
        <v>0.10522545469017386</v>
      </c>
      <c r="G41" s="117">
        <v>60936</v>
      </c>
      <c r="H41" s="118">
        <f t="shared" si="8"/>
        <v>9.7115696229880033E-2</v>
      </c>
      <c r="I41" s="117">
        <v>59677</v>
      </c>
      <c r="J41" s="118">
        <f t="shared" si="8"/>
        <v>-2.0661021399501101E-2</v>
      </c>
      <c r="K41" s="117"/>
      <c r="L41" s="118"/>
    </row>
    <row r="42" spans="2:13" x14ac:dyDescent="0.25">
      <c r="B42" s="116" t="s">
        <v>98</v>
      </c>
      <c r="C42" s="117">
        <v>50108</v>
      </c>
      <c r="D42" s="118">
        <v>0.42437249495437612</v>
      </c>
      <c r="E42" s="117">
        <v>50998</v>
      </c>
      <c r="F42" s="118">
        <f t="shared" si="8"/>
        <v>1.776163486868354E-2</v>
      </c>
      <c r="G42" s="117">
        <v>56389</v>
      </c>
      <c r="H42" s="118">
        <f t="shared" si="8"/>
        <v>0.10571002784422912</v>
      </c>
      <c r="I42" s="117">
        <v>57188</v>
      </c>
      <c r="J42" s="118">
        <f t="shared" si="8"/>
        <v>1.4169430208019307E-2</v>
      </c>
      <c r="K42" s="117"/>
      <c r="L42" s="118"/>
    </row>
    <row r="43" spans="2:13" ht="15.75" x14ac:dyDescent="0.25">
      <c r="B43" s="119" t="s">
        <v>32</v>
      </c>
      <c r="C43" s="120">
        <v>574800</v>
      </c>
      <c r="D43" s="121">
        <v>1.0150321115068568</v>
      </c>
      <c r="E43" s="120">
        <v>655063</v>
      </c>
      <c r="F43" s="121">
        <f t="shared" si="8"/>
        <v>0.13963639526791938</v>
      </c>
      <c r="G43" s="120">
        <v>742545</v>
      </c>
      <c r="H43" s="121">
        <f t="shared" si="8"/>
        <v>0.13354746032061038</v>
      </c>
      <c r="I43" s="120">
        <v>747127</v>
      </c>
      <c r="J43" s="121">
        <f t="shared" si="8"/>
        <v>6.1706697910564046E-3</v>
      </c>
      <c r="K43" s="120">
        <v>349269</v>
      </c>
      <c r="L43" s="121">
        <v>-6.6381686163087261E-3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I46" s="81"/>
    </row>
    <row r="48" spans="2:13" ht="48.75" customHeight="1" thickBot="1" x14ac:dyDescent="0.3">
      <c r="B48" s="277" t="s">
        <v>263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1" t="s">
        <v>68</v>
      </c>
      <c r="C50" s="299" t="s">
        <v>143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5">
        <f t="shared" ref="C51" si="10">E51-1</f>
        <v>2022</v>
      </c>
      <c r="D51" s="302"/>
      <c r="E51" s="303">
        <f t="shared" ref="E51" si="11">G51-1</f>
        <v>2023</v>
      </c>
      <c r="F51" s="302"/>
      <c r="G51" s="303">
        <f t="shared" ref="G51" si="12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21891</v>
      </c>
      <c r="D53" s="118">
        <v>11.509142857142857</v>
      </c>
      <c r="E53" s="117">
        <v>42127</v>
      </c>
      <c r="F53" s="118">
        <f t="shared" ref="F53:J65" si="13">IFERROR(E53/C53-1,"-")</f>
        <v>0.92439815449271401</v>
      </c>
      <c r="G53" s="117">
        <v>47668</v>
      </c>
      <c r="H53" s="118">
        <f t="shared" si="13"/>
        <v>0.13153084720013286</v>
      </c>
      <c r="I53" s="117">
        <v>46073</v>
      </c>
      <c r="J53" s="118">
        <f t="shared" si="13"/>
        <v>-3.3460602500629322E-2</v>
      </c>
      <c r="K53" s="117">
        <v>46734</v>
      </c>
      <c r="L53" s="118">
        <f t="shared" ref="L53:L58" si="14">IFERROR(K53/I53-1,"-")</f>
        <v>1.434679747357448E-2</v>
      </c>
    </row>
    <row r="54" spans="1:13" x14ac:dyDescent="0.25">
      <c r="A54" s="1">
        <v>2</v>
      </c>
      <c r="B54" s="116" t="s">
        <v>78</v>
      </c>
      <c r="C54" s="117">
        <v>31654</v>
      </c>
      <c r="D54" s="118">
        <v>11.666666666666666</v>
      </c>
      <c r="E54" s="117">
        <v>40353</v>
      </c>
      <c r="F54" s="118">
        <f t="shared" si="13"/>
        <v>0.27481518923358816</v>
      </c>
      <c r="G54" s="117">
        <v>48431</v>
      </c>
      <c r="H54" s="118">
        <f t="shared" si="13"/>
        <v>0.2001833816568781</v>
      </c>
      <c r="I54" s="117">
        <v>48494</v>
      </c>
      <c r="J54" s="118">
        <f t="shared" si="13"/>
        <v>1.3008197229047447E-3</v>
      </c>
      <c r="K54" s="117">
        <v>49834</v>
      </c>
      <c r="L54" s="118">
        <f t="shared" si="14"/>
        <v>2.7632284406318375E-2</v>
      </c>
    </row>
    <row r="55" spans="1:13" x14ac:dyDescent="0.25">
      <c r="A55" s="1">
        <v>3</v>
      </c>
      <c r="B55" s="116" t="s">
        <v>80</v>
      </c>
      <c r="C55" s="117">
        <v>36530</v>
      </c>
      <c r="D55" s="118">
        <v>11.345386955052383</v>
      </c>
      <c r="E55" s="117">
        <v>44700</v>
      </c>
      <c r="F55" s="118">
        <f t="shared" si="13"/>
        <v>0.22365179304681093</v>
      </c>
      <c r="G55" s="117">
        <v>53005</v>
      </c>
      <c r="H55" s="118">
        <f t="shared" si="13"/>
        <v>0.18579418344519016</v>
      </c>
      <c r="I55" s="117">
        <v>52616</v>
      </c>
      <c r="J55" s="118">
        <f t="shared" si="13"/>
        <v>-7.3389302895953135E-3</v>
      </c>
      <c r="K55" s="117">
        <v>45435</v>
      </c>
      <c r="L55" s="118">
        <f t="shared" si="14"/>
        <v>-0.13647939790177888</v>
      </c>
    </row>
    <row r="56" spans="1:13" x14ac:dyDescent="0.25">
      <c r="A56" s="1">
        <v>4</v>
      </c>
      <c r="B56" s="116" t="s">
        <v>82</v>
      </c>
      <c r="C56" s="117">
        <v>40420</v>
      </c>
      <c r="D56" s="118">
        <v>7.7697982208722074</v>
      </c>
      <c r="E56" s="117">
        <v>43079</v>
      </c>
      <c r="F56" s="118">
        <f t="shared" si="13"/>
        <v>6.5784265215240056E-2</v>
      </c>
      <c r="G56" s="117">
        <v>42442</v>
      </c>
      <c r="H56" s="118">
        <f t="shared" si="13"/>
        <v>-1.4786787065623641E-2</v>
      </c>
      <c r="I56" s="117">
        <v>48720</v>
      </c>
      <c r="J56" s="118">
        <f t="shared" si="13"/>
        <v>0.14791951368927014</v>
      </c>
      <c r="K56" s="117">
        <v>36547</v>
      </c>
      <c r="L56" s="118">
        <f t="shared" si="14"/>
        <v>-0.24985632183908046</v>
      </c>
    </row>
    <row r="57" spans="1:13" x14ac:dyDescent="0.25">
      <c r="A57" s="1">
        <v>5</v>
      </c>
      <c r="B57" s="116" t="s">
        <v>84</v>
      </c>
      <c r="C57" s="117">
        <v>36270</v>
      </c>
      <c r="D57" s="118">
        <v>4.2398150823461425</v>
      </c>
      <c r="E57" s="117">
        <v>38430</v>
      </c>
      <c r="F57" s="118">
        <f t="shared" si="13"/>
        <v>5.9553349875930417E-2</v>
      </c>
      <c r="G57" s="117">
        <v>51394</v>
      </c>
      <c r="H57" s="118">
        <f t="shared" si="13"/>
        <v>0.33734061930783232</v>
      </c>
      <c r="I57" s="117">
        <v>48554</v>
      </c>
      <c r="J57" s="118">
        <f t="shared" si="13"/>
        <v>-5.5259368797914155E-2</v>
      </c>
      <c r="K57" s="117">
        <v>33824</v>
      </c>
      <c r="L57" s="118">
        <f t="shared" si="14"/>
        <v>-0.30337356345512212</v>
      </c>
    </row>
    <row r="58" spans="1:13" x14ac:dyDescent="0.25">
      <c r="A58" s="1">
        <v>6</v>
      </c>
      <c r="B58" s="116" t="s">
        <v>86</v>
      </c>
      <c r="C58" s="117">
        <v>43291</v>
      </c>
      <c r="D58" s="118">
        <v>2.5310766721044047</v>
      </c>
      <c r="E58" s="117">
        <v>47732</v>
      </c>
      <c r="F58" s="118">
        <f t="shared" si="13"/>
        <v>0.10258483287519349</v>
      </c>
      <c r="G58" s="117">
        <v>55532</v>
      </c>
      <c r="H58" s="118">
        <f t="shared" si="13"/>
        <v>0.16341238582083295</v>
      </c>
      <c r="I58" s="117">
        <v>47404</v>
      </c>
      <c r="J58" s="118">
        <f t="shared" si="13"/>
        <v>-0.14636605920910462</v>
      </c>
      <c r="K58" s="117">
        <v>37418</v>
      </c>
      <c r="L58" s="118">
        <f t="shared" si="14"/>
        <v>-0.21065732849548557</v>
      </c>
    </row>
    <row r="59" spans="1:13" x14ac:dyDescent="0.25">
      <c r="A59" s="1">
        <v>7</v>
      </c>
      <c r="B59" s="116" t="s">
        <v>88</v>
      </c>
      <c r="C59" s="117">
        <v>49808</v>
      </c>
      <c r="D59" s="118">
        <v>0.80981795719632288</v>
      </c>
      <c r="E59" s="117">
        <v>52374</v>
      </c>
      <c r="F59" s="118">
        <f t="shared" si="13"/>
        <v>5.1517828461291382E-2</v>
      </c>
      <c r="G59" s="117">
        <v>60327</v>
      </c>
      <c r="H59" s="118">
        <f t="shared" si="13"/>
        <v>0.15185015465689089</v>
      </c>
      <c r="I59" s="117">
        <v>60437</v>
      </c>
      <c r="J59" s="118">
        <f t="shared" si="13"/>
        <v>1.8233958260811534E-3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43951</v>
      </c>
      <c r="D60" s="118">
        <v>0.29446587930374335</v>
      </c>
      <c r="E60" s="117">
        <v>52333</v>
      </c>
      <c r="F60" s="118">
        <f t="shared" si="13"/>
        <v>0.19071238424609227</v>
      </c>
      <c r="G60" s="117">
        <v>61133</v>
      </c>
      <c r="H60" s="118">
        <f t="shared" si="13"/>
        <v>0.16815393728622485</v>
      </c>
      <c r="I60" s="117">
        <v>63418</v>
      </c>
      <c r="J60" s="118">
        <f t="shared" si="13"/>
        <v>3.7377521142427206E-2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44396</v>
      </c>
      <c r="D61" s="118">
        <v>0.3928156862745098</v>
      </c>
      <c r="E61" s="117">
        <v>49248</v>
      </c>
      <c r="F61" s="118">
        <f t="shared" si="13"/>
        <v>0.10928912514640965</v>
      </c>
      <c r="G61" s="117">
        <v>51449</v>
      </c>
      <c r="H61" s="118">
        <f t="shared" si="13"/>
        <v>4.469217024041594E-2</v>
      </c>
      <c r="I61" s="117">
        <v>51820</v>
      </c>
      <c r="J61" s="118">
        <f t="shared" si="13"/>
        <v>7.2110245097085635E-3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43447</v>
      </c>
      <c r="D62" s="118">
        <v>0.30848692928562826</v>
      </c>
      <c r="E62" s="117">
        <v>50542</v>
      </c>
      <c r="F62" s="118">
        <f t="shared" si="13"/>
        <v>0.16330241443597937</v>
      </c>
      <c r="G62" s="117">
        <v>55323</v>
      </c>
      <c r="H62" s="118">
        <f t="shared" si="13"/>
        <v>9.4594594594594517E-2</v>
      </c>
      <c r="I62" s="117">
        <v>54859</v>
      </c>
      <c r="J62" s="118">
        <f t="shared" si="13"/>
        <v>-8.3871084359127268E-3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41928</v>
      </c>
      <c r="D63" s="118">
        <v>0.41950773605985714</v>
      </c>
      <c r="E63" s="117">
        <v>46726</v>
      </c>
      <c r="F63" s="118">
        <f t="shared" si="13"/>
        <v>0.11443426826941416</v>
      </c>
      <c r="G63" s="117">
        <v>49692</v>
      </c>
      <c r="H63" s="118">
        <f t="shared" si="13"/>
        <v>6.3476437101399608E-2</v>
      </c>
      <c r="I63" s="117">
        <v>49479</v>
      </c>
      <c r="J63" s="118">
        <f t="shared" si="13"/>
        <v>-4.2864042501811195E-3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42758</v>
      </c>
      <c r="D64" s="118">
        <v>0.56393562545720566</v>
      </c>
      <c r="E64" s="117">
        <v>42526</v>
      </c>
      <c r="F64" s="118">
        <f t="shared" si="13"/>
        <v>-5.4258852144627445E-3</v>
      </c>
      <c r="G64" s="117">
        <v>47307</v>
      </c>
      <c r="H64" s="118">
        <f t="shared" si="13"/>
        <v>0.1124253397921271</v>
      </c>
      <c r="I64" s="117">
        <v>47553</v>
      </c>
      <c r="J64" s="118">
        <f t="shared" si="13"/>
        <v>5.2000760986745664E-3</v>
      </c>
      <c r="K64" s="117"/>
      <c r="L64" s="118"/>
    </row>
    <row r="65" spans="1:13" ht="15.75" x14ac:dyDescent="0.25">
      <c r="B65" s="119" t="s">
        <v>32</v>
      </c>
      <c r="C65" s="120">
        <v>476344</v>
      </c>
      <c r="D65" s="121">
        <v>1.2214532549235413</v>
      </c>
      <c r="E65" s="120">
        <v>550170</v>
      </c>
      <c r="F65" s="121">
        <f t="shared" si="13"/>
        <v>0.15498463295433562</v>
      </c>
      <c r="G65" s="120">
        <v>623703</v>
      </c>
      <c r="H65" s="121">
        <f t="shared" si="13"/>
        <v>0.13365505207481321</v>
      </c>
      <c r="I65" s="120">
        <v>619427</v>
      </c>
      <c r="J65" s="121">
        <f t="shared" si="13"/>
        <v>-6.8558272126316711E-3</v>
      </c>
      <c r="K65" s="120">
        <v>289647</v>
      </c>
      <c r="L65" s="121">
        <v>-7.5858028307995706E-3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264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1" t="s">
        <v>69</v>
      </c>
      <c r="C72" s="299" t="s">
        <v>144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5">
        <f t="shared" ref="C73" si="15">E73-1</f>
        <v>2022</v>
      </c>
      <c r="D73" s="302"/>
      <c r="E73" s="303">
        <f t="shared" ref="E73" si="16">G73-1</f>
        <v>2023</v>
      </c>
      <c r="F73" s="302"/>
      <c r="G73" s="303">
        <f t="shared" ref="G73" si="17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6467</v>
      </c>
      <c r="D75" s="118">
        <v>2.9919753086419751</v>
      </c>
      <c r="E75" s="117">
        <v>7413</v>
      </c>
      <c r="F75" s="118">
        <f t="shared" ref="F75:J87" si="18">IFERROR(E75/C75-1,"-")</f>
        <v>0.14628111952992118</v>
      </c>
      <c r="G75" s="117">
        <v>8223</v>
      </c>
      <c r="H75" s="118">
        <f t="shared" si="18"/>
        <v>0.10926750303520838</v>
      </c>
      <c r="I75" s="117">
        <v>8810</v>
      </c>
      <c r="J75" s="118">
        <f t="shared" si="18"/>
        <v>7.1385139243585138E-2</v>
      </c>
      <c r="K75" s="117">
        <v>9152</v>
      </c>
      <c r="L75" s="118">
        <f t="shared" ref="L75:L80" si="19">IFERROR(K75/I75-1,"-")</f>
        <v>3.8819523269012501E-2</v>
      </c>
    </row>
    <row r="76" spans="1:13" x14ac:dyDescent="0.25">
      <c r="A76" s="1">
        <v>2</v>
      </c>
      <c r="B76" s="116" t="s">
        <v>78</v>
      </c>
      <c r="C76" s="117">
        <v>10104</v>
      </c>
      <c r="D76" s="118">
        <v>4.3123028391167191</v>
      </c>
      <c r="E76" s="117">
        <v>7732</v>
      </c>
      <c r="F76" s="118">
        <f t="shared" si="18"/>
        <v>-0.23475851148060178</v>
      </c>
      <c r="G76" s="117">
        <v>8226</v>
      </c>
      <c r="H76" s="118">
        <f t="shared" si="18"/>
        <v>6.3890325918261714E-2</v>
      </c>
      <c r="I76" s="117">
        <v>8954</v>
      </c>
      <c r="J76" s="118">
        <f t="shared" si="18"/>
        <v>8.8499878434233015E-2</v>
      </c>
      <c r="K76" s="117">
        <v>8714</v>
      </c>
      <c r="L76" s="118">
        <f t="shared" si="19"/>
        <v>-2.6803663167299541E-2</v>
      </c>
    </row>
    <row r="77" spans="1:13" x14ac:dyDescent="0.25">
      <c r="A77" s="1">
        <v>3</v>
      </c>
      <c r="B77" s="116" t="s">
        <v>80</v>
      </c>
      <c r="C77" s="117">
        <v>10350</v>
      </c>
      <c r="D77" s="118">
        <v>2.4465534465534464</v>
      </c>
      <c r="E77" s="117">
        <v>8945</v>
      </c>
      <c r="F77" s="118">
        <f t="shared" si="18"/>
        <v>-0.13574879227053138</v>
      </c>
      <c r="G77" s="117">
        <v>9719</v>
      </c>
      <c r="H77" s="118">
        <f t="shared" si="18"/>
        <v>8.6528787031861398E-2</v>
      </c>
      <c r="I77" s="117">
        <v>10442</v>
      </c>
      <c r="J77" s="118">
        <f t="shared" si="18"/>
        <v>7.4390369379565779E-2</v>
      </c>
      <c r="K77" s="117">
        <v>9477</v>
      </c>
      <c r="L77" s="118">
        <f t="shared" si="19"/>
        <v>-9.2415246121432704E-2</v>
      </c>
    </row>
    <row r="78" spans="1:13" x14ac:dyDescent="0.25">
      <c r="A78" s="1">
        <v>4</v>
      </c>
      <c r="B78" s="116" t="s">
        <v>82</v>
      </c>
      <c r="C78" s="117">
        <v>8811</v>
      </c>
      <c r="D78" s="118">
        <v>7.8552763819095475</v>
      </c>
      <c r="E78" s="117">
        <v>8605</v>
      </c>
      <c r="F78" s="118">
        <f t="shared" si="18"/>
        <v>-2.3379866076495337E-2</v>
      </c>
      <c r="G78" s="117">
        <v>9127</v>
      </c>
      <c r="H78" s="118">
        <f t="shared" si="18"/>
        <v>6.0662405578152168E-2</v>
      </c>
      <c r="I78" s="117">
        <v>9520</v>
      </c>
      <c r="J78" s="118">
        <f t="shared" si="18"/>
        <v>4.3059055549468539E-2</v>
      </c>
      <c r="K78" s="117">
        <v>6900</v>
      </c>
      <c r="L78" s="118">
        <f t="shared" si="19"/>
        <v>-0.27521008403361347</v>
      </c>
    </row>
    <row r="79" spans="1:13" x14ac:dyDescent="0.25">
      <c r="A79" s="1">
        <v>5</v>
      </c>
      <c r="B79" s="116" t="s">
        <v>84</v>
      </c>
      <c r="C79" s="117">
        <v>7605</v>
      </c>
      <c r="D79" s="118">
        <v>0.1799844840961986</v>
      </c>
      <c r="E79" s="117">
        <v>7948</v>
      </c>
      <c r="F79" s="118">
        <f t="shared" si="18"/>
        <v>4.5101906640368172E-2</v>
      </c>
      <c r="G79" s="117">
        <v>10397</v>
      </c>
      <c r="H79" s="118">
        <f t="shared" si="18"/>
        <v>0.30812783090085549</v>
      </c>
      <c r="I79" s="117">
        <v>10791</v>
      </c>
      <c r="J79" s="118">
        <f t="shared" si="18"/>
        <v>3.7895546792343859E-2</v>
      </c>
      <c r="K79" s="117">
        <v>6333</v>
      </c>
      <c r="L79" s="118">
        <f t="shared" si="19"/>
        <v>-0.41312204614956904</v>
      </c>
    </row>
    <row r="80" spans="1:13" x14ac:dyDescent="0.25">
      <c r="A80" s="1">
        <v>6</v>
      </c>
      <c r="B80" s="116" t="s">
        <v>86</v>
      </c>
      <c r="C80" s="117">
        <v>7932</v>
      </c>
      <c r="D80" s="118">
        <v>0.27115384615384608</v>
      </c>
      <c r="E80" s="117">
        <v>9454</v>
      </c>
      <c r="F80" s="118">
        <f t="shared" si="18"/>
        <v>0.1918809884014121</v>
      </c>
      <c r="G80" s="117">
        <v>10752</v>
      </c>
      <c r="H80" s="118">
        <f t="shared" si="18"/>
        <v>0.13729638248360487</v>
      </c>
      <c r="I80" s="117">
        <v>11225</v>
      </c>
      <c r="J80" s="118">
        <f t="shared" si="18"/>
        <v>4.3991815476190466E-2</v>
      </c>
      <c r="K80" s="117">
        <v>6222</v>
      </c>
      <c r="L80" s="118">
        <f t="shared" si="19"/>
        <v>-0.44570155902004449</v>
      </c>
    </row>
    <row r="81" spans="1:13" x14ac:dyDescent="0.25">
      <c r="A81" s="1">
        <v>7</v>
      </c>
      <c r="B81" s="116" t="s">
        <v>88</v>
      </c>
      <c r="C81" s="117">
        <v>8251</v>
      </c>
      <c r="D81" s="118">
        <v>0.25490494296577948</v>
      </c>
      <c r="E81" s="117">
        <v>11337</v>
      </c>
      <c r="F81" s="118">
        <f t="shared" si="18"/>
        <v>0.37401527087625741</v>
      </c>
      <c r="G81" s="117">
        <v>11268</v>
      </c>
      <c r="H81" s="118">
        <f t="shared" si="18"/>
        <v>-6.0862662079915752E-3</v>
      </c>
      <c r="I81" s="117">
        <v>13433</v>
      </c>
      <c r="J81" s="118">
        <f t="shared" si="18"/>
        <v>0.19213702520411791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8349</v>
      </c>
      <c r="D82" s="118">
        <v>0.10116064362964927</v>
      </c>
      <c r="E82" s="117">
        <v>8987</v>
      </c>
      <c r="F82" s="118">
        <f t="shared" si="18"/>
        <v>7.641633728590258E-2</v>
      </c>
      <c r="G82" s="117">
        <v>10337</v>
      </c>
      <c r="H82" s="118">
        <f t="shared" si="18"/>
        <v>0.15021698008234119</v>
      </c>
      <c r="I82" s="117">
        <v>12671</v>
      </c>
      <c r="J82" s="118">
        <f t="shared" si="18"/>
        <v>0.22579084840862929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7590</v>
      </c>
      <c r="D83" s="118">
        <v>-0.14266350389698412</v>
      </c>
      <c r="E83" s="117">
        <v>8766</v>
      </c>
      <c r="F83" s="118">
        <f t="shared" si="18"/>
        <v>0.15494071146245059</v>
      </c>
      <c r="G83" s="117">
        <v>9256</v>
      </c>
      <c r="H83" s="118">
        <f t="shared" si="18"/>
        <v>5.5897786903946978E-2</v>
      </c>
      <c r="I83" s="117">
        <v>10703</v>
      </c>
      <c r="J83" s="118">
        <f t="shared" si="18"/>
        <v>0.15633102852203984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7321</v>
      </c>
      <c r="D84" s="118">
        <v>-0.26621228826300491</v>
      </c>
      <c r="E84" s="117">
        <v>8418</v>
      </c>
      <c r="F84" s="118">
        <f t="shared" si="18"/>
        <v>0.14984291763420288</v>
      </c>
      <c r="G84" s="117">
        <v>11211</v>
      </c>
      <c r="H84" s="118">
        <f t="shared" si="18"/>
        <v>0.33178902352102635</v>
      </c>
      <c r="I84" s="117">
        <v>11318</v>
      </c>
      <c r="J84" s="118">
        <f t="shared" si="18"/>
        <v>9.5441976630095127E-3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8326</v>
      </c>
      <c r="D85" s="118">
        <v>-0.15006124948958754</v>
      </c>
      <c r="E85" s="117">
        <v>8816</v>
      </c>
      <c r="F85" s="118">
        <f t="shared" si="18"/>
        <v>5.8851789574825952E-2</v>
      </c>
      <c r="G85" s="117">
        <v>11244</v>
      </c>
      <c r="H85" s="118">
        <f t="shared" si="18"/>
        <v>0.27540834845735018</v>
      </c>
      <c r="I85" s="117">
        <v>10198</v>
      </c>
      <c r="J85" s="118">
        <f t="shared" si="18"/>
        <v>-9.3027392387050822E-2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7350</v>
      </c>
      <c r="D86" s="118">
        <v>-6.2380405663987726E-2</v>
      </c>
      <c r="E86" s="117">
        <v>8472</v>
      </c>
      <c r="F86" s="118">
        <f t="shared" si="18"/>
        <v>0.15265306122448985</v>
      </c>
      <c r="G86" s="117">
        <v>9082</v>
      </c>
      <c r="H86" s="118">
        <f t="shared" si="18"/>
        <v>7.2001888574126482E-2</v>
      </c>
      <c r="I86" s="117">
        <v>9635</v>
      </c>
      <c r="J86" s="118">
        <f t="shared" si="18"/>
        <v>6.0889671878440854E-2</v>
      </c>
      <c r="K86" s="117"/>
      <c r="L86" s="118"/>
    </row>
    <row r="87" spans="1:13" ht="15.75" x14ac:dyDescent="0.25">
      <c r="B87" s="119" t="s">
        <v>32</v>
      </c>
      <c r="C87" s="120">
        <v>98456</v>
      </c>
      <c r="D87" s="121">
        <v>0.39009134934417666</v>
      </c>
      <c r="E87" s="120">
        <v>104893</v>
      </c>
      <c r="F87" s="121">
        <f t="shared" si="18"/>
        <v>6.5379458844559979E-2</v>
      </c>
      <c r="G87" s="120">
        <v>118842</v>
      </c>
      <c r="H87" s="121">
        <f t="shared" si="18"/>
        <v>0.13298313519491289</v>
      </c>
      <c r="I87" s="120">
        <v>127700</v>
      </c>
      <c r="J87" s="121">
        <f t="shared" si="18"/>
        <v>7.4535938472930496E-2</v>
      </c>
      <c r="K87" s="120">
        <v>59622</v>
      </c>
      <c r="L87" s="121">
        <v>-2.0086371397006753E-3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265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120</v>
      </c>
    </row>
    <row r="94" spans="1:13" ht="22.5" thickTop="1" thickBot="1" x14ac:dyDescent="0.3">
      <c r="B94" s="123" t="s">
        <v>101</v>
      </c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5">
        <f t="shared" ref="C95" si="20">E95-1</f>
        <v>2022</v>
      </c>
      <c r="D95" s="302"/>
      <c r="E95" s="303">
        <f t="shared" ref="E95" si="21">G95-1</f>
        <v>2023</v>
      </c>
      <c r="F95" s="302"/>
      <c r="G95" s="303">
        <f t="shared" ref="G95" si="22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7747</v>
      </c>
      <c r="D97" s="118">
        <v>5.2830494728304949</v>
      </c>
      <c r="E97" s="117">
        <v>10548</v>
      </c>
      <c r="F97" s="118">
        <f t="shared" ref="F97:J109" si="23">IFERROR(E97/C97-1,"-")</f>
        <v>0.36155931328256097</v>
      </c>
      <c r="G97" s="117">
        <v>10192</v>
      </c>
      <c r="H97" s="118">
        <f t="shared" si="23"/>
        <v>-3.3750474023511612E-2</v>
      </c>
      <c r="I97" s="117">
        <v>10527</v>
      </c>
      <c r="J97" s="118">
        <f t="shared" si="23"/>
        <v>3.2868916797488268E-2</v>
      </c>
      <c r="K97" s="117">
        <v>9883</v>
      </c>
      <c r="L97" s="118">
        <f t="shared" ref="L97:L102" si="24">IFERROR(K97/I97-1,"-")</f>
        <v>-6.117602355846874E-2</v>
      </c>
    </row>
    <row r="98" spans="2:12" x14ac:dyDescent="0.25">
      <c r="B98" s="116" t="s">
        <v>78</v>
      </c>
      <c r="C98" s="117">
        <v>8701</v>
      </c>
      <c r="D98" s="118">
        <v>3.882716049382716</v>
      </c>
      <c r="E98" s="117">
        <v>9744</v>
      </c>
      <c r="F98" s="118">
        <f t="shared" si="23"/>
        <v>0.11987127916331453</v>
      </c>
      <c r="G98" s="117">
        <v>10212</v>
      </c>
      <c r="H98" s="118">
        <f t="shared" si="23"/>
        <v>4.8029556650246219E-2</v>
      </c>
      <c r="I98" s="117">
        <v>11237</v>
      </c>
      <c r="J98" s="118">
        <f t="shared" si="23"/>
        <v>0.10037211124167644</v>
      </c>
      <c r="K98" s="117">
        <v>10385</v>
      </c>
      <c r="L98" s="118">
        <f t="shared" si="24"/>
        <v>-7.5820948651775355E-2</v>
      </c>
    </row>
    <row r="99" spans="2:12" x14ac:dyDescent="0.25">
      <c r="B99" s="116" t="s">
        <v>80</v>
      </c>
      <c r="C99" s="117">
        <v>10306</v>
      </c>
      <c r="D99" s="118">
        <v>3.708085883965281</v>
      </c>
      <c r="E99" s="117">
        <v>12785</v>
      </c>
      <c r="F99" s="118">
        <f t="shared" si="23"/>
        <v>0.24053949155831544</v>
      </c>
      <c r="G99" s="117">
        <v>13554</v>
      </c>
      <c r="H99" s="118">
        <f t="shared" si="23"/>
        <v>6.0148611654282425E-2</v>
      </c>
      <c r="I99" s="117">
        <v>16049</v>
      </c>
      <c r="J99" s="118">
        <f t="shared" si="23"/>
        <v>0.18407850081156862</v>
      </c>
      <c r="K99" s="117">
        <v>15131</v>
      </c>
      <c r="L99" s="118">
        <f t="shared" si="24"/>
        <v>-5.7199825534301252E-2</v>
      </c>
    </row>
    <row r="100" spans="2:12" x14ac:dyDescent="0.25">
      <c r="B100" s="116" t="s">
        <v>82</v>
      </c>
      <c r="C100" s="117">
        <v>11549</v>
      </c>
      <c r="D100" s="118">
        <v>3.6048644338118025</v>
      </c>
      <c r="E100" s="117">
        <v>13464</v>
      </c>
      <c r="F100" s="118">
        <f t="shared" si="23"/>
        <v>0.16581522209715116</v>
      </c>
      <c r="G100" s="117">
        <v>14976</v>
      </c>
      <c r="H100" s="118">
        <f t="shared" si="23"/>
        <v>0.11229946524064172</v>
      </c>
      <c r="I100" s="117">
        <v>18214</v>
      </c>
      <c r="J100" s="118">
        <f t="shared" si="23"/>
        <v>0.2162126068376069</v>
      </c>
      <c r="K100" s="117">
        <v>13440</v>
      </c>
      <c r="L100" s="118">
        <f t="shared" si="24"/>
        <v>-0.2621060722521138</v>
      </c>
    </row>
    <row r="101" spans="2:12" x14ac:dyDescent="0.25">
      <c r="B101" s="116" t="s">
        <v>84</v>
      </c>
      <c r="C101" s="117">
        <v>9720</v>
      </c>
      <c r="D101" s="118">
        <v>1.0934740469524016</v>
      </c>
      <c r="E101" s="117">
        <v>11720</v>
      </c>
      <c r="F101" s="118">
        <f t="shared" si="23"/>
        <v>0.20576131687242794</v>
      </c>
      <c r="G101" s="117">
        <v>15274</v>
      </c>
      <c r="H101" s="118">
        <f t="shared" si="23"/>
        <v>0.30324232081911262</v>
      </c>
      <c r="I101" s="117">
        <v>17680</v>
      </c>
      <c r="J101" s="118">
        <f t="shared" si="23"/>
        <v>0.15752258740343072</v>
      </c>
      <c r="K101" s="117">
        <v>15999</v>
      </c>
      <c r="L101" s="118">
        <f t="shared" si="24"/>
        <v>-9.5079185520361986E-2</v>
      </c>
    </row>
    <row r="102" spans="2:12" x14ac:dyDescent="0.25">
      <c r="B102" s="116" t="s">
        <v>86</v>
      </c>
      <c r="C102" s="117">
        <v>11984</v>
      </c>
      <c r="D102" s="118">
        <v>0.83719147631457913</v>
      </c>
      <c r="E102" s="117">
        <v>14158</v>
      </c>
      <c r="F102" s="118">
        <f t="shared" si="23"/>
        <v>0.18140854472630163</v>
      </c>
      <c r="G102" s="117">
        <v>17109</v>
      </c>
      <c r="H102" s="118">
        <f t="shared" si="23"/>
        <v>0.20843339454725252</v>
      </c>
      <c r="I102" s="117">
        <v>18628</v>
      </c>
      <c r="J102" s="118">
        <f t="shared" si="23"/>
        <v>8.8783681103512757E-2</v>
      </c>
      <c r="K102" s="117">
        <v>17484</v>
      </c>
      <c r="L102" s="118">
        <f t="shared" si="24"/>
        <v>-6.1412926776895027E-2</v>
      </c>
    </row>
    <row r="103" spans="2:12" x14ac:dyDescent="0.25">
      <c r="B103" s="116" t="s">
        <v>88</v>
      </c>
      <c r="C103" s="117">
        <v>15890</v>
      </c>
      <c r="D103" s="118">
        <v>1.1246155903195616</v>
      </c>
      <c r="E103" s="117">
        <v>13061</v>
      </c>
      <c r="F103" s="118">
        <f t="shared" si="23"/>
        <v>-0.17803650094398993</v>
      </c>
      <c r="G103" s="117">
        <v>18453</v>
      </c>
      <c r="H103" s="118">
        <f t="shared" si="23"/>
        <v>0.41283209555164224</v>
      </c>
      <c r="I103" s="117">
        <v>19970</v>
      </c>
      <c r="J103" s="118">
        <f t="shared" si="23"/>
        <v>8.2208854928737862E-2</v>
      </c>
      <c r="K103" s="117"/>
      <c r="L103" s="118"/>
    </row>
    <row r="104" spans="2:12" x14ac:dyDescent="0.25">
      <c r="B104" s="116" t="s">
        <v>90</v>
      </c>
      <c r="C104" s="117">
        <v>13448</v>
      </c>
      <c r="D104" s="118">
        <v>0.58193153746618043</v>
      </c>
      <c r="E104" s="117">
        <v>11864</v>
      </c>
      <c r="F104" s="118">
        <f t="shared" si="23"/>
        <v>-0.11778703152885184</v>
      </c>
      <c r="G104" s="117">
        <v>17564</v>
      </c>
      <c r="H104" s="118">
        <f t="shared" si="23"/>
        <v>0.48044504383007425</v>
      </c>
      <c r="I104" s="117">
        <v>18836</v>
      </c>
      <c r="J104" s="118">
        <f t="shared" si="23"/>
        <v>7.2420860851742264E-2</v>
      </c>
      <c r="K104" s="117"/>
      <c r="L104" s="118"/>
    </row>
    <row r="105" spans="2:12" x14ac:dyDescent="0.25">
      <c r="B105" s="116" t="s">
        <v>92</v>
      </c>
      <c r="C105" s="117">
        <v>10187</v>
      </c>
      <c r="D105" s="118">
        <v>0.30770218228498081</v>
      </c>
      <c r="E105" s="117">
        <v>13837</v>
      </c>
      <c r="F105" s="118">
        <f t="shared" si="23"/>
        <v>0.35829979385491306</v>
      </c>
      <c r="G105" s="117">
        <v>16879</v>
      </c>
      <c r="H105" s="118">
        <f t="shared" si="23"/>
        <v>0.21984534219845342</v>
      </c>
      <c r="I105" s="117">
        <v>16579</v>
      </c>
      <c r="J105" s="118">
        <f t="shared" si="23"/>
        <v>-1.7773564784643647E-2</v>
      </c>
      <c r="K105" s="117"/>
      <c r="L105" s="118"/>
    </row>
    <row r="106" spans="2:12" x14ac:dyDescent="0.25">
      <c r="B106" s="116" t="s">
        <v>94</v>
      </c>
      <c r="C106" s="117">
        <v>13403</v>
      </c>
      <c r="D106" s="118">
        <v>0.45795714130316556</v>
      </c>
      <c r="E106" s="117">
        <v>11965</v>
      </c>
      <c r="F106" s="118">
        <f t="shared" si="23"/>
        <v>-0.10728941281802584</v>
      </c>
      <c r="G106" s="117">
        <v>15319</v>
      </c>
      <c r="H106" s="118">
        <f t="shared" si="23"/>
        <v>0.28031759297952363</v>
      </c>
      <c r="I106" s="117">
        <v>17303</v>
      </c>
      <c r="J106" s="118">
        <f t="shared" si="23"/>
        <v>0.12951237025915541</v>
      </c>
      <c r="K106" s="117"/>
      <c r="L106" s="118"/>
    </row>
    <row r="107" spans="2:12" x14ac:dyDescent="0.25">
      <c r="B107" s="116" t="s">
        <v>96</v>
      </c>
      <c r="C107" s="117">
        <v>11498</v>
      </c>
      <c r="D107" s="118">
        <v>0.41339889366933003</v>
      </c>
      <c r="E107" s="117">
        <v>10513</v>
      </c>
      <c r="F107" s="118">
        <f t="shared" si="23"/>
        <v>-8.5667072534353794E-2</v>
      </c>
      <c r="G107" s="117">
        <v>12349</v>
      </c>
      <c r="H107" s="118">
        <f t="shared" si="23"/>
        <v>0.17464092076476745</v>
      </c>
      <c r="I107" s="117">
        <v>12400</v>
      </c>
      <c r="J107" s="118">
        <f t="shared" si="23"/>
        <v>4.1298890598429061E-3</v>
      </c>
      <c r="K107" s="117"/>
      <c r="L107" s="118"/>
    </row>
    <row r="108" spans="2:12" x14ac:dyDescent="0.25">
      <c r="B108" s="116" t="s">
        <v>98</v>
      </c>
      <c r="C108" s="117">
        <v>11556</v>
      </c>
      <c r="D108" s="118">
        <v>0.28800713330361116</v>
      </c>
      <c r="E108" s="117">
        <v>11541</v>
      </c>
      <c r="F108" s="118">
        <f t="shared" si="23"/>
        <v>-1.2980269989615323E-3</v>
      </c>
      <c r="G108" s="117">
        <v>11532</v>
      </c>
      <c r="H108" s="118">
        <f t="shared" si="23"/>
        <v>-7.7982843774371258E-4</v>
      </c>
      <c r="I108" s="117">
        <v>12846</v>
      </c>
      <c r="J108" s="118">
        <f t="shared" si="23"/>
        <v>0.11394380853277841</v>
      </c>
      <c r="K108" s="117"/>
      <c r="L108" s="118"/>
    </row>
    <row r="109" spans="2:12" ht="15.75" x14ac:dyDescent="0.25">
      <c r="B109" s="119" t="s">
        <v>32</v>
      </c>
      <c r="C109" s="120">
        <v>135989</v>
      </c>
      <c r="D109" s="121">
        <v>0.97234147473458266</v>
      </c>
      <c r="E109" s="120">
        <v>145200</v>
      </c>
      <c r="F109" s="121">
        <f t="shared" si="23"/>
        <v>6.7733419614821821E-2</v>
      </c>
      <c r="G109" s="120">
        <v>173413</v>
      </c>
      <c r="H109" s="121">
        <f t="shared" si="23"/>
        <v>0.19430440771349855</v>
      </c>
      <c r="I109" s="120">
        <v>190269</v>
      </c>
      <c r="J109" s="121">
        <f t="shared" si="23"/>
        <v>9.7201478551204312E-2</v>
      </c>
      <c r="K109" s="120">
        <v>82322</v>
      </c>
      <c r="L109" s="121">
        <v>-0.10844208588292625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9:9" x14ac:dyDescent="0.25">
      <c r="I114" s="122"/>
    </row>
  </sheetData>
  <mergeCells count="35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A2CB9-FC7B-4AAA-A60F-8B3422178F23}">
  <sheetPr>
    <tabColor theme="7" tint="0.79998168889431442"/>
  </sheetPr>
  <dimension ref="A4:E116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266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137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937396</v>
      </c>
      <c r="D8" s="118">
        <f t="shared" ref="D8:D10" si="0">C8/C9-1</f>
        <v>2.3405003286176784E-2</v>
      </c>
    </row>
    <row r="9" spans="1:5" x14ac:dyDescent="0.25">
      <c r="A9" s="1"/>
      <c r="B9" s="116">
        <f>B8-1</f>
        <v>2024</v>
      </c>
      <c r="C9" s="117">
        <v>915958</v>
      </c>
      <c r="D9" s="118">
        <f t="shared" si="0"/>
        <v>0.14457122221069829</v>
      </c>
    </row>
    <row r="10" spans="1:5" x14ac:dyDescent="0.25">
      <c r="A10" s="1"/>
      <c r="B10" s="116">
        <f t="shared" ref="B10:B22" si="1">B9-1</f>
        <v>2023</v>
      </c>
      <c r="C10" s="117">
        <v>800263</v>
      </c>
      <c r="D10" s="118">
        <f t="shared" si="0"/>
        <v>0.12587983213021015</v>
      </c>
    </row>
    <row r="11" spans="1:5" x14ac:dyDescent="0.25">
      <c r="A11" s="1"/>
      <c r="B11" s="116">
        <f t="shared" si="1"/>
        <v>2022</v>
      </c>
      <c r="C11" s="117">
        <v>710789</v>
      </c>
      <c r="D11" s="118">
        <f>C11/C12-1</f>
        <v>1.0067221149394134</v>
      </c>
    </row>
    <row r="12" spans="1:5" x14ac:dyDescent="0.25">
      <c r="A12" s="1" t="s">
        <v>77</v>
      </c>
      <c r="B12" s="116">
        <f t="shared" si="1"/>
        <v>2021</v>
      </c>
      <c r="C12" s="117">
        <v>354204</v>
      </c>
      <c r="D12" s="118">
        <f t="shared" ref="D12:D21" si="2">C12/C13-1</f>
        <v>0.56841942125888378</v>
      </c>
    </row>
    <row r="13" spans="1:5" x14ac:dyDescent="0.25">
      <c r="A13" s="1" t="s">
        <v>79</v>
      </c>
      <c r="B13" s="116">
        <f t="shared" si="1"/>
        <v>2020</v>
      </c>
      <c r="C13" s="117">
        <v>225835</v>
      </c>
      <c r="D13" s="118">
        <f t="shared" si="2"/>
        <v>-0.71475431370394371</v>
      </c>
    </row>
    <row r="14" spans="1:5" x14ac:dyDescent="0.25">
      <c r="A14" s="1" t="s">
        <v>81</v>
      </c>
      <c r="B14" s="116">
        <f t="shared" si="1"/>
        <v>2019</v>
      </c>
      <c r="C14" s="117">
        <v>791721</v>
      </c>
      <c r="D14" s="118">
        <f t="shared" si="2"/>
        <v>-3.0745499397063059E-2</v>
      </c>
    </row>
    <row r="15" spans="1:5" x14ac:dyDescent="0.25">
      <c r="A15" s="1" t="s">
        <v>83</v>
      </c>
      <c r="B15" s="116">
        <f t="shared" si="1"/>
        <v>2018</v>
      </c>
      <c r="C15" s="117">
        <v>816835</v>
      </c>
      <c r="D15" s="118">
        <f>C15/C16-1</f>
        <v>9.7939955461257E-6</v>
      </c>
    </row>
    <row r="16" spans="1:5" x14ac:dyDescent="0.25">
      <c r="A16" s="1" t="s">
        <v>85</v>
      </c>
      <c r="B16" s="116">
        <f t="shared" si="1"/>
        <v>2017</v>
      </c>
      <c r="C16" s="117">
        <v>816827</v>
      </c>
      <c r="D16" s="118">
        <f>C16/C17-1</f>
        <v>4.8172239495846814E-2</v>
      </c>
    </row>
    <row r="17" spans="1:5" x14ac:dyDescent="0.25">
      <c r="A17" s="1" t="s">
        <v>87</v>
      </c>
      <c r="B17" s="116">
        <f t="shared" si="1"/>
        <v>2016</v>
      </c>
      <c r="C17" s="117">
        <v>779287</v>
      </c>
      <c r="D17" s="118">
        <f t="shared" si="2"/>
        <v>0.12733303822262343</v>
      </c>
    </row>
    <row r="18" spans="1:5" x14ac:dyDescent="0.25">
      <c r="A18" s="1" t="s">
        <v>89</v>
      </c>
      <c r="B18" s="116">
        <f t="shared" si="1"/>
        <v>2015</v>
      </c>
      <c r="C18" s="117">
        <v>691266</v>
      </c>
      <c r="D18" s="118">
        <f t="shared" si="2"/>
        <v>-3.5005625804434226E-2</v>
      </c>
    </row>
    <row r="19" spans="1:5" x14ac:dyDescent="0.25">
      <c r="A19" s="1" t="s">
        <v>91</v>
      </c>
      <c r="B19" s="116">
        <f t="shared" si="1"/>
        <v>2014</v>
      </c>
      <c r="C19" s="117">
        <v>716342</v>
      </c>
      <c r="D19" s="118">
        <f t="shared" si="2"/>
        <v>8.8414565447620941E-3</v>
      </c>
    </row>
    <row r="20" spans="1:5" x14ac:dyDescent="0.25">
      <c r="A20" s="1" t="s">
        <v>93</v>
      </c>
      <c r="B20" s="116">
        <f t="shared" si="1"/>
        <v>2013</v>
      </c>
      <c r="C20" s="117">
        <v>710064</v>
      </c>
      <c r="D20" s="118">
        <f>C20/C21-1</f>
        <v>3.8519760079680943E-2</v>
      </c>
    </row>
    <row r="21" spans="1:5" x14ac:dyDescent="0.25">
      <c r="A21" s="1" t="s">
        <v>95</v>
      </c>
      <c r="B21" s="116">
        <f t="shared" si="1"/>
        <v>2012</v>
      </c>
      <c r="C21" s="117">
        <v>683727</v>
      </c>
      <c r="D21" s="118">
        <f t="shared" si="2"/>
        <v>-1.9914853358561913E-2</v>
      </c>
    </row>
    <row r="22" spans="1:5" x14ac:dyDescent="0.25">
      <c r="A22" s="1" t="s">
        <v>97</v>
      </c>
      <c r="B22" s="116">
        <f t="shared" si="1"/>
        <v>2011</v>
      </c>
      <c r="C22" s="117">
        <v>697620</v>
      </c>
      <c r="D22" s="118"/>
    </row>
    <row r="23" spans="1:5" ht="6" customHeight="1" x14ac:dyDescent="0.25"/>
    <row r="24" spans="1:5" x14ac:dyDescent="0.25">
      <c r="B24" s="107" t="s">
        <v>57</v>
      </c>
      <c r="C24" s="107"/>
      <c r="D24" s="107"/>
    </row>
    <row r="27" spans="1:5" ht="48.75" customHeight="1" thickBot="1" x14ac:dyDescent="0.3">
      <c r="B27" s="277" t="s">
        <v>267</v>
      </c>
      <c r="C27" s="277"/>
      <c r="D27" s="277"/>
      <c r="E27" s="1" t="s">
        <v>99</v>
      </c>
    </row>
    <row r="28" spans="1:5" ht="10.5" customHeight="1" thickBot="1" x14ac:dyDescent="0.3">
      <c r="B28" s="109"/>
      <c r="C28" s="110"/>
      <c r="D28" s="109"/>
      <c r="E28" s="1" t="s">
        <v>100</v>
      </c>
    </row>
    <row r="29" spans="1:5" ht="22.5" thickTop="1" thickBot="1" x14ac:dyDescent="0.3">
      <c r="B29" s="123" t="s">
        <v>101</v>
      </c>
      <c r="C29" s="299" t="s">
        <v>142</v>
      </c>
      <c r="D29" s="300"/>
    </row>
    <row r="30" spans="1:5" ht="16.5" thickTop="1" thickBot="1" x14ac:dyDescent="0.3">
      <c r="B30" s="87"/>
      <c r="C30" s="113" t="s">
        <v>145</v>
      </c>
      <c r="D30" s="114" t="s">
        <v>146</v>
      </c>
    </row>
    <row r="31" spans="1:5" x14ac:dyDescent="0.25">
      <c r="B31" s="116">
        <v>2025</v>
      </c>
      <c r="C31" s="117">
        <v>747127</v>
      </c>
      <c r="D31" s="118">
        <f t="shared" ref="D31:D44" si="3">C31/C32-1</f>
        <v>6.1706697910564046E-3</v>
      </c>
    </row>
    <row r="32" spans="1:5" x14ac:dyDescent="0.25">
      <c r="B32" s="116">
        <f>B31-1</f>
        <v>2024</v>
      </c>
      <c r="C32" s="117">
        <v>742545</v>
      </c>
      <c r="D32" s="118">
        <f t="shared" si="3"/>
        <v>0.13354746032061038</v>
      </c>
    </row>
    <row r="33" spans="2:4" x14ac:dyDescent="0.25">
      <c r="B33" s="116">
        <f t="shared" ref="B33:B45" si="4">B32-1</f>
        <v>2023</v>
      </c>
      <c r="C33" s="117">
        <v>655063</v>
      </c>
      <c r="D33" s="118">
        <f t="shared" si="3"/>
        <v>0.13963639526791938</v>
      </c>
    </row>
    <row r="34" spans="2:4" x14ac:dyDescent="0.25">
      <c r="B34" s="116">
        <f t="shared" si="4"/>
        <v>2022</v>
      </c>
      <c r="C34" s="117">
        <v>574800</v>
      </c>
      <c r="D34" s="118">
        <f t="shared" si="3"/>
        <v>1.0150321115068568</v>
      </c>
    </row>
    <row r="35" spans="2:4" x14ac:dyDescent="0.25">
      <c r="B35" s="116">
        <f t="shared" si="4"/>
        <v>2021</v>
      </c>
      <c r="C35" s="117">
        <v>285256</v>
      </c>
      <c r="D35" s="118">
        <f t="shared" si="3"/>
        <v>0.61000581339564386</v>
      </c>
    </row>
    <row r="36" spans="2:4" x14ac:dyDescent="0.25">
      <c r="B36" s="116">
        <f t="shared" si="4"/>
        <v>2020</v>
      </c>
      <c r="C36" s="117">
        <v>177177</v>
      </c>
      <c r="D36" s="118">
        <f t="shared" si="3"/>
        <v>-0.71990438836535409</v>
      </c>
    </row>
    <row r="37" spans="2:4" x14ac:dyDescent="0.25">
      <c r="B37" s="116">
        <f t="shared" si="4"/>
        <v>2019</v>
      </c>
      <c r="C37" s="117">
        <v>632559</v>
      </c>
      <c r="D37" s="118">
        <f t="shared" si="3"/>
        <v>-1.6618758832116387E-2</v>
      </c>
    </row>
    <row r="38" spans="2:4" x14ac:dyDescent="0.25">
      <c r="B38" s="116">
        <f t="shared" si="4"/>
        <v>2018</v>
      </c>
      <c r="C38" s="117">
        <v>643249</v>
      </c>
      <c r="D38" s="118">
        <f>C38/C39-1</f>
        <v>1.6925331558486967E-2</v>
      </c>
    </row>
    <row r="39" spans="2:4" x14ac:dyDescent="0.25">
      <c r="B39" s="116">
        <f t="shared" si="4"/>
        <v>2017</v>
      </c>
      <c r="C39" s="117">
        <v>632543</v>
      </c>
      <c r="D39" s="118">
        <f>C39/C40-1</f>
        <v>7.4612995732419973E-2</v>
      </c>
    </row>
    <row r="40" spans="2:4" x14ac:dyDescent="0.25">
      <c r="B40" s="116">
        <f t="shared" si="4"/>
        <v>2016</v>
      </c>
      <c r="C40" s="117">
        <v>588624</v>
      </c>
      <c r="D40" s="118">
        <f t="shared" si="3"/>
        <v>0.11416403248092966</v>
      </c>
    </row>
    <row r="41" spans="2:4" x14ac:dyDescent="0.25">
      <c r="B41" s="116">
        <f t="shared" si="4"/>
        <v>2015</v>
      </c>
      <c r="C41" s="117">
        <v>528310</v>
      </c>
      <c r="D41" s="118">
        <f t="shared" si="3"/>
        <v>-5.375901132852734E-2</v>
      </c>
    </row>
    <row r="42" spans="2:4" x14ac:dyDescent="0.25">
      <c r="B42" s="116">
        <f t="shared" si="4"/>
        <v>2014</v>
      </c>
      <c r="C42" s="117">
        <v>558325</v>
      </c>
      <c r="D42" s="118">
        <f t="shared" si="3"/>
        <v>-8.9392059443234029E-3</v>
      </c>
    </row>
    <row r="43" spans="2:4" x14ac:dyDescent="0.25">
      <c r="B43" s="116">
        <f t="shared" si="4"/>
        <v>2013</v>
      </c>
      <c r="C43" s="117">
        <v>563361</v>
      </c>
      <c r="D43" s="118">
        <f>C43/C44-1</f>
        <v>3.4056096929738322E-2</v>
      </c>
    </row>
    <row r="44" spans="2:4" x14ac:dyDescent="0.25">
      <c r="B44" s="116">
        <f t="shared" si="4"/>
        <v>2012</v>
      </c>
      <c r="C44" s="117">
        <v>544807</v>
      </c>
      <c r="D44" s="118">
        <f t="shared" si="3"/>
        <v>-4.7296655437745194E-3</v>
      </c>
    </row>
    <row r="45" spans="2:4" x14ac:dyDescent="0.25">
      <c r="B45" s="116">
        <f t="shared" si="4"/>
        <v>2011</v>
      </c>
      <c r="C45" s="117">
        <v>547396</v>
      </c>
      <c r="D45" s="118"/>
    </row>
    <row r="46" spans="2:4" ht="6" customHeight="1" x14ac:dyDescent="0.25"/>
    <row r="47" spans="2:4" x14ac:dyDescent="0.25">
      <c r="B47" s="107" t="s">
        <v>57</v>
      </c>
      <c r="C47" s="107"/>
      <c r="D47" s="107"/>
    </row>
    <row r="50" spans="1:5" ht="48.75" customHeight="1" thickBot="1" x14ac:dyDescent="0.3">
      <c r="B50" s="277" t="s">
        <v>268</v>
      </c>
      <c r="C50" s="277"/>
      <c r="D50" s="277"/>
      <c r="E50" s="1" t="s">
        <v>103</v>
      </c>
    </row>
    <row r="51" spans="1:5" ht="10.5" customHeight="1" thickBot="1" x14ac:dyDescent="0.3">
      <c r="B51" s="109"/>
      <c r="C51" s="110"/>
      <c r="D51" s="109"/>
      <c r="E51" s="1" t="s">
        <v>104</v>
      </c>
    </row>
    <row r="52" spans="1:5" ht="22.5" thickTop="1" thickBot="1" x14ac:dyDescent="0.3">
      <c r="B52" s="111" t="s">
        <v>68</v>
      </c>
      <c r="C52" s="299" t="s">
        <v>63</v>
      </c>
      <c r="D52" s="300"/>
    </row>
    <row r="53" spans="1:5" ht="16.5" thickTop="1" thickBot="1" x14ac:dyDescent="0.3">
      <c r="B53" s="87"/>
      <c r="C53" s="113" t="s">
        <v>145</v>
      </c>
      <c r="D53" s="114" t="s">
        <v>146</v>
      </c>
    </row>
    <row r="54" spans="1:5" x14ac:dyDescent="0.25">
      <c r="A54" s="1">
        <v>1</v>
      </c>
      <c r="B54" s="116">
        <v>2025</v>
      </c>
      <c r="C54" s="117">
        <v>619427</v>
      </c>
      <c r="D54" s="118">
        <f t="shared" ref="D54:D56" si="5">C54/C55-1</f>
        <v>-6.8558272126316711E-3</v>
      </c>
    </row>
    <row r="55" spans="1:5" x14ac:dyDescent="0.25">
      <c r="A55" s="1"/>
      <c r="B55" s="116">
        <f>B54-1</f>
        <v>2024</v>
      </c>
      <c r="C55" s="117">
        <v>623703</v>
      </c>
      <c r="D55" s="118">
        <f t="shared" si="5"/>
        <v>0.13365505207481321</v>
      </c>
    </row>
    <row r="56" spans="1:5" x14ac:dyDescent="0.25">
      <c r="A56" s="1"/>
      <c r="B56" s="116">
        <f t="shared" ref="B56:B68" si="6">B55-1</f>
        <v>2023</v>
      </c>
      <c r="C56" s="117">
        <v>550170</v>
      </c>
      <c r="D56" s="118">
        <f t="shared" si="5"/>
        <v>0.15498463295433562</v>
      </c>
    </row>
    <row r="57" spans="1:5" x14ac:dyDescent="0.25">
      <c r="A57" s="1"/>
      <c r="B57" s="116">
        <f t="shared" si="6"/>
        <v>2022</v>
      </c>
      <c r="C57" s="117">
        <v>476344</v>
      </c>
      <c r="D57" s="118">
        <f>C57/C58-1</f>
        <v>1.2214532549235413</v>
      </c>
    </row>
    <row r="58" spans="1:5" x14ac:dyDescent="0.25">
      <c r="A58" s="1">
        <v>2</v>
      </c>
      <c r="B58" s="116">
        <f t="shared" si="6"/>
        <v>2021</v>
      </c>
      <c r="C58" s="117">
        <v>214429</v>
      </c>
      <c r="D58" s="118">
        <f t="shared" ref="D58:D67" si="7">C58/C59-1</f>
        <v>0.4982252903117621</v>
      </c>
    </row>
    <row r="59" spans="1:5" x14ac:dyDescent="0.25">
      <c r="A59" s="1">
        <v>3</v>
      </c>
      <c r="B59" s="116">
        <f t="shared" si="6"/>
        <v>2020</v>
      </c>
      <c r="C59" s="117">
        <v>143122</v>
      </c>
      <c r="D59" s="118">
        <f t="shared" si="7"/>
        <v>-0.71444532897585233</v>
      </c>
    </row>
    <row r="60" spans="1:5" x14ac:dyDescent="0.25">
      <c r="A60" s="1">
        <v>4</v>
      </c>
      <c r="B60" s="116">
        <f t="shared" si="6"/>
        <v>2019</v>
      </c>
      <c r="C60" s="117">
        <v>501207</v>
      </c>
      <c r="D60" s="118">
        <f t="shared" si="7"/>
        <v>-1.5000786101721508E-2</v>
      </c>
    </row>
    <row r="61" spans="1:5" x14ac:dyDescent="0.25">
      <c r="A61" s="1">
        <v>5</v>
      </c>
      <c r="B61" s="116">
        <f t="shared" si="6"/>
        <v>2018</v>
      </c>
      <c r="C61" s="117">
        <v>508840</v>
      </c>
      <c r="D61" s="118">
        <f>C61/C62-1</f>
        <v>5.5231466984096089E-2</v>
      </c>
    </row>
    <row r="62" spans="1:5" x14ac:dyDescent="0.25">
      <c r="A62" s="1">
        <v>6</v>
      </c>
      <c r="B62" s="116">
        <f t="shared" si="6"/>
        <v>2017</v>
      </c>
      <c r="C62" s="117">
        <v>482207</v>
      </c>
      <c r="D62" s="118">
        <f>C62/C63-1</f>
        <v>8.6756725082936637E-2</v>
      </c>
    </row>
    <row r="63" spans="1:5" x14ac:dyDescent="0.25">
      <c r="A63" s="1">
        <v>7</v>
      </c>
      <c r="B63" s="116">
        <f t="shared" si="6"/>
        <v>2016</v>
      </c>
      <c r="C63" s="117">
        <v>443712</v>
      </c>
      <c r="D63" s="118">
        <f t="shared" si="7"/>
        <v>7.6067186295004641E-2</v>
      </c>
    </row>
    <row r="64" spans="1:5" x14ac:dyDescent="0.25">
      <c r="A64" s="1">
        <v>8</v>
      </c>
      <c r="B64" s="116">
        <f t="shared" si="6"/>
        <v>2015</v>
      </c>
      <c r="C64" s="117">
        <v>412346</v>
      </c>
      <c r="D64" s="118">
        <f t="shared" si="7"/>
        <v>-6.2112479358768513E-2</v>
      </c>
    </row>
    <row r="65" spans="1:5" x14ac:dyDescent="0.25">
      <c r="A65" s="1">
        <v>9</v>
      </c>
      <c r="B65" s="116">
        <f t="shared" si="6"/>
        <v>2014</v>
      </c>
      <c r="C65" s="117">
        <v>439654</v>
      </c>
      <c r="D65" s="118">
        <f t="shared" si="7"/>
        <v>-2.5688870372258199E-2</v>
      </c>
    </row>
    <row r="66" spans="1:5" x14ac:dyDescent="0.25">
      <c r="A66" s="1">
        <v>10</v>
      </c>
      <c r="B66" s="116">
        <f t="shared" si="6"/>
        <v>2013</v>
      </c>
      <c r="C66" s="117">
        <v>451246</v>
      </c>
      <c r="D66" s="118">
        <f>C66/C67-1</f>
        <v>3.6334615605442933E-2</v>
      </c>
    </row>
    <row r="67" spans="1:5" x14ac:dyDescent="0.25">
      <c r="A67" s="1">
        <v>11</v>
      </c>
      <c r="B67" s="116">
        <f t="shared" si="6"/>
        <v>2012</v>
      </c>
      <c r="C67" s="117">
        <v>435425</v>
      </c>
      <c r="D67" s="118">
        <f t="shared" si="7"/>
        <v>1.0482515989491903E-2</v>
      </c>
    </row>
    <row r="68" spans="1:5" x14ac:dyDescent="0.25">
      <c r="A68" s="1">
        <v>12</v>
      </c>
      <c r="B68" s="116">
        <f t="shared" si="6"/>
        <v>2011</v>
      </c>
      <c r="C68" s="117">
        <v>430908</v>
      </c>
      <c r="D68" s="118"/>
    </row>
    <row r="69" spans="1:5" ht="6" customHeight="1" x14ac:dyDescent="0.25"/>
    <row r="70" spans="1:5" x14ac:dyDescent="0.25">
      <c r="B70" s="107" t="s">
        <v>57</v>
      </c>
      <c r="C70" s="107"/>
      <c r="D70" s="107"/>
    </row>
    <row r="73" spans="1:5" ht="48.75" customHeight="1" thickBot="1" x14ac:dyDescent="0.3">
      <c r="B73" s="277" t="s">
        <v>147</v>
      </c>
      <c r="C73" s="277"/>
      <c r="D73" s="277"/>
      <c r="E73" s="1" t="s">
        <v>106</v>
      </c>
    </row>
    <row r="74" spans="1:5" ht="10.5" customHeight="1" thickBot="1" x14ac:dyDescent="0.3">
      <c r="B74" s="109"/>
      <c r="C74" s="110"/>
      <c r="D74" s="109"/>
      <c r="E74" s="1" t="s">
        <v>107</v>
      </c>
    </row>
    <row r="75" spans="1:5" ht="22.5" thickTop="1" thickBot="1" x14ac:dyDescent="0.3">
      <c r="B75" s="111" t="s">
        <v>69</v>
      </c>
      <c r="C75" s="299" t="s">
        <v>64</v>
      </c>
      <c r="D75" s="300"/>
    </row>
    <row r="76" spans="1:5" ht="16.5" thickTop="1" thickBot="1" x14ac:dyDescent="0.3">
      <c r="B76" s="87"/>
      <c r="C76" s="113" t="s">
        <v>145</v>
      </c>
      <c r="D76" s="114" t="s">
        <v>146</v>
      </c>
    </row>
    <row r="77" spans="1:5" x14ac:dyDescent="0.25">
      <c r="A77" s="1">
        <v>1</v>
      </c>
      <c r="B77" s="116">
        <v>2025</v>
      </c>
      <c r="C77" s="117">
        <v>127700</v>
      </c>
      <c r="D77" s="118">
        <f t="shared" ref="D77:D83" si="8">C77/C78-1</f>
        <v>7.4535938472930496E-2</v>
      </c>
    </row>
    <row r="78" spans="1:5" x14ac:dyDescent="0.25">
      <c r="A78" s="1"/>
      <c r="B78" s="116">
        <f>B77-1</f>
        <v>2024</v>
      </c>
      <c r="C78" s="117">
        <v>118842</v>
      </c>
      <c r="D78" s="118">
        <f t="shared" si="8"/>
        <v>0.13298313519491289</v>
      </c>
    </row>
    <row r="79" spans="1:5" x14ac:dyDescent="0.25">
      <c r="A79" s="1"/>
      <c r="B79" s="116">
        <f t="shared" ref="B79:B91" si="9">B78-1</f>
        <v>2023</v>
      </c>
      <c r="C79" s="117">
        <v>104893</v>
      </c>
      <c r="D79" s="118">
        <f t="shared" si="8"/>
        <v>6.5379458844559979E-2</v>
      </c>
    </row>
    <row r="80" spans="1:5" x14ac:dyDescent="0.25">
      <c r="A80" s="1"/>
      <c r="B80" s="116">
        <f t="shared" si="9"/>
        <v>2022</v>
      </c>
      <c r="C80" s="117">
        <v>98456</v>
      </c>
      <c r="D80" s="118">
        <f t="shared" si="8"/>
        <v>0.39009134934417666</v>
      </c>
    </row>
    <row r="81" spans="1:5" x14ac:dyDescent="0.25">
      <c r="A81" s="1">
        <v>2</v>
      </c>
      <c r="B81" s="116">
        <f t="shared" si="9"/>
        <v>2021</v>
      </c>
      <c r="C81" s="117">
        <v>70827</v>
      </c>
      <c r="D81" s="118">
        <f t="shared" si="8"/>
        <v>1.0797827044486858</v>
      </c>
    </row>
    <row r="82" spans="1:5" x14ac:dyDescent="0.25">
      <c r="A82" s="1">
        <v>3</v>
      </c>
      <c r="B82" s="116">
        <f t="shared" si="9"/>
        <v>2020</v>
      </c>
      <c r="C82" s="117">
        <v>34055</v>
      </c>
      <c r="D82" s="118">
        <f t="shared" si="8"/>
        <v>-0.74073481941652963</v>
      </c>
    </row>
    <row r="83" spans="1:5" x14ac:dyDescent="0.25">
      <c r="A83" s="1">
        <v>4</v>
      </c>
      <c r="B83" s="116">
        <f t="shared" si="9"/>
        <v>2019</v>
      </c>
      <c r="C83" s="117">
        <v>131352</v>
      </c>
      <c r="D83" s="118">
        <f t="shared" si="8"/>
        <v>-2.2744012677722525E-2</v>
      </c>
    </row>
    <row r="84" spans="1:5" x14ac:dyDescent="0.25">
      <c r="A84" s="1">
        <v>5</v>
      </c>
      <c r="B84" s="116">
        <f t="shared" si="9"/>
        <v>2018</v>
      </c>
      <c r="C84" s="117">
        <v>134409</v>
      </c>
      <c r="D84" s="118">
        <f>C84/C85-1</f>
        <v>-0.10594268837803322</v>
      </c>
    </row>
    <row r="85" spans="1:5" x14ac:dyDescent="0.25">
      <c r="A85" s="1">
        <v>6</v>
      </c>
      <c r="B85" s="116">
        <f t="shared" si="9"/>
        <v>2017</v>
      </c>
      <c r="C85" s="117">
        <v>150336</v>
      </c>
      <c r="D85" s="118">
        <f>C85/C86-1</f>
        <v>3.7429612454455086E-2</v>
      </c>
    </row>
    <row r="86" spans="1:5" x14ac:dyDescent="0.25">
      <c r="A86" s="1">
        <v>7</v>
      </c>
      <c r="B86" s="116">
        <f t="shared" si="9"/>
        <v>2016</v>
      </c>
      <c r="C86" s="117">
        <v>144912</v>
      </c>
      <c r="D86" s="118">
        <f t="shared" ref="D86:D88" si="10">C86/C87-1</f>
        <v>0.24962919526749672</v>
      </c>
    </row>
    <row r="87" spans="1:5" x14ac:dyDescent="0.25">
      <c r="A87" s="1">
        <v>8</v>
      </c>
      <c r="B87" s="116">
        <f t="shared" si="9"/>
        <v>2015</v>
      </c>
      <c r="C87" s="117">
        <v>115964</v>
      </c>
      <c r="D87" s="118">
        <f t="shared" si="10"/>
        <v>-2.2810964768140485E-2</v>
      </c>
    </row>
    <row r="88" spans="1:5" x14ac:dyDescent="0.25">
      <c r="A88" s="1">
        <v>9</v>
      </c>
      <c r="B88" s="116">
        <f t="shared" si="9"/>
        <v>2014</v>
      </c>
      <c r="C88" s="117">
        <v>118671</v>
      </c>
      <c r="D88" s="118">
        <f t="shared" si="10"/>
        <v>5.8475672300762671E-2</v>
      </c>
    </row>
    <row r="89" spans="1:5" x14ac:dyDescent="0.25">
      <c r="A89" s="1">
        <v>10</v>
      </c>
      <c r="B89" s="116">
        <f t="shared" si="9"/>
        <v>2013</v>
      </c>
      <c r="C89" s="117">
        <v>112115</v>
      </c>
      <c r="D89" s="118">
        <f>C89/C90-1</f>
        <v>2.4985829478342048E-2</v>
      </c>
    </row>
    <row r="90" spans="1:5" x14ac:dyDescent="0.25">
      <c r="A90" s="1">
        <v>11</v>
      </c>
      <c r="B90" s="116">
        <f t="shared" si="9"/>
        <v>2012</v>
      </c>
      <c r="C90" s="117">
        <v>109382</v>
      </c>
      <c r="D90" s="118">
        <f t="shared" ref="D90" si="11">C90/C91-1</f>
        <v>-6.1001991621454588E-2</v>
      </c>
    </row>
    <row r="91" spans="1:5" x14ac:dyDescent="0.25">
      <c r="A91" s="1">
        <v>12</v>
      </c>
      <c r="B91" s="116">
        <f t="shared" si="9"/>
        <v>2011</v>
      </c>
      <c r="C91" s="117">
        <v>116488</v>
      </c>
      <c r="D91" s="118"/>
    </row>
    <row r="92" spans="1:5" ht="6" customHeight="1" x14ac:dyDescent="0.25">
      <c r="C92" s="117" t="s">
        <v>269</v>
      </c>
    </row>
    <row r="93" spans="1:5" x14ac:dyDescent="0.25">
      <c r="B93" s="107" t="s">
        <v>57</v>
      </c>
      <c r="C93" s="107"/>
      <c r="D93" s="107"/>
    </row>
    <row r="96" spans="1:5" ht="48.75" customHeight="1" thickBot="1" x14ac:dyDescent="0.3">
      <c r="B96" s="277" t="s">
        <v>270</v>
      </c>
      <c r="C96" s="277"/>
      <c r="D96" s="277"/>
      <c r="E96" s="1" t="s">
        <v>119</v>
      </c>
    </row>
    <row r="97" spans="2:5" ht="10.5" customHeight="1" thickBot="1" x14ac:dyDescent="0.3">
      <c r="B97" s="109"/>
      <c r="C97" s="110"/>
      <c r="D97" s="109"/>
      <c r="E97" s="1" t="s">
        <v>120</v>
      </c>
    </row>
    <row r="98" spans="2:5" ht="22.5" thickTop="1" thickBot="1" x14ac:dyDescent="0.3">
      <c r="B98" s="123" t="s">
        <v>101</v>
      </c>
      <c r="C98" s="299" t="s">
        <v>34</v>
      </c>
      <c r="D98" s="300"/>
    </row>
    <row r="99" spans="2:5" ht="16.5" thickTop="1" thickBot="1" x14ac:dyDescent="0.3">
      <c r="B99" s="87"/>
      <c r="C99" s="113" t="s">
        <v>145</v>
      </c>
      <c r="D99" s="114" t="s">
        <v>146</v>
      </c>
    </row>
    <row r="100" spans="2:5" x14ac:dyDescent="0.25">
      <c r="B100" s="116">
        <v>2025</v>
      </c>
      <c r="C100" s="117">
        <v>190269</v>
      </c>
      <c r="D100" s="118">
        <f t="shared" ref="D100:D113" si="12">C100/C101-1</f>
        <v>9.7201478551204312E-2</v>
      </c>
    </row>
    <row r="101" spans="2:5" x14ac:dyDescent="0.25">
      <c r="B101" s="116">
        <f>B100-1</f>
        <v>2024</v>
      </c>
      <c r="C101" s="117">
        <v>173413</v>
      </c>
      <c r="D101" s="118">
        <f t="shared" si="12"/>
        <v>0.19430440771349855</v>
      </c>
    </row>
    <row r="102" spans="2:5" x14ac:dyDescent="0.25">
      <c r="B102" s="116">
        <f t="shared" ref="B102:B114" si="13">B101-1</f>
        <v>2023</v>
      </c>
      <c r="C102" s="117">
        <v>145200</v>
      </c>
      <c r="D102" s="118">
        <f t="shared" si="12"/>
        <v>6.7733419614821821E-2</v>
      </c>
    </row>
    <row r="103" spans="2:5" x14ac:dyDescent="0.25">
      <c r="B103" s="116">
        <f t="shared" si="13"/>
        <v>2022</v>
      </c>
      <c r="C103" s="117">
        <v>135989</v>
      </c>
      <c r="D103" s="118">
        <f t="shared" si="12"/>
        <v>0.97234147473458266</v>
      </c>
    </row>
    <row r="104" spans="2:5" x14ac:dyDescent="0.25">
      <c r="B104" s="116">
        <f t="shared" si="13"/>
        <v>2021</v>
      </c>
      <c r="C104" s="117">
        <v>68948</v>
      </c>
      <c r="D104" s="118">
        <f t="shared" si="12"/>
        <v>0.41699206708043901</v>
      </c>
    </row>
    <row r="105" spans="2:5" x14ac:dyDescent="0.25">
      <c r="B105" s="116">
        <f t="shared" si="13"/>
        <v>2020</v>
      </c>
      <c r="C105" s="117">
        <v>48658</v>
      </c>
      <c r="D105" s="118">
        <f t="shared" si="12"/>
        <v>-0.69428632462522466</v>
      </c>
    </row>
    <row r="106" spans="2:5" x14ac:dyDescent="0.25">
      <c r="B106" s="116">
        <f t="shared" si="13"/>
        <v>2019</v>
      </c>
      <c r="C106" s="117">
        <v>159162</v>
      </c>
      <c r="D106" s="118">
        <f t="shared" si="12"/>
        <v>-8.3094258753586114E-2</v>
      </c>
    </row>
    <row r="107" spans="2:5" x14ac:dyDescent="0.25">
      <c r="B107" s="116">
        <f t="shared" si="13"/>
        <v>2018</v>
      </c>
      <c r="C107" s="117">
        <v>173586</v>
      </c>
      <c r="D107" s="118">
        <f t="shared" si="12"/>
        <v>-5.8051702806537708E-2</v>
      </c>
    </row>
    <row r="108" spans="2:5" x14ac:dyDescent="0.25">
      <c r="B108" s="116">
        <f t="shared" si="13"/>
        <v>2017</v>
      </c>
      <c r="C108" s="117">
        <v>184284</v>
      </c>
      <c r="D108" s="118">
        <f t="shared" si="12"/>
        <v>-3.3456937108930385E-2</v>
      </c>
    </row>
    <row r="109" spans="2:5" x14ac:dyDescent="0.25">
      <c r="B109" s="116">
        <f t="shared" si="13"/>
        <v>2016</v>
      </c>
      <c r="C109" s="117">
        <v>190663</v>
      </c>
      <c r="D109" s="118">
        <f t="shared" si="12"/>
        <v>0.17002749208375256</v>
      </c>
    </row>
    <row r="110" spans="2:5" x14ac:dyDescent="0.25">
      <c r="B110" s="116">
        <f t="shared" si="13"/>
        <v>2015</v>
      </c>
      <c r="C110" s="117">
        <v>162956</v>
      </c>
      <c r="D110" s="118">
        <f t="shared" si="12"/>
        <v>3.1256130669484961E-2</v>
      </c>
    </row>
    <row r="111" spans="2:5" x14ac:dyDescent="0.25">
      <c r="B111" s="116">
        <f t="shared" si="13"/>
        <v>2014</v>
      </c>
      <c r="C111" s="117">
        <v>158017</v>
      </c>
      <c r="D111" s="118">
        <f t="shared" si="12"/>
        <v>7.7121803916756937E-2</v>
      </c>
    </row>
    <row r="112" spans="2:5" x14ac:dyDescent="0.25">
      <c r="B112" s="116">
        <f t="shared" si="13"/>
        <v>2013</v>
      </c>
      <c r="C112" s="117">
        <v>146703</v>
      </c>
      <c r="D112" s="118">
        <f t="shared" si="12"/>
        <v>5.6025050388712971E-2</v>
      </c>
    </row>
    <row r="113" spans="2:4" x14ac:dyDescent="0.25">
      <c r="B113" s="116">
        <f t="shared" si="13"/>
        <v>2012</v>
      </c>
      <c r="C113" s="117">
        <v>138920</v>
      </c>
      <c r="D113" s="118">
        <f t="shared" si="12"/>
        <v>-7.524763020555969E-2</v>
      </c>
    </row>
    <row r="114" spans="2:4" x14ac:dyDescent="0.25">
      <c r="B114" s="116">
        <f t="shared" si="13"/>
        <v>2011</v>
      </c>
      <c r="C114" s="117">
        <v>150224</v>
      </c>
      <c r="D114" s="118"/>
    </row>
    <row r="115" spans="2:4" ht="6" customHeight="1" x14ac:dyDescent="0.25"/>
    <row r="116" spans="2:4" x14ac:dyDescent="0.25">
      <c r="B116" s="107" t="s">
        <v>57</v>
      </c>
      <c r="C116" s="107"/>
      <c r="D116" s="107"/>
    </row>
  </sheetData>
  <mergeCells count="10">
    <mergeCell ref="B73:D73"/>
    <mergeCell ref="C75:D75"/>
    <mergeCell ref="B96:D96"/>
    <mergeCell ref="C98:D98"/>
    <mergeCell ref="B4:D4"/>
    <mergeCell ref="C6:D6"/>
    <mergeCell ref="B27:D27"/>
    <mergeCell ref="C29:D29"/>
    <mergeCell ref="B50:D50"/>
    <mergeCell ref="C52:D5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70BD-7AD5-44D6-963B-7DE0F940A003}">
  <sheetPr>
    <tabColor theme="7" tint="0.79998168889431442"/>
  </sheetPr>
  <dimension ref="A1:V59"/>
  <sheetViews>
    <sheetView showGridLines="0" workbookViewId="0"/>
  </sheetViews>
  <sheetFormatPr baseColWidth="10" defaultRowHeight="15" x14ac:dyDescent="0.25"/>
  <cols>
    <col min="1" max="1" width="15.5703125" customWidth="1"/>
    <col min="2" max="2" width="27.42578125" customWidth="1"/>
    <col min="3" max="8" width="12.85546875" customWidth="1"/>
    <col min="9" max="10" width="9.7109375" customWidth="1"/>
    <col min="11" max="11" width="12.28515625" customWidth="1"/>
    <col min="17" max="18" width="11.42578125" customWidth="1"/>
    <col min="19" max="20" width="10.42578125" customWidth="1"/>
    <col min="21" max="21" width="11.140625" customWidth="1"/>
    <col min="22" max="22" width="10.42578125" customWidth="1"/>
  </cols>
  <sheetData>
    <row r="1" spans="1:22" ht="42.75" customHeight="1" x14ac:dyDescent="0.25"/>
    <row r="2" spans="1:22" ht="23.25" x14ac:dyDescent="0.35">
      <c r="B2" s="128"/>
      <c r="C2" s="128"/>
      <c r="D2" s="128"/>
      <c r="E2" s="128"/>
      <c r="F2" s="128"/>
    </row>
    <row r="3" spans="1:22" ht="40.5" customHeight="1" thickBot="1" x14ac:dyDescent="0.3">
      <c r="B3" s="66" t="s">
        <v>148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8.25" customHeight="1" thickBot="1" x14ac:dyDescent="0.3">
      <c r="B4" s="85"/>
      <c r="C4" s="85"/>
      <c r="D4" s="85"/>
      <c r="E4" s="85"/>
      <c r="F4" s="85"/>
      <c r="G4" s="85"/>
      <c r="H4" s="85"/>
      <c r="I4" s="85"/>
      <c r="J4" s="86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</row>
    <row r="5" spans="1:22" ht="60.75" thickBot="1" x14ac:dyDescent="0.3">
      <c r="A5" s="1"/>
      <c r="B5" s="87"/>
      <c r="C5" s="129" t="s">
        <v>271</v>
      </c>
      <c r="D5" s="129" t="s">
        <v>241</v>
      </c>
      <c r="E5" s="129" t="s">
        <v>242</v>
      </c>
      <c r="F5" s="129" t="s">
        <v>243</v>
      </c>
      <c r="G5" s="129" t="s">
        <v>244</v>
      </c>
      <c r="H5" s="129" t="s">
        <v>245</v>
      </c>
      <c r="I5" s="130" t="str">
        <f>CONCATENATE("var. ",RIGHT(H5,2),"/",RIGHT(G5,2))</f>
        <v>var. 26/25</v>
      </c>
      <c r="J5" s="130" t="str">
        <f>CONCATENATE("dif. ",RIGHT(H5,2),"/",RIGHT(G5,2))</f>
        <v>dif. 26/25</v>
      </c>
      <c r="K5" s="14" t="str">
        <f>CONCATENATE("cuota ",H5)</f>
        <v>cuota acumulado a junio 2026</v>
      </c>
      <c r="L5" s="14" t="str">
        <f>CONCATENATE("cuota/ total municipio ",RIGHT(H5,2))</f>
        <v>cuota/ total municipio 26</v>
      </c>
      <c r="M5" s="13" t="s">
        <v>272</v>
      </c>
      <c r="N5" s="13" t="s">
        <v>236</v>
      </c>
      <c r="O5" s="13" t="s">
        <v>237</v>
      </c>
      <c r="P5" s="13" t="s">
        <v>238</v>
      </c>
      <c r="Q5" s="13" t="s">
        <v>239</v>
      </c>
      <c r="R5" s="13" t="s">
        <v>240</v>
      </c>
      <c r="S5" s="130" t="str">
        <f>CONCATENATE("var. ",RIGHT(R5,2),"/",RIGHT(Q5,2))</f>
        <v>var. 26/25</v>
      </c>
      <c r="T5" s="130" t="str">
        <f>CONCATENATE("dif. ",RIGHT(R5,2),"/",RIGHT(Q5,2))</f>
        <v>dif. 26/25</v>
      </c>
      <c r="U5" s="14" t="str">
        <f>CONCATENATE("cuota ",R5)</f>
        <v>cuota junio 2026</v>
      </c>
      <c r="V5" s="131" t="str">
        <f>CONCATENATE("cuota/ total municipio ",RIGHT(R5,2))</f>
        <v>cuota/ total municipio 26</v>
      </c>
    </row>
    <row r="6" spans="1:22" ht="15.75" x14ac:dyDescent="0.25">
      <c r="A6" s="1"/>
      <c r="B6" s="132" t="s">
        <v>45</v>
      </c>
      <c r="C6" s="133">
        <v>520786</v>
      </c>
      <c r="D6" s="133">
        <v>2203401</v>
      </c>
      <c r="E6" s="133">
        <v>2523398</v>
      </c>
      <c r="F6" s="133">
        <v>2688632</v>
      </c>
      <c r="G6" s="133">
        <v>2666692</v>
      </c>
      <c r="H6" s="133">
        <v>2659282</v>
      </c>
      <c r="I6" s="134">
        <f>IFERROR(H6/G6-1,"-")</f>
        <v>-2.7787236021258321E-3</v>
      </c>
      <c r="J6" s="133">
        <f>IFERROR(H6-G6,"-")</f>
        <v>-7410</v>
      </c>
      <c r="K6" s="134">
        <f t="shared" ref="K6:K57" si="0">IFERROR(H6/$H$6,"-")</f>
        <v>1</v>
      </c>
      <c r="L6" s="135">
        <f>H6/H6</f>
        <v>1</v>
      </c>
      <c r="M6" s="133">
        <v>142483</v>
      </c>
      <c r="N6" s="133">
        <v>381871</v>
      </c>
      <c r="O6" s="133">
        <v>431303</v>
      </c>
      <c r="P6" s="133">
        <v>446421</v>
      </c>
      <c r="Q6" s="133">
        <v>437805</v>
      </c>
      <c r="R6" s="133">
        <v>442086</v>
      </c>
      <c r="S6" s="134">
        <f>IFERROR(R6/Q6-1,"-")</f>
        <v>9.7783259670400913E-3</v>
      </c>
      <c r="T6" s="133">
        <f t="shared" ref="T6:T57" si="1">R6-Q6</f>
        <v>4281</v>
      </c>
      <c r="U6" s="134">
        <f>IFERROR(P6/$P$6,"-")</f>
        <v>1</v>
      </c>
      <c r="V6" s="135">
        <f>IFERROR(R6/R6,"-")</f>
        <v>1</v>
      </c>
    </row>
    <row r="7" spans="1:22" ht="15.75" x14ac:dyDescent="0.25">
      <c r="A7" s="1"/>
      <c r="B7" s="136" t="s">
        <v>62</v>
      </c>
      <c r="C7" s="137">
        <v>400632</v>
      </c>
      <c r="D7" s="137">
        <v>1755213</v>
      </c>
      <c r="E7" s="137">
        <v>1992209</v>
      </c>
      <c r="F7" s="137">
        <v>2103721</v>
      </c>
      <c r="G7" s="137">
        <v>2057357</v>
      </c>
      <c r="H7" s="137">
        <v>2072296</v>
      </c>
      <c r="I7" s="138">
        <f t="shared" ref="I7:I57" si="2">IFERROR(H7/G7-1,"-")</f>
        <v>7.2612580121000914E-3</v>
      </c>
      <c r="J7" s="137">
        <f t="shared" ref="J7:J57" si="3">IFERROR(H7-G7,"-")</f>
        <v>14939</v>
      </c>
      <c r="K7" s="138">
        <f t="shared" si="0"/>
        <v>0.7792689906523641</v>
      </c>
      <c r="L7" s="138">
        <f>H7/H6</f>
        <v>0.7792689906523641</v>
      </c>
      <c r="M7" s="137">
        <v>111793</v>
      </c>
      <c r="N7" s="137">
        <v>305537</v>
      </c>
      <c r="O7" s="137">
        <v>337785</v>
      </c>
      <c r="P7" s="137">
        <v>348451</v>
      </c>
      <c r="Q7" s="137">
        <v>333209</v>
      </c>
      <c r="R7" s="137">
        <v>343205</v>
      </c>
      <c r="S7" s="138">
        <f t="shared" ref="S7:S57" si="4">IFERROR(R7/Q7-1,"-")</f>
        <v>2.9999189697757167E-2</v>
      </c>
      <c r="T7" s="137">
        <f t="shared" si="1"/>
        <v>9996</v>
      </c>
      <c r="U7" s="138">
        <f t="shared" ref="U7:U57" si="5">IFERROR(P7/$P$6,"-")</f>
        <v>0.78054347801738722</v>
      </c>
      <c r="V7" s="138">
        <f>IFERROR(R7/R6,"-")</f>
        <v>0.77633084965368726</v>
      </c>
    </row>
    <row r="8" spans="1:22" x14ac:dyDescent="0.25">
      <c r="A8" s="108" t="s">
        <v>68</v>
      </c>
      <c r="B8" s="99" t="s">
        <v>63</v>
      </c>
      <c r="C8" s="53">
        <v>317849</v>
      </c>
      <c r="D8" s="53">
        <v>1440620</v>
      </c>
      <c r="E8" s="53">
        <v>1617630</v>
      </c>
      <c r="F8" s="53">
        <v>1729463</v>
      </c>
      <c r="G8" s="53">
        <v>1684575</v>
      </c>
      <c r="H8" s="53">
        <v>1695760</v>
      </c>
      <c r="I8" s="100">
        <f t="shared" si="2"/>
        <v>6.6396568867519434E-3</v>
      </c>
      <c r="J8" s="53">
        <f t="shared" si="3"/>
        <v>11185</v>
      </c>
      <c r="K8" s="100">
        <f t="shared" si="0"/>
        <v>0.63767588394160524</v>
      </c>
      <c r="L8" s="100">
        <f>H8/H6</f>
        <v>0.63767588394160524</v>
      </c>
      <c r="M8" s="53">
        <v>91326</v>
      </c>
      <c r="N8" s="53">
        <v>253229</v>
      </c>
      <c r="O8" s="53">
        <v>277365</v>
      </c>
      <c r="P8" s="53">
        <v>286036</v>
      </c>
      <c r="Q8" s="53">
        <v>272691</v>
      </c>
      <c r="R8" s="53">
        <v>281694</v>
      </c>
      <c r="S8" s="100">
        <f t="shared" si="4"/>
        <v>3.3015391047009235E-2</v>
      </c>
      <c r="T8" s="53">
        <f t="shared" si="1"/>
        <v>9003</v>
      </c>
      <c r="U8" s="100">
        <f t="shared" si="5"/>
        <v>0.64073150680635549</v>
      </c>
      <c r="V8" s="100">
        <f>IFERROR(R8/R6,"-")</f>
        <v>0.63719276339897668</v>
      </c>
    </row>
    <row r="9" spans="1:22" x14ac:dyDescent="0.25">
      <c r="A9" s="108" t="s">
        <v>69</v>
      </c>
      <c r="B9" s="99" t="s">
        <v>64</v>
      </c>
      <c r="C9" s="53">
        <v>82783</v>
      </c>
      <c r="D9" s="53">
        <v>314593</v>
      </c>
      <c r="E9" s="53">
        <v>374579</v>
      </c>
      <c r="F9" s="53">
        <v>374258</v>
      </c>
      <c r="G9" s="53">
        <v>372782</v>
      </c>
      <c r="H9" s="53">
        <v>376536</v>
      </c>
      <c r="I9" s="100">
        <f t="shared" si="2"/>
        <v>1.0070228712759643E-2</v>
      </c>
      <c r="J9" s="53">
        <f t="shared" si="3"/>
        <v>3754</v>
      </c>
      <c r="K9" s="100">
        <f t="shared" si="0"/>
        <v>0.14159310671075878</v>
      </c>
      <c r="L9" s="100">
        <f>H9/H6</f>
        <v>0.14159310671075878</v>
      </c>
      <c r="M9" s="53">
        <v>20467</v>
      </c>
      <c r="N9" s="53">
        <v>52308</v>
      </c>
      <c r="O9" s="53">
        <v>60420</v>
      </c>
      <c r="P9" s="53">
        <v>62415</v>
      </c>
      <c r="Q9" s="53">
        <v>60518</v>
      </c>
      <c r="R9" s="53">
        <v>61511</v>
      </c>
      <c r="S9" s="100">
        <f t="shared" si="4"/>
        <v>1.6408341319937847E-2</v>
      </c>
      <c r="T9" s="53">
        <f t="shared" si="1"/>
        <v>993</v>
      </c>
      <c r="U9" s="100">
        <f t="shared" si="5"/>
        <v>0.13981197121103173</v>
      </c>
      <c r="V9" s="100">
        <f>IFERROR(R9/R6,"-")</f>
        <v>0.13913808625471064</v>
      </c>
    </row>
    <row r="10" spans="1:22" ht="16.5" thickBot="1" x14ac:dyDescent="0.3">
      <c r="A10" s="1"/>
      <c r="B10" s="139" t="s">
        <v>65</v>
      </c>
      <c r="C10" s="140">
        <v>120154</v>
      </c>
      <c r="D10" s="140">
        <v>448188</v>
      </c>
      <c r="E10" s="140">
        <v>531189</v>
      </c>
      <c r="F10" s="140">
        <v>584911</v>
      </c>
      <c r="G10" s="140">
        <v>609335</v>
      </c>
      <c r="H10" s="140">
        <v>586986</v>
      </c>
      <c r="I10" s="141">
        <f t="shared" si="2"/>
        <v>-3.6677689612446329E-2</v>
      </c>
      <c r="J10" s="140">
        <f t="shared" si="3"/>
        <v>-22349</v>
      </c>
      <c r="K10" s="141">
        <f t="shared" si="0"/>
        <v>0.22073100934763595</v>
      </c>
      <c r="L10" s="141">
        <f>H10/H6</f>
        <v>0.22073100934763595</v>
      </c>
      <c r="M10" s="140">
        <v>30690</v>
      </c>
      <c r="N10" s="140">
        <v>76334</v>
      </c>
      <c r="O10" s="140">
        <v>93518</v>
      </c>
      <c r="P10" s="140">
        <v>97970</v>
      </c>
      <c r="Q10" s="140">
        <v>104596</v>
      </c>
      <c r="R10" s="140">
        <v>98881</v>
      </c>
      <c r="S10" s="141">
        <f t="shared" si="4"/>
        <v>-5.463880071895677E-2</v>
      </c>
      <c r="T10" s="140">
        <f t="shared" si="1"/>
        <v>-5715</v>
      </c>
      <c r="U10" s="141">
        <f t="shared" si="5"/>
        <v>0.21945652198261281</v>
      </c>
      <c r="V10" s="141">
        <f>IFERROR(R10/R6,"-")</f>
        <v>0.22366915034631271</v>
      </c>
    </row>
    <row r="11" spans="1:22" ht="15.75" x14ac:dyDescent="0.25">
      <c r="A11" s="142">
        <f>G11/$G$11</f>
        <v>1</v>
      </c>
      <c r="B11" s="132" t="s">
        <v>46</v>
      </c>
      <c r="C11" s="133">
        <v>187853</v>
      </c>
      <c r="D11" s="133">
        <v>828210</v>
      </c>
      <c r="E11" s="133">
        <v>916045</v>
      </c>
      <c r="F11" s="133">
        <v>958948</v>
      </c>
      <c r="G11" s="133">
        <v>917365</v>
      </c>
      <c r="H11" s="133">
        <v>914227</v>
      </c>
      <c r="I11" s="134">
        <f t="shared" si="2"/>
        <v>-3.4206668011097507E-3</v>
      </c>
      <c r="J11" s="133">
        <f t="shared" si="3"/>
        <v>-3138</v>
      </c>
      <c r="K11" s="134">
        <f t="shared" si="0"/>
        <v>0.34378715758614542</v>
      </c>
      <c r="L11" s="135">
        <f>H11/H11</f>
        <v>1</v>
      </c>
      <c r="M11" s="133">
        <v>53539</v>
      </c>
      <c r="N11" s="133">
        <v>144989</v>
      </c>
      <c r="O11" s="133">
        <v>157350</v>
      </c>
      <c r="P11" s="133">
        <v>157065</v>
      </c>
      <c r="Q11" s="133">
        <v>145993</v>
      </c>
      <c r="R11" s="133">
        <v>147913</v>
      </c>
      <c r="S11" s="134">
        <f t="shared" si="4"/>
        <v>1.3151315474029479E-2</v>
      </c>
      <c r="T11" s="133">
        <f t="shared" si="1"/>
        <v>1920</v>
      </c>
      <c r="U11" s="134">
        <f t="shared" si="5"/>
        <v>0.35183156706337737</v>
      </c>
      <c r="V11" s="135">
        <f>IFERROR(R11/R11,"-")</f>
        <v>1</v>
      </c>
    </row>
    <row r="12" spans="1:22" ht="15.75" x14ac:dyDescent="0.25">
      <c r="A12" s="142">
        <f>G12/$G$11</f>
        <v>0.80132880587334376</v>
      </c>
      <c r="B12" s="136" t="s">
        <v>62</v>
      </c>
      <c r="C12" s="137">
        <v>151180</v>
      </c>
      <c r="D12" s="137">
        <v>713676</v>
      </c>
      <c r="E12" s="137">
        <v>751148</v>
      </c>
      <c r="F12" s="137">
        <v>782047</v>
      </c>
      <c r="G12" s="137">
        <v>735111</v>
      </c>
      <c r="H12" s="137">
        <v>746566</v>
      </c>
      <c r="I12" s="138">
        <f t="shared" si="2"/>
        <v>1.5582680710804153E-2</v>
      </c>
      <c r="J12" s="137">
        <f t="shared" si="3"/>
        <v>11455</v>
      </c>
      <c r="K12" s="138">
        <f t="shared" si="0"/>
        <v>0.28073968838205199</v>
      </c>
      <c r="L12" s="138">
        <f>H12/H11</f>
        <v>0.81660900410948267</v>
      </c>
      <c r="M12" s="137">
        <v>44847</v>
      </c>
      <c r="N12" s="137">
        <v>123799</v>
      </c>
      <c r="O12" s="137">
        <v>127951</v>
      </c>
      <c r="P12" s="137">
        <v>129241</v>
      </c>
      <c r="Q12" s="137">
        <v>115607</v>
      </c>
      <c r="R12" s="137">
        <v>122478</v>
      </c>
      <c r="S12" s="138">
        <f t="shared" si="4"/>
        <v>5.9434117311235379E-2</v>
      </c>
      <c r="T12" s="137">
        <f t="shared" si="1"/>
        <v>6871</v>
      </c>
      <c r="U12" s="138">
        <f t="shared" si="5"/>
        <v>0.28950475000056003</v>
      </c>
      <c r="V12" s="138">
        <f>IFERROR(R12/R11,"-")</f>
        <v>0.82804080777213629</v>
      </c>
    </row>
    <row r="13" spans="1:22" x14ac:dyDescent="0.25">
      <c r="A13" s="108" t="s">
        <v>68</v>
      </c>
      <c r="B13" s="99" t="s">
        <v>63</v>
      </c>
      <c r="C13" s="53">
        <v>147521</v>
      </c>
      <c r="D13" s="53">
        <v>638621</v>
      </c>
      <c r="E13" s="53">
        <v>669357</v>
      </c>
      <c r="F13" s="53">
        <v>705172</v>
      </c>
      <c r="G13" s="53">
        <v>656124</v>
      </c>
      <c r="H13" s="53">
        <v>669641</v>
      </c>
      <c r="I13" s="100">
        <f t="shared" si="2"/>
        <v>2.0601288780779159E-2</v>
      </c>
      <c r="J13" s="53">
        <f t="shared" si="3"/>
        <v>13517</v>
      </c>
      <c r="K13" s="100">
        <f t="shared" si="0"/>
        <v>0.25181270733980077</v>
      </c>
      <c r="L13" s="100">
        <f>H13/H11</f>
        <v>0.73246688185756925</v>
      </c>
      <c r="M13" s="53">
        <v>43303</v>
      </c>
      <c r="N13" s="53">
        <v>110209</v>
      </c>
      <c r="O13" s="53">
        <v>114600</v>
      </c>
      <c r="P13" s="53">
        <v>117142</v>
      </c>
      <c r="Q13" s="53">
        <v>102220</v>
      </c>
      <c r="R13" s="53">
        <v>108641</v>
      </c>
      <c r="S13" s="100">
        <f t="shared" si="4"/>
        <v>6.2815495989043235E-2</v>
      </c>
      <c r="T13" s="53">
        <f t="shared" si="1"/>
        <v>6421</v>
      </c>
      <c r="U13" s="100">
        <f t="shared" si="5"/>
        <v>0.26240253034691469</v>
      </c>
      <c r="V13" s="100">
        <f>IFERROR(R13/R11,"-")</f>
        <v>0.73449257333702922</v>
      </c>
    </row>
    <row r="14" spans="1:22" x14ac:dyDescent="0.25">
      <c r="A14" s="108" t="s">
        <v>69</v>
      </c>
      <c r="B14" s="99" t="s">
        <v>64</v>
      </c>
      <c r="C14" s="53">
        <v>3659</v>
      </c>
      <c r="D14" s="53">
        <v>75055</v>
      </c>
      <c r="E14" s="53">
        <v>81791</v>
      </c>
      <c r="F14" s="53">
        <v>76875</v>
      </c>
      <c r="G14" s="53">
        <v>78987</v>
      </c>
      <c r="H14" s="53">
        <v>76925</v>
      </c>
      <c r="I14" s="100">
        <f t="shared" si="2"/>
        <v>-2.6105561674706013E-2</v>
      </c>
      <c r="J14" s="53">
        <f t="shared" si="3"/>
        <v>-2062</v>
      </c>
      <c r="K14" s="100">
        <f t="shared" si="0"/>
        <v>2.8926981042251255E-2</v>
      </c>
      <c r="L14" s="100">
        <f>H14/H11</f>
        <v>8.4142122251913365E-2</v>
      </c>
      <c r="M14" s="53">
        <v>1544</v>
      </c>
      <c r="N14" s="53">
        <v>13590</v>
      </c>
      <c r="O14" s="53">
        <v>13351</v>
      </c>
      <c r="P14" s="53">
        <v>12099</v>
      </c>
      <c r="Q14" s="53">
        <v>13387</v>
      </c>
      <c r="R14" s="53">
        <v>13837</v>
      </c>
      <c r="S14" s="100">
        <f t="shared" si="4"/>
        <v>3.3614700829162514E-2</v>
      </c>
      <c r="T14" s="53">
        <f t="shared" si="1"/>
        <v>450</v>
      </c>
      <c r="U14" s="100">
        <f t="shared" si="5"/>
        <v>2.7102219653645326E-2</v>
      </c>
      <c r="V14" s="100">
        <f>IFERROR(R14/R11,"-")</f>
        <v>9.3548234435107125E-2</v>
      </c>
    </row>
    <row r="15" spans="1:22" ht="16.5" thickBot="1" x14ac:dyDescent="0.3">
      <c r="A15" s="142">
        <f>G15/$G$11</f>
        <v>0.19867119412665624</v>
      </c>
      <c r="B15" s="139" t="s">
        <v>65</v>
      </c>
      <c r="C15" s="140">
        <v>36673</v>
      </c>
      <c r="D15" s="140">
        <v>114534</v>
      </c>
      <c r="E15" s="140">
        <v>164897</v>
      </c>
      <c r="F15" s="140">
        <v>176901</v>
      </c>
      <c r="G15" s="140">
        <v>182254</v>
      </c>
      <c r="H15" s="140">
        <v>167661</v>
      </c>
      <c r="I15" s="141">
        <f t="shared" si="2"/>
        <v>-8.00695732329606E-2</v>
      </c>
      <c r="J15" s="140">
        <f t="shared" si="3"/>
        <v>-14593</v>
      </c>
      <c r="K15" s="141">
        <f t="shared" si="0"/>
        <v>6.3047469204093431E-2</v>
      </c>
      <c r="L15" s="141">
        <f>H15/H11</f>
        <v>0.18339099589051736</v>
      </c>
      <c r="M15" s="140">
        <v>8692</v>
      </c>
      <c r="N15" s="140">
        <v>21190</v>
      </c>
      <c r="O15" s="140">
        <v>29399</v>
      </c>
      <c r="P15" s="140">
        <v>27824</v>
      </c>
      <c r="Q15" s="140">
        <v>30386</v>
      </c>
      <c r="R15" s="140">
        <v>25435</v>
      </c>
      <c r="S15" s="141">
        <f t="shared" si="4"/>
        <v>-0.16293687882577501</v>
      </c>
      <c r="T15" s="140">
        <f t="shared" si="1"/>
        <v>-4951</v>
      </c>
      <c r="U15" s="141">
        <f t="shared" si="5"/>
        <v>6.2326817062817383E-2</v>
      </c>
      <c r="V15" s="141">
        <f>IFERROR(R15/R11,"-")</f>
        <v>0.17195919222786368</v>
      </c>
    </row>
    <row r="16" spans="1:22" ht="15.75" x14ac:dyDescent="0.25">
      <c r="A16" s="142"/>
      <c r="B16" s="132" t="s">
        <v>47</v>
      </c>
      <c r="C16" s="133">
        <v>81359</v>
      </c>
      <c r="D16" s="133">
        <v>573119</v>
      </c>
      <c r="E16" s="133">
        <v>637900</v>
      </c>
      <c r="F16" s="133">
        <v>674870</v>
      </c>
      <c r="G16" s="133">
        <v>696244</v>
      </c>
      <c r="H16" s="133">
        <v>714943</v>
      </c>
      <c r="I16" s="134">
        <f t="shared" si="2"/>
        <v>2.6856963937929912E-2</v>
      </c>
      <c r="J16" s="133">
        <f t="shared" si="3"/>
        <v>18699</v>
      </c>
      <c r="K16" s="134">
        <f t="shared" si="0"/>
        <v>0.2688481326914558</v>
      </c>
      <c r="L16" s="135">
        <f>H16/H16</f>
        <v>1</v>
      </c>
      <c r="M16" s="133">
        <v>21147</v>
      </c>
      <c r="N16" s="133">
        <v>99145</v>
      </c>
      <c r="O16" s="133">
        <v>109784</v>
      </c>
      <c r="P16" s="133">
        <v>113390</v>
      </c>
      <c r="Q16" s="133">
        <v>117164</v>
      </c>
      <c r="R16" s="133">
        <v>120253</v>
      </c>
      <c r="S16" s="134">
        <f t="shared" si="4"/>
        <v>2.6364753678604247E-2</v>
      </c>
      <c r="T16" s="133">
        <f t="shared" si="1"/>
        <v>3089</v>
      </c>
      <c r="U16" s="134">
        <f t="shared" si="5"/>
        <v>0.25399790780451637</v>
      </c>
      <c r="V16" s="135">
        <f>IFERROR(R16/R16,"-")</f>
        <v>1</v>
      </c>
    </row>
    <row r="17" spans="1:22" ht="15.75" x14ac:dyDescent="0.25">
      <c r="A17" s="1"/>
      <c r="B17" s="136" t="s">
        <v>62</v>
      </c>
      <c r="C17" s="137">
        <v>23957</v>
      </c>
      <c r="D17" s="137">
        <v>339898</v>
      </c>
      <c r="E17" s="137">
        <v>391097</v>
      </c>
      <c r="F17" s="137">
        <v>412751</v>
      </c>
      <c r="G17" s="137">
        <v>427725</v>
      </c>
      <c r="H17" s="137">
        <v>441442</v>
      </c>
      <c r="I17" s="138">
        <f t="shared" si="2"/>
        <v>3.2069670933426941E-2</v>
      </c>
      <c r="J17" s="137">
        <f t="shared" si="3"/>
        <v>13717</v>
      </c>
      <c r="K17" s="138">
        <f t="shared" si="0"/>
        <v>0.1660004467371268</v>
      </c>
      <c r="L17" s="138">
        <f>H17/H16</f>
        <v>0.61745062193769296</v>
      </c>
      <c r="M17" s="137">
        <v>7554</v>
      </c>
      <c r="N17" s="137">
        <v>62022</v>
      </c>
      <c r="O17" s="137">
        <v>67287</v>
      </c>
      <c r="P17" s="137">
        <v>70894</v>
      </c>
      <c r="Q17" s="137">
        <v>72569</v>
      </c>
      <c r="R17" s="137">
        <v>74587</v>
      </c>
      <c r="S17" s="138">
        <f t="shared" si="4"/>
        <v>2.7808017197425983E-2</v>
      </c>
      <c r="T17" s="137">
        <f t="shared" si="1"/>
        <v>2018</v>
      </c>
      <c r="U17" s="138">
        <f t="shared" si="5"/>
        <v>0.15880525333709661</v>
      </c>
      <c r="V17" s="138">
        <f>IFERROR(R17/R16,"-")</f>
        <v>0.62025063823771553</v>
      </c>
    </row>
    <row r="18" spans="1:22" x14ac:dyDescent="0.25">
      <c r="A18" s="108" t="s">
        <v>68</v>
      </c>
      <c r="B18" s="99" t="s">
        <v>63</v>
      </c>
      <c r="C18" s="53">
        <v>19317</v>
      </c>
      <c r="D18" s="53">
        <v>257587</v>
      </c>
      <c r="E18" s="53">
        <v>292456</v>
      </c>
      <c r="F18" s="53">
        <v>311895</v>
      </c>
      <c r="G18" s="53">
        <v>332717</v>
      </c>
      <c r="H18" s="53">
        <v>344580</v>
      </c>
      <c r="I18" s="100">
        <f t="shared" si="2"/>
        <v>3.5654925958096495E-2</v>
      </c>
      <c r="J18" s="53">
        <f t="shared" si="3"/>
        <v>11863</v>
      </c>
      <c r="K18" s="100">
        <f t="shared" si="0"/>
        <v>0.12957632924977494</v>
      </c>
      <c r="L18" s="100">
        <f>H18/H16</f>
        <v>0.4819684925931158</v>
      </c>
      <c r="M18" s="53">
        <v>5683</v>
      </c>
      <c r="N18" s="53">
        <v>46624</v>
      </c>
      <c r="O18" s="53">
        <v>50600</v>
      </c>
      <c r="P18" s="53">
        <v>52676</v>
      </c>
      <c r="Q18" s="53">
        <v>57563</v>
      </c>
      <c r="R18" s="53">
        <v>58757</v>
      </c>
      <c r="S18" s="100">
        <f t="shared" si="4"/>
        <v>2.0742490836127336E-2</v>
      </c>
      <c r="T18" s="53">
        <f t="shared" si="1"/>
        <v>1194</v>
      </c>
      <c r="U18" s="100">
        <f t="shared" si="5"/>
        <v>0.11799624121625103</v>
      </c>
      <c r="V18" s="100">
        <f>IFERROR(R18/R16,"-")</f>
        <v>0.48861151073154102</v>
      </c>
    </row>
    <row r="19" spans="1:22" x14ac:dyDescent="0.25">
      <c r="A19" s="108" t="s">
        <v>69</v>
      </c>
      <c r="B19" s="99" t="s">
        <v>64</v>
      </c>
      <c r="C19" s="53">
        <v>4640</v>
      </c>
      <c r="D19" s="53">
        <v>82311</v>
      </c>
      <c r="E19" s="53">
        <v>98641</v>
      </c>
      <c r="F19" s="53">
        <v>100856</v>
      </c>
      <c r="G19" s="53">
        <v>95008</v>
      </c>
      <c r="H19" s="53">
        <v>96862</v>
      </c>
      <c r="I19" s="100">
        <f t="shared" si="2"/>
        <v>1.951414617716396E-2</v>
      </c>
      <c r="J19" s="53">
        <f t="shared" si="3"/>
        <v>1854</v>
      </c>
      <c r="K19" s="100">
        <f t="shared" si="0"/>
        <v>3.6424117487351852E-2</v>
      </c>
      <c r="L19" s="100">
        <f>H19/H16</f>
        <v>0.13548212934457712</v>
      </c>
      <c r="M19" s="53">
        <v>1871</v>
      </c>
      <c r="N19" s="53">
        <v>15398</v>
      </c>
      <c r="O19" s="53">
        <v>16687</v>
      </c>
      <c r="P19" s="53">
        <v>18218</v>
      </c>
      <c r="Q19" s="53">
        <v>15006</v>
      </c>
      <c r="R19" s="53">
        <v>15830</v>
      </c>
      <c r="S19" s="100">
        <f t="shared" si="4"/>
        <v>5.4911368785818926E-2</v>
      </c>
      <c r="T19" s="53">
        <f t="shared" si="1"/>
        <v>824</v>
      </c>
      <c r="U19" s="100">
        <f t="shared" si="5"/>
        <v>4.0809012120845568E-2</v>
      </c>
      <c r="V19" s="100">
        <f>IFERROR(R19/R16,"-")</f>
        <v>0.13163912750617449</v>
      </c>
    </row>
    <row r="20" spans="1:22" ht="16.5" thickBot="1" x14ac:dyDescent="0.3">
      <c r="A20" s="1"/>
      <c r="B20" s="139" t="s">
        <v>65</v>
      </c>
      <c r="C20" s="140">
        <v>57402</v>
      </c>
      <c r="D20" s="140">
        <v>233221</v>
      </c>
      <c r="E20" s="140">
        <v>246803</v>
      </c>
      <c r="F20" s="140">
        <v>262119</v>
      </c>
      <c r="G20" s="140">
        <v>268519</v>
      </c>
      <c r="H20" s="140">
        <v>273501</v>
      </c>
      <c r="I20" s="141">
        <f t="shared" si="2"/>
        <v>1.8553621903850459E-2</v>
      </c>
      <c r="J20" s="140">
        <f t="shared" si="3"/>
        <v>4982</v>
      </c>
      <c r="K20" s="141">
        <f t="shared" si="0"/>
        <v>0.10284768595432903</v>
      </c>
      <c r="L20" s="141">
        <f>H20/H16</f>
        <v>0.38254937806230704</v>
      </c>
      <c r="M20" s="140">
        <v>13593</v>
      </c>
      <c r="N20" s="140">
        <v>37123</v>
      </c>
      <c r="O20" s="140">
        <v>42497</v>
      </c>
      <c r="P20" s="140">
        <v>42496</v>
      </c>
      <c r="Q20" s="140">
        <v>44595</v>
      </c>
      <c r="R20" s="140">
        <v>45666</v>
      </c>
      <c r="S20" s="141">
        <f t="shared" si="4"/>
        <v>2.4016145307769854E-2</v>
      </c>
      <c r="T20" s="140">
        <f t="shared" si="1"/>
        <v>1071</v>
      </c>
      <c r="U20" s="141">
        <f t="shared" si="5"/>
        <v>9.5192654467419771E-2</v>
      </c>
      <c r="V20" s="141">
        <f>IFERROR(R20/R16,"-")</f>
        <v>0.37974936176228452</v>
      </c>
    </row>
    <row r="21" spans="1:22" ht="15.75" x14ac:dyDescent="0.25">
      <c r="A21" s="1"/>
      <c r="B21" s="132" t="s">
        <v>48</v>
      </c>
      <c r="C21" s="133">
        <v>5058</v>
      </c>
      <c r="D21" s="133">
        <v>16823</v>
      </c>
      <c r="E21" s="133">
        <v>27446</v>
      </c>
      <c r="F21" s="133">
        <v>24545</v>
      </c>
      <c r="G21" s="133">
        <v>21785</v>
      </c>
      <c r="H21" s="133">
        <v>25769</v>
      </c>
      <c r="I21" s="134">
        <f t="shared" si="2"/>
        <v>0.18287812715170992</v>
      </c>
      <c r="J21" s="133">
        <f t="shared" si="3"/>
        <v>3984</v>
      </c>
      <c r="K21" s="134">
        <f t="shared" si="0"/>
        <v>9.6902096129707193E-3</v>
      </c>
      <c r="L21" s="135">
        <f>H21/H21</f>
        <v>1</v>
      </c>
      <c r="M21" s="133">
        <v>1595</v>
      </c>
      <c r="N21" s="133">
        <v>2523</v>
      </c>
      <c r="O21" s="133">
        <v>3080</v>
      </c>
      <c r="P21" s="133">
        <v>2377</v>
      </c>
      <c r="Q21" s="133">
        <v>3338</v>
      </c>
      <c r="R21" s="133">
        <v>4025</v>
      </c>
      <c r="S21" s="134">
        <f t="shared" si="4"/>
        <v>0.20581186339125224</v>
      </c>
      <c r="T21" s="133">
        <f t="shared" si="1"/>
        <v>687</v>
      </c>
      <c r="U21" s="134">
        <f t="shared" si="5"/>
        <v>5.324570304712368E-3</v>
      </c>
      <c r="V21" s="135">
        <f>IFERROR(R21/R21,"-")</f>
        <v>1</v>
      </c>
    </row>
    <row r="22" spans="1:22" ht="15.75" x14ac:dyDescent="0.25">
      <c r="A22" s="1"/>
      <c r="B22" s="136" t="s">
        <v>62</v>
      </c>
      <c r="C22" s="137">
        <v>5058</v>
      </c>
      <c r="D22" s="137">
        <v>16823</v>
      </c>
      <c r="E22" s="137">
        <v>27125</v>
      </c>
      <c r="F22" s="137">
        <v>24252</v>
      </c>
      <c r="G22" s="137">
        <v>21490</v>
      </c>
      <c r="H22" s="137">
        <v>25577</v>
      </c>
      <c r="I22" s="138">
        <f t="shared" si="2"/>
        <v>0.19018147975802702</v>
      </c>
      <c r="J22" s="137">
        <f t="shared" si="3"/>
        <v>4087</v>
      </c>
      <c r="K22" s="138">
        <f t="shared" si="0"/>
        <v>9.6180096732877522E-3</v>
      </c>
      <c r="L22" s="138">
        <f>H22/H21</f>
        <v>0.99254918700764483</v>
      </c>
      <c r="M22" s="137">
        <v>1595</v>
      </c>
      <c r="N22" s="137">
        <v>2523</v>
      </c>
      <c r="O22" s="137">
        <v>3022</v>
      </c>
      <c r="P22" s="137">
        <v>2354</v>
      </c>
      <c r="Q22" s="137">
        <v>3330</v>
      </c>
      <c r="R22" s="137">
        <v>4012</v>
      </c>
      <c r="S22" s="138">
        <f t="shared" si="4"/>
        <v>0.20480480480480479</v>
      </c>
      <c r="T22" s="137">
        <f t="shared" si="1"/>
        <v>682</v>
      </c>
      <c r="U22" s="138">
        <f t="shared" si="5"/>
        <v>5.273049430918348E-3</v>
      </c>
      <c r="V22" s="138">
        <f>IFERROR(R22/R21,"-")</f>
        <v>0.99677018633540371</v>
      </c>
    </row>
    <row r="23" spans="1:22" x14ac:dyDescent="0.25">
      <c r="A23" s="108" t="s">
        <v>68</v>
      </c>
      <c r="B23" s="99" t="s">
        <v>63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100" t="str">
        <f t="shared" si="2"/>
        <v>-</v>
      </c>
      <c r="J23" s="53">
        <f t="shared" si="3"/>
        <v>0</v>
      </c>
      <c r="K23" s="100">
        <f t="shared" si="0"/>
        <v>0</v>
      </c>
      <c r="L23" s="100">
        <f>H23/H21</f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100" t="str">
        <f t="shared" si="4"/>
        <v>-</v>
      </c>
      <c r="T23" s="53">
        <f t="shared" si="1"/>
        <v>0</v>
      </c>
      <c r="U23" s="100">
        <f t="shared" si="5"/>
        <v>0</v>
      </c>
      <c r="V23" s="100">
        <f>IFERROR(R23/R21,"-")</f>
        <v>0</v>
      </c>
    </row>
    <row r="24" spans="1:22" x14ac:dyDescent="0.25">
      <c r="A24" s="108" t="s">
        <v>69</v>
      </c>
      <c r="B24" s="99" t="s">
        <v>64</v>
      </c>
      <c r="C24" s="53">
        <v>3463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100" t="str">
        <f t="shared" si="2"/>
        <v>-</v>
      </c>
      <c r="J24" s="53">
        <f t="shared" si="3"/>
        <v>0</v>
      </c>
      <c r="K24" s="100">
        <f t="shared" si="0"/>
        <v>0</v>
      </c>
      <c r="L24" s="100">
        <f>H24/H21</f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100" t="str">
        <f t="shared" si="4"/>
        <v>-</v>
      </c>
      <c r="T24" s="53">
        <f t="shared" si="1"/>
        <v>0</v>
      </c>
      <c r="U24" s="100">
        <f t="shared" si="5"/>
        <v>0</v>
      </c>
      <c r="V24" s="100">
        <f>IFERROR(R24/R21,"-")</f>
        <v>0</v>
      </c>
    </row>
    <row r="25" spans="1:22" ht="16.5" thickBot="1" x14ac:dyDescent="0.3">
      <c r="A25" s="1"/>
      <c r="B25" s="139" t="s">
        <v>65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1" t="str">
        <f t="shared" si="2"/>
        <v>-</v>
      </c>
      <c r="J25" s="140">
        <f t="shared" si="3"/>
        <v>0</v>
      </c>
      <c r="K25" s="141">
        <f t="shared" si="0"/>
        <v>0</v>
      </c>
      <c r="L25" s="141">
        <f>H25/H21</f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1" t="str">
        <f t="shared" si="4"/>
        <v>-</v>
      </c>
      <c r="T25" s="140">
        <f t="shared" si="1"/>
        <v>0</v>
      </c>
      <c r="U25" s="141">
        <f t="shared" si="5"/>
        <v>0</v>
      </c>
      <c r="V25" s="141">
        <f>IFERROR(R25/R21,"-")</f>
        <v>0</v>
      </c>
    </row>
    <row r="26" spans="1:22" ht="15.75" x14ac:dyDescent="0.25">
      <c r="A26" s="1"/>
      <c r="B26" s="132" t="s">
        <v>49</v>
      </c>
      <c r="C26" s="133">
        <v>16999</v>
      </c>
      <c r="D26" s="133">
        <v>67366</v>
      </c>
      <c r="E26" s="133">
        <v>86656</v>
      </c>
      <c r="F26" s="133">
        <v>116855</v>
      </c>
      <c r="G26" s="133">
        <v>94193</v>
      </c>
      <c r="H26" s="133">
        <v>93969</v>
      </c>
      <c r="I26" s="134">
        <f t="shared" si="2"/>
        <v>-2.3780960368604553E-3</v>
      </c>
      <c r="J26" s="133">
        <f t="shared" si="3"/>
        <v>-224</v>
      </c>
      <c r="K26" s="134">
        <f t="shared" si="0"/>
        <v>3.5336229854524642E-2</v>
      </c>
      <c r="L26" s="135">
        <f>H26/H26</f>
        <v>1</v>
      </c>
      <c r="M26" s="133">
        <v>3302</v>
      </c>
      <c r="N26" s="133">
        <v>10420</v>
      </c>
      <c r="O26" s="133">
        <v>14934</v>
      </c>
      <c r="P26" s="133">
        <v>16055</v>
      </c>
      <c r="Q26" s="133">
        <v>16193</v>
      </c>
      <c r="R26" s="133">
        <v>14066</v>
      </c>
      <c r="S26" s="134">
        <f t="shared" si="4"/>
        <v>-0.13135305378867412</v>
      </c>
      <c r="T26" s="133">
        <f t="shared" si="1"/>
        <v>-2127</v>
      </c>
      <c r="U26" s="134">
        <f t="shared" si="5"/>
        <v>3.5963809946216688E-2</v>
      </c>
      <c r="V26" s="135">
        <f>IFERROR(R26/R26,"-")</f>
        <v>1</v>
      </c>
    </row>
    <row r="27" spans="1:22" ht="15.75" x14ac:dyDescent="0.25">
      <c r="A27" s="1"/>
      <c r="B27" s="136" t="s">
        <v>62</v>
      </c>
      <c r="C27" s="137">
        <v>16603</v>
      </c>
      <c r="D27" s="137">
        <v>62155</v>
      </c>
      <c r="E27" s="137">
        <v>82441</v>
      </c>
      <c r="F27" s="137">
        <v>96861</v>
      </c>
      <c r="G27" s="137">
        <v>75400</v>
      </c>
      <c r="H27" s="137">
        <v>77232</v>
      </c>
      <c r="I27" s="138">
        <f t="shared" si="2"/>
        <v>2.4297082228116773E-2</v>
      </c>
      <c r="J27" s="137">
        <f t="shared" si="3"/>
        <v>1832</v>
      </c>
      <c r="K27" s="138">
        <f t="shared" si="0"/>
        <v>2.9042425737473499E-2</v>
      </c>
      <c r="L27" s="138">
        <f>H27/H26</f>
        <v>0.82188806946971871</v>
      </c>
      <c r="M27" s="137">
        <v>3239</v>
      </c>
      <c r="N27" s="137">
        <v>10004</v>
      </c>
      <c r="O27" s="137">
        <v>14510</v>
      </c>
      <c r="P27" s="137">
        <v>12747</v>
      </c>
      <c r="Q27" s="137">
        <v>13316</v>
      </c>
      <c r="R27" s="137">
        <v>11902</v>
      </c>
      <c r="S27" s="138">
        <f t="shared" si="4"/>
        <v>-0.10618804445779517</v>
      </c>
      <c r="T27" s="137">
        <f t="shared" si="1"/>
        <v>-1414</v>
      </c>
      <c r="U27" s="138">
        <f t="shared" si="5"/>
        <v>2.8553764271842051E-2</v>
      </c>
      <c r="V27" s="138">
        <f>IFERROR(R27/R26,"-")</f>
        <v>0.84615384615384615</v>
      </c>
    </row>
    <row r="28" spans="1:22" x14ac:dyDescent="0.25">
      <c r="A28" s="108" t="s">
        <v>68</v>
      </c>
      <c r="B28" s="99" t="s">
        <v>63</v>
      </c>
      <c r="C28" s="53">
        <v>16603</v>
      </c>
      <c r="D28" s="53">
        <v>0</v>
      </c>
      <c r="E28" s="53">
        <v>14510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 t="shared" si="0"/>
        <v>0</v>
      </c>
      <c r="L28" s="100">
        <f>H28/H26</f>
        <v>0</v>
      </c>
      <c r="M28" s="53">
        <v>3239</v>
      </c>
      <c r="N28" s="53">
        <v>0</v>
      </c>
      <c r="O28" s="53">
        <v>14510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53">
        <f t="shared" si="1"/>
        <v>0</v>
      </c>
      <c r="U28" s="100">
        <f t="shared" si="5"/>
        <v>0</v>
      </c>
      <c r="V28" s="100">
        <f>IFERROR(R28/R26,"-")</f>
        <v>0</v>
      </c>
    </row>
    <row r="29" spans="1:22" ht="15.75" thickBot="1" x14ac:dyDescent="0.3">
      <c r="A29" s="108" t="s">
        <v>69</v>
      </c>
      <c r="B29" s="99" t="s">
        <v>64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100" t="str">
        <f t="shared" si="2"/>
        <v>-</v>
      </c>
      <c r="J29" s="53">
        <f t="shared" si="3"/>
        <v>0</v>
      </c>
      <c r="K29" s="100">
        <f t="shared" si="0"/>
        <v>0</v>
      </c>
      <c r="L29" s="100">
        <f>H29/H26</f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100" t="str">
        <f t="shared" si="4"/>
        <v>-</v>
      </c>
      <c r="T29" s="53">
        <f t="shared" si="1"/>
        <v>0</v>
      </c>
      <c r="U29" s="100">
        <f t="shared" si="5"/>
        <v>0</v>
      </c>
      <c r="V29" s="100">
        <f>IFERROR(R29/R26,"-")</f>
        <v>0</v>
      </c>
    </row>
    <row r="30" spans="1:22" ht="15.75" x14ac:dyDescent="0.25">
      <c r="A30" s="1"/>
      <c r="B30" s="132" t="s">
        <v>50</v>
      </c>
      <c r="C30" s="133">
        <v>70082</v>
      </c>
      <c r="D30" s="133">
        <v>321332</v>
      </c>
      <c r="E30" s="133">
        <v>378937</v>
      </c>
      <c r="F30" s="133">
        <v>436233</v>
      </c>
      <c r="G30" s="133">
        <v>443938</v>
      </c>
      <c r="H30" s="133">
        <v>431591</v>
      </c>
      <c r="I30" s="134">
        <f t="shared" si="2"/>
        <v>-2.7812442277975746E-2</v>
      </c>
      <c r="J30" s="133">
        <f t="shared" si="3"/>
        <v>-12347</v>
      </c>
      <c r="K30" s="134">
        <f t="shared" si="0"/>
        <v>0.16229606337349706</v>
      </c>
      <c r="L30" s="135">
        <f>H30/H30</f>
        <v>1</v>
      </c>
      <c r="M30" s="133">
        <v>25023</v>
      </c>
      <c r="N30" s="133">
        <v>63207</v>
      </c>
      <c r="O30" s="133">
        <v>71344</v>
      </c>
      <c r="P30" s="133">
        <v>83393</v>
      </c>
      <c r="Q30" s="133">
        <v>77257</v>
      </c>
      <c r="R30" s="133">
        <v>81829</v>
      </c>
      <c r="S30" s="134">
        <f t="shared" si="4"/>
        <v>5.9179103511656006E-2</v>
      </c>
      <c r="T30" s="133">
        <f t="shared" si="1"/>
        <v>4572</v>
      </c>
      <c r="U30" s="134">
        <f t="shared" si="5"/>
        <v>0.18680348818715967</v>
      </c>
      <c r="V30" s="135">
        <f>IFERROR(R30/R30,"-")</f>
        <v>1</v>
      </c>
    </row>
    <row r="31" spans="1:22" ht="15.75" x14ac:dyDescent="0.25">
      <c r="A31" s="1"/>
      <c r="B31" s="136" t="s">
        <v>62</v>
      </c>
      <c r="C31" s="137">
        <v>51204</v>
      </c>
      <c r="D31" s="137">
        <v>261325</v>
      </c>
      <c r="E31" s="137">
        <v>306518</v>
      </c>
      <c r="F31" s="137">
        <v>354916</v>
      </c>
      <c r="G31" s="137">
        <v>351603</v>
      </c>
      <c r="H31" s="137">
        <v>349269</v>
      </c>
      <c r="I31" s="138">
        <f t="shared" si="2"/>
        <v>-6.6381686163087261E-3</v>
      </c>
      <c r="J31" s="137">
        <f t="shared" si="3"/>
        <v>-2334</v>
      </c>
      <c r="K31" s="138">
        <f t="shared" si="0"/>
        <v>0.13133958715171989</v>
      </c>
      <c r="L31" s="138">
        <f>H31/H30</f>
        <v>0.80925922922396432</v>
      </c>
      <c r="M31" s="137">
        <v>18500</v>
      </c>
      <c r="N31" s="137">
        <v>51223</v>
      </c>
      <c r="O31" s="137">
        <v>57186</v>
      </c>
      <c r="P31" s="137">
        <v>66284</v>
      </c>
      <c r="Q31" s="137">
        <v>58629</v>
      </c>
      <c r="R31" s="137">
        <v>64345</v>
      </c>
      <c r="S31" s="138">
        <f t="shared" si="4"/>
        <v>9.7494414027187837E-2</v>
      </c>
      <c r="T31" s="137">
        <f t="shared" si="1"/>
        <v>5716</v>
      </c>
      <c r="U31" s="138">
        <f t="shared" si="5"/>
        <v>0.14847867819838226</v>
      </c>
      <c r="V31" s="138">
        <f>IFERROR(R31/R30,"-")</f>
        <v>0.78633491793862809</v>
      </c>
    </row>
    <row r="32" spans="1:22" x14ac:dyDescent="0.25">
      <c r="A32" s="108" t="s">
        <v>68</v>
      </c>
      <c r="B32" s="99" t="s">
        <v>63</v>
      </c>
      <c r="C32" s="53">
        <v>30999</v>
      </c>
      <c r="D32" s="53">
        <v>210056</v>
      </c>
      <c r="E32" s="53">
        <v>256421</v>
      </c>
      <c r="F32" s="53">
        <v>298472</v>
      </c>
      <c r="G32" s="53">
        <v>291861</v>
      </c>
      <c r="H32" s="53">
        <v>289647</v>
      </c>
      <c r="I32" s="100">
        <f t="shared" si="2"/>
        <v>-7.5858028307995706E-3</v>
      </c>
      <c r="J32" s="53">
        <f t="shared" si="3"/>
        <v>-2214</v>
      </c>
      <c r="K32" s="100">
        <f t="shared" si="0"/>
        <v>0.10891924963204354</v>
      </c>
      <c r="L32" s="100">
        <f>H32/H30</f>
        <v>0.67111455058145331</v>
      </c>
      <c r="M32" s="53">
        <v>12260</v>
      </c>
      <c r="N32" s="53">
        <v>43291</v>
      </c>
      <c r="O32" s="53">
        <v>47732</v>
      </c>
      <c r="P32" s="53">
        <v>55532</v>
      </c>
      <c r="Q32" s="53">
        <v>47404</v>
      </c>
      <c r="R32" s="53">
        <v>53521</v>
      </c>
      <c r="S32" s="100">
        <f t="shared" si="4"/>
        <v>0.12903974348156266</v>
      </c>
      <c r="T32" s="53">
        <f t="shared" si="1"/>
        <v>6117</v>
      </c>
      <c r="U32" s="100">
        <f t="shared" si="5"/>
        <v>0.12439378971867363</v>
      </c>
      <c r="V32" s="100">
        <f>IFERROR(R32/R30,"-")</f>
        <v>0.65405907441127231</v>
      </c>
    </row>
    <row r="33" spans="1:22" x14ac:dyDescent="0.25">
      <c r="A33" s="108" t="s">
        <v>69</v>
      </c>
      <c r="B33" s="99" t="s">
        <v>64</v>
      </c>
      <c r="C33" s="53">
        <v>20205</v>
      </c>
      <c r="D33" s="53">
        <v>51269</v>
      </c>
      <c r="E33" s="53">
        <v>50097</v>
      </c>
      <c r="F33" s="53">
        <v>56444</v>
      </c>
      <c r="G33" s="53">
        <v>59742</v>
      </c>
      <c r="H33" s="53">
        <v>59622</v>
      </c>
      <c r="I33" s="100">
        <f t="shared" si="2"/>
        <v>-2.0086371397006753E-3</v>
      </c>
      <c r="J33" s="53">
        <f t="shared" si="3"/>
        <v>-120</v>
      </c>
      <c r="K33" s="100">
        <f t="shared" si="0"/>
        <v>2.2420337519676363E-2</v>
      </c>
      <c r="L33" s="100">
        <f>H33/H30</f>
        <v>0.13814467864251109</v>
      </c>
      <c r="M33" s="53">
        <v>6240</v>
      </c>
      <c r="N33" s="53">
        <v>7932</v>
      </c>
      <c r="O33" s="53">
        <v>9454</v>
      </c>
      <c r="P33" s="53">
        <v>10752</v>
      </c>
      <c r="Q33" s="53">
        <v>11225</v>
      </c>
      <c r="R33" s="53">
        <v>10824</v>
      </c>
      <c r="S33" s="100">
        <f t="shared" si="4"/>
        <v>-3.5723830734966544E-2</v>
      </c>
      <c r="T33" s="53">
        <f t="shared" si="1"/>
        <v>-401</v>
      </c>
      <c r="U33" s="100">
        <f t="shared" si="5"/>
        <v>2.4084888479708615E-2</v>
      </c>
      <c r="V33" s="100">
        <f>IFERROR(R33/R30,"-")</f>
        <v>0.13227584352735583</v>
      </c>
    </row>
    <row r="34" spans="1:22" ht="16.5" thickBot="1" x14ac:dyDescent="0.3">
      <c r="A34" s="1"/>
      <c r="B34" s="139" t="s">
        <v>65</v>
      </c>
      <c r="C34" s="140">
        <v>18878</v>
      </c>
      <c r="D34" s="140">
        <v>60007</v>
      </c>
      <c r="E34" s="140">
        <v>72419</v>
      </c>
      <c r="F34" s="140">
        <v>81317</v>
      </c>
      <c r="G34" s="140">
        <v>92335</v>
      </c>
      <c r="H34" s="140">
        <v>82322</v>
      </c>
      <c r="I34" s="141">
        <f t="shared" si="2"/>
        <v>-0.10844208588292625</v>
      </c>
      <c r="J34" s="140">
        <f t="shared" si="3"/>
        <v>-10013</v>
      </c>
      <c r="K34" s="141">
        <f t="shared" si="0"/>
        <v>3.0956476221777156E-2</v>
      </c>
      <c r="L34" s="141">
        <f>H34/H30</f>
        <v>0.19074077077603566</v>
      </c>
      <c r="M34" s="140">
        <v>6523</v>
      </c>
      <c r="N34" s="140">
        <v>11984</v>
      </c>
      <c r="O34" s="140">
        <v>14158</v>
      </c>
      <c r="P34" s="140">
        <v>17109</v>
      </c>
      <c r="Q34" s="140">
        <v>18628</v>
      </c>
      <c r="R34" s="140">
        <v>17484</v>
      </c>
      <c r="S34" s="141">
        <f t="shared" si="4"/>
        <v>-6.1412926776895027E-2</v>
      </c>
      <c r="T34" s="140">
        <f t="shared" si="1"/>
        <v>-1144</v>
      </c>
      <c r="U34" s="141">
        <f t="shared" si="5"/>
        <v>3.8324809988777409E-2</v>
      </c>
      <c r="V34" s="141">
        <f>IFERROR(R34/R30,"-")</f>
        <v>0.21366508206137189</v>
      </c>
    </row>
    <row r="35" spans="1:22" ht="15.75" x14ac:dyDescent="0.25">
      <c r="A35" s="1"/>
      <c r="B35" s="132" t="s">
        <v>51</v>
      </c>
      <c r="C35" s="133">
        <v>11802</v>
      </c>
      <c r="D35" s="133">
        <v>24671</v>
      </c>
      <c r="E35" s="133">
        <v>30683</v>
      </c>
      <c r="F35" s="133">
        <v>29198</v>
      </c>
      <c r="G35" s="133">
        <v>28272</v>
      </c>
      <c r="H35" s="133">
        <v>28026</v>
      </c>
      <c r="I35" s="134">
        <f t="shared" si="2"/>
        <v>-8.7011884550084462E-3</v>
      </c>
      <c r="J35" s="133">
        <f t="shared" si="3"/>
        <v>-246</v>
      </c>
      <c r="K35" s="134">
        <f t="shared" si="0"/>
        <v>1.0538934945598098E-2</v>
      </c>
      <c r="L35" s="135">
        <f>H35/H35</f>
        <v>1</v>
      </c>
      <c r="M35" s="133">
        <v>2494</v>
      </c>
      <c r="N35" s="133">
        <v>4520</v>
      </c>
      <c r="O35" s="133">
        <v>4181</v>
      </c>
      <c r="P35" s="133">
        <v>3964</v>
      </c>
      <c r="Q35" s="133">
        <v>4119</v>
      </c>
      <c r="R35" s="133">
        <v>3360</v>
      </c>
      <c r="S35" s="134">
        <f t="shared" si="4"/>
        <v>-0.1842680262199563</v>
      </c>
      <c r="T35" s="133">
        <f t="shared" si="1"/>
        <v>-759</v>
      </c>
      <c r="U35" s="134">
        <f t="shared" si="5"/>
        <v>8.8795105964997161E-3</v>
      </c>
      <c r="V35" s="135">
        <f>IFERROR(R35/R35,"-")</f>
        <v>1</v>
      </c>
    </row>
    <row r="36" spans="1:22" ht="15.75" x14ac:dyDescent="0.25">
      <c r="A36" s="1"/>
      <c r="B36" s="136" t="s">
        <v>62</v>
      </c>
      <c r="C36" s="137">
        <v>11802</v>
      </c>
      <c r="D36" s="137">
        <v>24671</v>
      </c>
      <c r="E36" s="137">
        <v>30683</v>
      </c>
      <c r="F36" s="137">
        <v>29198</v>
      </c>
      <c r="G36" s="137">
        <v>28272</v>
      </c>
      <c r="H36" s="137">
        <v>28026</v>
      </c>
      <c r="I36" s="138">
        <f t="shared" si="2"/>
        <v>-8.7011884550084462E-3</v>
      </c>
      <c r="J36" s="137">
        <f t="shared" si="3"/>
        <v>-246</v>
      </c>
      <c r="K36" s="138">
        <f t="shared" si="0"/>
        <v>1.0538934945598098E-2</v>
      </c>
      <c r="L36" s="138">
        <f>H36/H35</f>
        <v>1</v>
      </c>
      <c r="M36" s="137">
        <v>2494</v>
      </c>
      <c r="N36" s="137">
        <v>4520</v>
      </c>
      <c r="O36" s="137">
        <v>4181</v>
      </c>
      <c r="P36" s="137">
        <v>3964</v>
      </c>
      <c r="Q36" s="137">
        <v>4119</v>
      </c>
      <c r="R36" s="137">
        <v>3360</v>
      </c>
      <c r="S36" s="138">
        <f t="shared" si="4"/>
        <v>-0.1842680262199563</v>
      </c>
      <c r="T36" s="137">
        <f t="shared" si="1"/>
        <v>-759</v>
      </c>
      <c r="U36" s="138">
        <f t="shared" si="5"/>
        <v>8.8795105964997161E-3</v>
      </c>
      <c r="V36" s="138">
        <f>IFERROR(R36/R35,"-")</f>
        <v>1</v>
      </c>
    </row>
    <row r="37" spans="1:22" x14ac:dyDescent="0.25">
      <c r="A37" s="108" t="s">
        <v>68</v>
      </c>
      <c r="B37" s="99" t="s">
        <v>63</v>
      </c>
      <c r="C37" s="53">
        <v>0</v>
      </c>
      <c r="D37" s="53">
        <v>10845</v>
      </c>
      <c r="E37" s="53">
        <v>26674</v>
      </c>
      <c r="F37" s="53">
        <v>25280</v>
      </c>
      <c r="G37" s="53">
        <v>23778</v>
      </c>
      <c r="H37" s="53">
        <v>23303</v>
      </c>
      <c r="I37" s="100">
        <f t="shared" si="2"/>
        <v>-1.9976448818235348E-2</v>
      </c>
      <c r="J37" s="53">
        <f t="shared" si="3"/>
        <v>-475</v>
      </c>
      <c r="K37" s="100">
        <f t="shared" si="0"/>
        <v>8.7628916376676115E-3</v>
      </c>
      <c r="L37" s="100">
        <f>H37/H35</f>
        <v>0.83147791336615995</v>
      </c>
      <c r="M37" s="53">
        <v>0</v>
      </c>
      <c r="N37" s="53">
        <v>4107</v>
      </c>
      <c r="O37" s="53">
        <v>3719</v>
      </c>
      <c r="P37" s="53">
        <v>3480</v>
      </c>
      <c r="Q37" s="53">
        <v>3490</v>
      </c>
      <c r="R37" s="53">
        <v>2596</v>
      </c>
      <c r="S37" s="100">
        <f t="shared" si="4"/>
        <v>-0.25616045845272206</v>
      </c>
      <c r="T37" s="53">
        <f t="shared" si="1"/>
        <v>-894</v>
      </c>
      <c r="U37" s="100">
        <f t="shared" si="5"/>
        <v>7.7953322088342618E-3</v>
      </c>
      <c r="V37" s="100">
        <f>IFERROR(R37/R35,"-")</f>
        <v>0.77261904761904765</v>
      </c>
    </row>
    <row r="38" spans="1:22" ht="15.75" thickBot="1" x14ac:dyDescent="0.3">
      <c r="A38" s="108" t="s">
        <v>69</v>
      </c>
      <c r="B38" s="99" t="s">
        <v>64</v>
      </c>
      <c r="C38" s="53">
        <v>0</v>
      </c>
      <c r="D38" s="53">
        <v>1382</v>
      </c>
      <c r="E38" s="53">
        <v>4009</v>
      </c>
      <c r="F38" s="53">
        <v>3918</v>
      </c>
      <c r="G38" s="53">
        <v>4494</v>
      </c>
      <c r="H38" s="53">
        <v>4723</v>
      </c>
      <c r="I38" s="100">
        <f t="shared" si="2"/>
        <v>5.0956831330663199E-2</v>
      </c>
      <c r="J38" s="53">
        <f t="shared" si="3"/>
        <v>229</v>
      </c>
      <c r="K38" s="100">
        <f t="shared" si="0"/>
        <v>1.7760433079304866E-3</v>
      </c>
      <c r="L38" s="100">
        <f>H38/H35</f>
        <v>0.16852208663384</v>
      </c>
      <c r="M38" s="53">
        <v>0</v>
      </c>
      <c r="N38" s="53">
        <v>413</v>
      </c>
      <c r="O38" s="53">
        <v>462</v>
      </c>
      <c r="P38" s="53">
        <v>484</v>
      </c>
      <c r="Q38" s="53">
        <v>629</v>
      </c>
      <c r="R38" s="53">
        <v>764</v>
      </c>
      <c r="S38" s="100">
        <f t="shared" si="4"/>
        <v>0.21462639109697923</v>
      </c>
      <c r="T38" s="53">
        <f t="shared" si="1"/>
        <v>135</v>
      </c>
      <c r="U38" s="100">
        <f t="shared" si="5"/>
        <v>1.0841783876654547E-3</v>
      </c>
      <c r="V38" s="100">
        <f>IFERROR(R38/R35,"-")</f>
        <v>0.22738095238095238</v>
      </c>
    </row>
    <row r="39" spans="1:22" ht="15.75" x14ac:dyDescent="0.25">
      <c r="A39" s="1"/>
      <c r="B39" s="132" t="s">
        <v>52</v>
      </c>
      <c r="C39" s="133">
        <v>32678</v>
      </c>
      <c r="D39" s="133">
        <v>92080</v>
      </c>
      <c r="E39" s="133">
        <v>126756</v>
      </c>
      <c r="F39" s="133">
        <v>118276</v>
      </c>
      <c r="G39" s="133">
        <v>128577</v>
      </c>
      <c r="H39" s="133">
        <v>111443</v>
      </c>
      <c r="I39" s="134">
        <f t="shared" si="2"/>
        <v>-0.13325866990208202</v>
      </c>
      <c r="J39" s="133">
        <f t="shared" si="3"/>
        <v>-17134</v>
      </c>
      <c r="K39" s="134">
        <f t="shared" si="0"/>
        <v>4.1907176448379678E-2</v>
      </c>
      <c r="L39" s="135">
        <f>H39/H39</f>
        <v>1</v>
      </c>
      <c r="M39" s="133">
        <v>12758</v>
      </c>
      <c r="N39" s="133">
        <v>13606</v>
      </c>
      <c r="O39" s="133">
        <v>22097</v>
      </c>
      <c r="P39" s="133">
        <v>19721</v>
      </c>
      <c r="Q39" s="133">
        <v>20354</v>
      </c>
      <c r="R39" s="133">
        <v>18082</v>
      </c>
      <c r="S39" s="134">
        <f t="shared" si="4"/>
        <v>-0.11162425076152105</v>
      </c>
      <c r="T39" s="133">
        <f t="shared" si="1"/>
        <v>-2272</v>
      </c>
      <c r="U39" s="134">
        <f t="shared" si="5"/>
        <v>4.4175789221385195E-2</v>
      </c>
      <c r="V39" s="135">
        <f>IFERROR(R39/R39,"-")</f>
        <v>1</v>
      </c>
    </row>
    <row r="40" spans="1:22" ht="15.75" x14ac:dyDescent="0.25">
      <c r="A40" s="1"/>
      <c r="B40" s="136" t="s">
        <v>62</v>
      </c>
      <c r="C40" s="137">
        <v>30374</v>
      </c>
      <c r="D40" s="137">
        <v>79606</v>
      </c>
      <c r="E40" s="137">
        <v>111862</v>
      </c>
      <c r="F40" s="137">
        <v>103725</v>
      </c>
      <c r="G40" s="137">
        <v>112596</v>
      </c>
      <c r="H40" s="137">
        <v>95078</v>
      </c>
      <c r="I40" s="138">
        <f t="shared" si="2"/>
        <v>-0.15558279157341293</v>
      </c>
      <c r="J40" s="137">
        <f t="shared" si="3"/>
        <v>-17518</v>
      </c>
      <c r="K40" s="138">
        <f t="shared" si="0"/>
        <v>3.5753259714464282E-2</v>
      </c>
      <c r="L40" s="138">
        <f>H40/H39</f>
        <v>0.85315363010687073</v>
      </c>
      <c r="M40" s="137">
        <v>12413</v>
      </c>
      <c r="N40" s="137">
        <v>11319</v>
      </c>
      <c r="O40" s="137">
        <v>19134</v>
      </c>
      <c r="P40" s="137">
        <v>17089</v>
      </c>
      <c r="Q40" s="137">
        <v>17337</v>
      </c>
      <c r="R40" s="137">
        <v>15311</v>
      </c>
      <c r="S40" s="138">
        <f t="shared" si="4"/>
        <v>-0.11685989502220684</v>
      </c>
      <c r="T40" s="137">
        <f t="shared" si="1"/>
        <v>-2026</v>
      </c>
      <c r="U40" s="138">
        <f t="shared" si="5"/>
        <v>3.8280009228956524E-2</v>
      </c>
      <c r="V40" s="138">
        <f>IFERROR(R40/R39,"-")</f>
        <v>0.84675367769052101</v>
      </c>
    </row>
    <row r="41" spans="1:22" x14ac:dyDescent="0.25">
      <c r="A41" s="108" t="s">
        <v>68</v>
      </c>
      <c r="B41" s="99" t="s">
        <v>63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100" t="str">
        <f t="shared" si="2"/>
        <v>-</v>
      </c>
      <c r="J41" s="53">
        <f t="shared" si="3"/>
        <v>0</v>
      </c>
      <c r="K41" s="100">
        <f t="shared" si="0"/>
        <v>0</v>
      </c>
      <c r="L41" s="100">
        <f>H41/H39</f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100" t="str">
        <f t="shared" si="4"/>
        <v>-</v>
      </c>
      <c r="T41" s="53">
        <f t="shared" si="1"/>
        <v>0</v>
      </c>
      <c r="U41" s="100">
        <f t="shared" si="5"/>
        <v>0</v>
      </c>
      <c r="V41" s="100">
        <f>IFERROR(R41/R39,"-")</f>
        <v>0</v>
      </c>
    </row>
    <row r="42" spans="1:22" x14ac:dyDescent="0.25">
      <c r="A42" s="108" t="s">
        <v>69</v>
      </c>
      <c r="B42" s="99" t="s">
        <v>64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100" t="str">
        <f t="shared" si="2"/>
        <v>-</v>
      </c>
      <c r="J42" s="53">
        <f t="shared" si="3"/>
        <v>0</v>
      </c>
      <c r="K42" s="100">
        <f t="shared" si="0"/>
        <v>0</v>
      </c>
      <c r="L42" s="100">
        <f>H42/H39</f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100" t="str">
        <f t="shared" si="4"/>
        <v>-</v>
      </c>
      <c r="T42" s="53">
        <f t="shared" si="1"/>
        <v>0</v>
      </c>
      <c r="U42" s="100">
        <f t="shared" si="5"/>
        <v>0</v>
      </c>
      <c r="V42" s="100">
        <f>IFERROR(R42/R39,"-")</f>
        <v>0</v>
      </c>
    </row>
    <row r="43" spans="1:22" ht="16.5" thickBot="1" x14ac:dyDescent="0.3">
      <c r="A43" s="1"/>
      <c r="B43" s="139" t="s">
        <v>65</v>
      </c>
      <c r="C43" s="140">
        <v>379</v>
      </c>
      <c r="D43" s="140">
        <v>12474</v>
      </c>
      <c r="E43" s="140">
        <v>14894</v>
      </c>
      <c r="F43" s="140">
        <v>14551</v>
      </c>
      <c r="G43" s="140">
        <v>15981</v>
      </c>
      <c r="H43" s="140">
        <v>16365</v>
      </c>
      <c r="I43" s="141">
        <f t="shared" si="2"/>
        <v>2.402853388398718E-2</v>
      </c>
      <c r="J43" s="140">
        <f t="shared" si="3"/>
        <v>384</v>
      </c>
      <c r="K43" s="141">
        <f t="shared" si="0"/>
        <v>6.1539167339153952E-3</v>
      </c>
      <c r="L43" s="141">
        <f>H43/H39</f>
        <v>0.14684636989312921</v>
      </c>
      <c r="M43" s="140">
        <v>345</v>
      </c>
      <c r="N43" s="140">
        <v>2287</v>
      </c>
      <c r="O43" s="140">
        <v>2963</v>
      </c>
      <c r="P43" s="140">
        <v>2632</v>
      </c>
      <c r="Q43" s="140">
        <v>3017</v>
      </c>
      <c r="R43" s="140">
        <v>2771</v>
      </c>
      <c r="S43" s="141">
        <f t="shared" si="4"/>
        <v>-8.1537951607557169E-2</v>
      </c>
      <c r="T43" s="140">
        <f t="shared" si="1"/>
        <v>-246</v>
      </c>
      <c r="U43" s="141">
        <f t="shared" si="5"/>
        <v>5.8957799924286717E-3</v>
      </c>
      <c r="V43" s="141">
        <f>IFERROR(R43/R39,"-")</f>
        <v>0.15324632230947904</v>
      </c>
    </row>
    <row r="44" spans="1:22" ht="15.75" x14ac:dyDescent="0.25">
      <c r="A44" s="1"/>
      <c r="B44" s="132" t="s">
        <v>53</v>
      </c>
      <c r="C44" s="133">
        <v>58803</v>
      </c>
      <c r="D44" s="133">
        <v>104421</v>
      </c>
      <c r="E44" s="133">
        <v>126576</v>
      </c>
      <c r="F44" s="133">
        <v>124946</v>
      </c>
      <c r="G44" s="133">
        <v>140761</v>
      </c>
      <c r="H44" s="133">
        <v>146710</v>
      </c>
      <c r="I44" s="134">
        <f t="shared" si="2"/>
        <v>4.2263126860422995E-2</v>
      </c>
      <c r="J44" s="133">
        <f t="shared" si="3"/>
        <v>5949</v>
      </c>
      <c r="K44" s="134">
        <f t="shared" si="0"/>
        <v>5.516902682754217E-2</v>
      </c>
      <c r="L44" s="135">
        <f>H44/H44</f>
        <v>1</v>
      </c>
      <c r="M44" s="133">
        <v>13541</v>
      </c>
      <c r="N44" s="133">
        <v>17608</v>
      </c>
      <c r="O44" s="133">
        <v>17983</v>
      </c>
      <c r="P44" s="133">
        <v>19479</v>
      </c>
      <c r="Q44" s="133">
        <v>20873</v>
      </c>
      <c r="R44" s="133">
        <v>19069</v>
      </c>
      <c r="S44" s="134">
        <f t="shared" si="4"/>
        <v>-8.6427442150146083E-2</v>
      </c>
      <c r="T44" s="133">
        <f t="shared" si="1"/>
        <v>-1804</v>
      </c>
      <c r="U44" s="134">
        <f t="shared" si="5"/>
        <v>4.3633700027552465E-2</v>
      </c>
      <c r="V44" s="135">
        <f>IFERROR(R44/R44,"-")</f>
        <v>1</v>
      </c>
    </row>
    <row r="45" spans="1:22" ht="15.75" x14ac:dyDescent="0.25">
      <c r="A45" s="1"/>
      <c r="B45" s="136" t="s">
        <v>62</v>
      </c>
      <c r="C45" s="137">
        <v>58803</v>
      </c>
      <c r="D45" s="137">
        <v>104421</v>
      </c>
      <c r="E45" s="137">
        <v>126576</v>
      </c>
      <c r="F45" s="137">
        <v>124946</v>
      </c>
      <c r="G45" s="137">
        <v>140761</v>
      </c>
      <c r="H45" s="137">
        <v>146710</v>
      </c>
      <c r="I45" s="138">
        <f t="shared" si="2"/>
        <v>4.2263126860422995E-2</v>
      </c>
      <c r="J45" s="137">
        <f t="shared" si="3"/>
        <v>5949</v>
      </c>
      <c r="K45" s="138">
        <f t="shared" si="0"/>
        <v>5.516902682754217E-2</v>
      </c>
      <c r="L45" s="138">
        <f>H45/H44</f>
        <v>1</v>
      </c>
      <c r="M45" s="137">
        <v>13541</v>
      </c>
      <c r="N45" s="137">
        <v>17608</v>
      </c>
      <c r="O45" s="137">
        <v>17983</v>
      </c>
      <c r="P45" s="137">
        <v>19479</v>
      </c>
      <c r="Q45" s="137">
        <v>20873</v>
      </c>
      <c r="R45" s="137">
        <v>19069</v>
      </c>
      <c r="S45" s="138">
        <f t="shared" si="4"/>
        <v>-8.6427442150146083E-2</v>
      </c>
      <c r="T45" s="137">
        <f t="shared" si="1"/>
        <v>-1804</v>
      </c>
      <c r="U45" s="138">
        <f t="shared" si="5"/>
        <v>4.3633700027552465E-2</v>
      </c>
      <c r="V45" s="138">
        <f>IFERROR(R45/R44,"-")</f>
        <v>1</v>
      </c>
    </row>
    <row r="46" spans="1:22" x14ac:dyDescent="0.25">
      <c r="A46" s="108" t="s">
        <v>68</v>
      </c>
      <c r="B46" s="99" t="s">
        <v>63</v>
      </c>
      <c r="C46" s="53">
        <v>34867</v>
      </c>
      <c r="D46" s="53">
        <v>64125</v>
      </c>
      <c r="E46" s="53">
        <v>75573</v>
      </c>
      <c r="F46" s="53">
        <v>72440</v>
      </c>
      <c r="G46" s="53">
        <v>91652</v>
      </c>
      <c r="H46" s="53">
        <v>94991</v>
      </c>
      <c r="I46" s="100">
        <f t="shared" si="2"/>
        <v>3.6431283550822702E-2</v>
      </c>
      <c r="J46" s="53">
        <f t="shared" si="3"/>
        <v>3339</v>
      </c>
      <c r="K46" s="100">
        <f t="shared" si="0"/>
        <v>3.5720544116795434E-2</v>
      </c>
      <c r="L46" s="100">
        <f>H46/H44</f>
        <v>0.64747460977438487</v>
      </c>
      <c r="M46" s="53">
        <v>9155</v>
      </c>
      <c r="N46" s="53">
        <v>10141</v>
      </c>
      <c r="O46" s="53">
        <v>10170</v>
      </c>
      <c r="P46" s="53">
        <v>11059</v>
      </c>
      <c r="Q46" s="53">
        <v>14375</v>
      </c>
      <c r="R46" s="53">
        <v>13359</v>
      </c>
      <c r="S46" s="100">
        <f t="shared" si="4"/>
        <v>-7.067826086956519E-2</v>
      </c>
      <c r="T46" s="53">
        <f t="shared" si="1"/>
        <v>-1016</v>
      </c>
      <c r="U46" s="100">
        <f t="shared" si="5"/>
        <v>2.4772580142959223E-2</v>
      </c>
      <c r="V46" s="100">
        <f>IFERROR(R46/R44,"-")</f>
        <v>0.70056112014263994</v>
      </c>
    </row>
    <row r="47" spans="1:22" ht="15.75" thickBot="1" x14ac:dyDescent="0.3">
      <c r="A47" s="108" t="s">
        <v>69</v>
      </c>
      <c r="B47" s="99" t="s">
        <v>64</v>
      </c>
      <c r="C47" s="53">
        <v>23936</v>
      </c>
      <c r="D47" s="53">
        <v>40296</v>
      </c>
      <c r="E47" s="53">
        <v>51003</v>
      </c>
      <c r="F47" s="53">
        <v>52506</v>
      </c>
      <c r="G47" s="53">
        <v>49109</v>
      </c>
      <c r="H47" s="53">
        <v>51719</v>
      </c>
      <c r="I47" s="100">
        <f t="shared" si="2"/>
        <v>5.3147080983119155E-2</v>
      </c>
      <c r="J47" s="53">
        <f t="shared" si="3"/>
        <v>2610</v>
      </c>
      <c r="K47" s="100">
        <f t="shared" si="0"/>
        <v>1.9448482710746735E-2</v>
      </c>
      <c r="L47" s="100">
        <f>H47/H44</f>
        <v>0.35252539022561513</v>
      </c>
      <c r="M47" s="53">
        <v>4386</v>
      </c>
      <c r="N47" s="53">
        <v>7467</v>
      </c>
      <c r="O47" s="53">
        <v>7813</v>
      </c>
      <c r="P47" s="53">
        <v>8420</v>
      </c>
      <c r="Q47" s="53">
        <v>6498</v>
      </c>
      <c r="R47" s="53">
        <v>5710</v>
      </c>
      <c r="S47" s="100">
        <f t="shared" si="4"/>
        <v>-0.121268082486919</v>
      </c>
      <c r="T47" s="53">
        <f t="shared" si="1"/>
        <v>-788</v>
      </c>
      <c r="U47" s="100">
        <f t="shared" si="5"/>
        <v>1.8861119884593242E-2</v>
      </c>
      <c r="V47" s="100">
        <f>IFERROR(R47/R44,"-")</f>
        <v>0.29943887985736012</v>
      </c>
    </row>
    <row r="48" spans="1:22" ht="15.75" x14ac:dyDescent="0.25">
      <c r="A48" s="1"/>
      <c r="B48" s="132" t="s">
        <v>54</v>
      </c>
      <c r="C48" s="133">
        <v>33859</v>
      </c>
      <c r="D48" s="133">
        <v>122526</v>
      </c>
      <c r="E48" s="133">
        <v>133361</v>
      </c>
      <c r="F48" s="133">
        <v>142962</v>
      </c>
      <c r="G48" s="133">
        <v>136065</v>
      </c>
      <c r="H48" s="133">
        <v>141261</v>
      </c>
      <c r="I48" s="134">
        <f t="shared" si="2"/>
        <v>3.8187630911696635E-2</v>
      </c>
      <c r="J48" s="133">
        <f t="shared" si="3"/>
        <v>5196</v>
      </c>
      <c r="K48" s="134">
        <f t="shared" si="0"/>
        <v>5.3119977497685468E-2</v>
      </c>
      <c r="L48" s="135">
        <f>H48/H48</f>
        <v>1</v>
      </c>
      <c r="M48" s="133">
        <v>3802</v>
      </c>
      <c r="N48" s="133">
        <v>18886</v>
      </c>
      <c r="O48" s="133">
        <v>21065</v>
      </c>
      <c r="P48" s="133">
        <v>22841</v>
      </c>
      <c r="Q48" s="133">
        <v>23159</v>
      </c>
      <c r="R48" s="133">
        <v>25073</v>
      </c>
      <c r="S48" s="134">
        <f t="shared" si="4"/>
        <v>8.2646055529167928E-2</v>
      </c>
      <c r="T48" s="133">
        <f t="shared" si="1"/>
        <v>1914</v>
      </c>
      <c r="U48" s="134">
        <f t="shared" si="5"/>
        <v>5.1164707753443499E-2</v>
      </c>
      <c r="V48" s="135">
        <f>IFERROR(R48/R48,"-")</f>
        <v>1</v>
      </c>
    </row>
    <row r="49" spans="1:22" ht="15.75" x14ac:dyDescent="0.25">
      <c r="A49" s="1"/>
      <c r="B49" s="136" t="s">
        <v>62</v>
      </c>
      <c r="C49" s="137">
        <v>27596</v>
      </c>
      <c r="D49" s="137">
        <v>101147</v>
      </c>
      <c r="E49" s="137">
        <v>110205</v>
      </c>
      <c r="F49" s="137">
        <v>118525</v>
      </c>
      <c r="G49" s="137">
        <v>110668</v>
      </c>
      <c r="H49" s="137">
        <v>116464</v>
      </c>
      <c r="I49" s="138">
        <f t="shared" si="2"/>
        <v>5.2372862977554391E-2</v>
      </c>
      <c r="J49" s="137">
        <f t="shared" si="3"/>
        <v>5796</v>
      </c>
      <c r="K49" s="138">
        <f t="shared" si="0"/>
        <v>4.3795280079359768E-2</v>
      </c>
      <c r="L49" s="138">
        <f>H49/H48</f>
        <v>0.82445968809508641</v>
      </c>
      <c r="M49" s="137">
        <v>2370</v>
      </c>
      <c r="N49" s="137">
        <v>15881</v>
      </c>
      <c r="O49" s="137">
        <v>17783</v>
      </c>
      <c r="P49" s="137">
        <v>19273</v>
      </c>
      <c r="Q49" s="137">
        <v>19200</v>
      </c>
      <c r="R49" s="137">
        <v>20802</v>
      </c>
      <c r="S49" s="138">
        <f t="shared" si="4"/>
        <v>8.3437500000000053E-2</v>
      </c>
      <c r="T49" s="137">
        <f t="shared" si="1"/>
        <v>1602</v>
      </c>
      <c r="U49" s="138">
        <f t="shared" si="5"/>
        <v>4.3172252201397338E-2</v>
      </c>
      <c r="V49" s="138">
        <f>IFERROR(R49/R48,"-")</f>
        <v>0.82965740039085867</v>
      </c>
    </row>
    <row r="50" spans="1:22" x14ac:dyDescent="0.25">
      <c r="A50" s="108" t="s">
        <v>68</v>
      </c>
      <c r="B50" s="99" t="s">
        <v>63</v>
      </c>
      <c r="C50" s="53">
        <v>0</v>
      </c>
      <c r="D50" s="53">
        <v>77628</v>
      </c>
      <c r="E50" s="53">
        <v>87658</v>
      </c>
      <c r="F50" s="53">
        <v>92846</v>
      </c>
      <c r="G50" s="53">
        <v>86086</v>
      </c>
      <c r="H50" s="53">
        <v>92941</v>
      </c>
      <c r="I50" s="100">
        <f t="shared" si="2"/>
        <v>7.9629672652928418E-2</v>
      </c>
      <c r="J50" s="53">
        <f t="shared" si="3"/>
        <v>6855</v>
      </c>
      <c r="K50" s="100">
        <f t="shared" si="0"/>
        <v>3.4949659344138753E-2</v>
      </c>
      <c r="L50" s="100">
        <f>H50/H48</f>
        <v>0.65793814287028973</v>
      </c>
      <c r="M50" s="53">
        <v>0</v>
      </c>
      <c r="N50" s="53">
        <v>11604</v>
      </c>
      <c r="O50" s="53">
        <v>13809</v>
      </c>
      <c r="P50" s="53">
        <v>14680</v>
      </c>
      <c r="Q50" s="53">
        <v>14746</v>
      </c>
      <c r="R50" s="53">
        <v>16739</v>
      </c>
      <c r="S50" s="100">
        <f t="shared" si="4"/>
        <v>0.13515529635155299</v>
      </c>
      <c r="T50" s="53">
        <f t="shared" si="1"/>
        <v>1993</v>
      </c>
      <c r="U50" s="100">
        <f t="shared" si="5"/>
        <v>3.2883757708530734E-2</v>
      </c>
      <c r="V50" s="100">
        <f>IFERROR(R50/R48,"-")</f>
        <v>0.66761057711482474</v>
      </c>
    </row>
    <row r="51" spans="1:22" x14ac:dyDescent="0.25">
      <c r="A51" s="108" t="s">
        <v>69</v>
      </c>
      <c r="B51" s="99" t="s">
        <v>64</v>
      </c>
      <c r="C51" s="53">
        <v>0</v>
      </c>
      <c r="D51" s="53">
        <v>23519</v>
      </c>
      <c r="E51" s="53">
        <v>22547</v>
      </c>
      <c r="F51" s="53">
        <v>25679</v>
      </c>
      <c r="G51" s="53">
        <v>24582</v>
      </c>
      <c r="H51" s="53">
        <v>23523</v>
      </c>
      <c r="I51" s="100">
        <f t="shared" si="2"/>
        <v>-4.3080302660483238E-2</v>
      </c>
      <c r="J51" s="53">
        <f t="shared" si="3"/>
        <v>-1059</v>
      </c>
      <c r="K51" s="100">
        <f t="shared" si="0"/>
        <v>8.845620735221011E-3</v>
      </c>
      <c r="L51" s="100">
        <f>H51/H48</f>
        <v>0.16652154522479665</v>
      </c>
      <c r="M51" s="53">
        <v>0</v>
      </c>
      <c r="N51" s="53">
        <v>4277</v>
      </c>
      <c r="O51" s="53">
        <v>3974</v>
      </c>
      <c r="P51" s="53">
        <v>4593</v>
      </c>
      <c r="Q51" s="53">
        <v>4454</v>
      </c>
      <c r="R51" s="53">
        <v>4063</v>
      </c>
      <c r="S51" s="100">
        <f t="shared" si="4"/>
        <v>-8.7786259541984712E-2</v>
      </c>
      <c r="T51" s="53">
        <f t="shared" si="1"/>
        <v>-391</v>
      </c>
      <c r="U51" s="100">
        <f t="shared" si="5"/>
        <v>1.0288494492866599E-2</v>
      </c>
      <c r="V51" s="100">
        <f>IFERROR(R51/R48,"-")</f>
        <v>0.16204682327603398</v>
      </c>
    </row>
    <row r="52" spans="1:22" ht="16.5" thickBot="1" x14ac:dyDescent="0.3">
      <c r="B52" s="139" t="s">
        <v>65</v>
      </c>
      <c r="C52" s="140">
        <v>6263</v>
      </c>
      <c r="D52" s="140">
        <v>21379</v>
      </c>
      <c r="E52" s="140">
        <v>23156</v>
      </c>
      <c r="F52" s="140">
        <v>24437</v>
      </c>
      <c r="G52" s="140">
        <v>25397</v>
      </c>
      <c r="H52" s="140">
        <v>24797</v>
      </c>
      <c r="I52" s="141">
        <f t="shared" si="2"/>
        <v>-2.3624837579241609E-2</v>
      </c>
      <c r="J52" s="140">
        <f t="shared" si="3"/>
        <v>-600</v>
      </c>
      <c r="K52" s="141">
        <f t="shared" si="0"/>
        <v>9.3246974183256986E-3</v>
      </c>
      <c r="L52" s="141">
        <f>H52/H48</f>
        <v>0.17554031190491359</v>
      </c>
      <c r="M52" s="140">
        <v>1432</v>
      </c>
      <c r="N52" s="140">
        <v>3005</v>
      </c>
      <c r="O52" s="140">
        <v>3282</v>
      </c>
      <c r="P52" s="140">
        <v>3568</v>
      </c>
      <c r="Q52" s="140">
        <v>3959</v>
      </c>
      <c r="R52" s="140">
        <v>4271</v>
      </c>
      <c r="S52" s="141">
        <f t="shared" si="4"/>
        <v>7.8807779742359196E-2</v>
      </c>
      <c r="T52" s="140">
        <f t="shared" si="1"/>
        <v>312</v>
      </c>
      <c r="U52" s="141">
        <f t="shared" si="5"/>
        <v>7.992455552046163E-3</v>
      </c>
      <c r="V52" s="141">
        <f>IFERROR(R52/R48,"-")</f>
        <v>0.1703425996091413</v>
      </c>
    </row>
    <row r="53" spans="1:22" ht="15.75" x14ac:dyDescent="0.25">
      <c r="B53" s="132" t="s">
        <v>55</v>
      </c>
      <c r="C53" s="133">
        <f t="shared" ref="C53:H56" si="6">C6-C11-C16-C21-C26-C30-C35-C39-C44-C48</f>
        <v>22293</v>
      </c>
      <c r="D53" s="133">
        <f t="shared" si="6"/>
        <v>52853</v>
      </c>
      <c r="E53" s="133">
        <f t="shared" si="6"/>
        <v>59038</v>
      </c>
      <c r="F53" s="133">
        <f t="shared" si="6"/>
        <v>61799</v>
      </c>
      <c r="G53" s="133">
        <f t="shared" si="6"/>
        <v>59492</v>
      </c>
      <c r="H53" s="133">
        <f t="shared" si="6"/>
        <v>51343</v>
      </c>
      <c r="I53" s="134">
        <f t="shared" si="2"/>
        <v>-0.13697640018826063</v>
      </c>
      <c r="J53" s="133">
        <f t="shared" si="3"/>
        <v>-8149</v>
      </c>
      <c r="K53" s="134">
        <f t="shared" si="0"/>
        <v>1.9307091162200925E-2</v>
      </c>
      <c r="L53" s="135">
        <f>H53/H53</f>
        <v>1</v>
      </c>
      <c r="M53" s="133">
        <v>5282</v>
      </c>
      <c r="N53" s="133">
        <v>6967</v>
      </c>
      <c r="O53" s="133">
        <v>9485</v>
      </c>
      <c r="P53" s="133">
        <v>8136</v>
      </c>
      <c r="Q53" s="133">
        <v>9355</v>
      </c>
      <c r="R53" s="133">
        <v>8416</v>
      </c>
      <c r="S53" s="134">
        <f t="shared" si="4"/>
        <v>-0.10037413148049168</v>
      </c>
      <c r="T53" s="133">
        <f t="shared" si="1"/>
        <v>-939</v>
      </c>
      <c r="U53" s="134">
        <f t="shared" si="5"/>
        <v>1.8224949095136653E-2</v>
      </c>
      <c r="V53" s="135">
        <f>IFERROR(R53/R53,"-")</f>
        <v>1</v>
      </c>
    </row>
    <row r="54" spans="1:22" ht="15.75" x14ac:dyDescent="0.25">
      <c r="B54" s="136" t="s">
        <v>62</v>
      </c>
      <c r="C54" s="137">
        <f t="shared" si="6"/>
        <v>24055</v>
      </c>
      <c r="D54" s="137">
        <f t="shared" si="6"/>
        <v>51491</v>
      </c>
      <c r="E54" s="137">
        <f t="shared" si="6"/>
        <v>54554</v>
      </c>
      <c r="F54" s="137">
        <f t="shared" si="6"/>
        <v>56500</v>
      </c>
      <c r="G54" s="137">
        <f t="shared" si="6"/>
        <v>53731</v>
      </c>
      <c r="H54" s="137">
        <f t="shared" si="6"/>
        <v>45932</v>
      </c>
      <c r="I54" s="138">
        <f t="shared" si="2"/>
        <v>-0.14514898289627964</v>
      </c>
      <c r="J54" s="137">
        <f t="shared" si="3"/>
        <v>-7799</v>
      </c>
      <c r="K54" s="138">
        <f t="shared" si="0"/>
        <v>1.7272331403739807E-2</v>
      </c>
      <c r="L54" s="138">
        <f>H54/H53</f>
        <v>0.89461075511754284</v>
      </c>
      <c r="M54" s="137">
        <v>5240</v>
      </c>
      <c r="N54" s="137">
        <v>6638</v>
      </c>
      <c r="O54" s="137">
        <v>8748</v>
      </c>
      <c r="P54" s="137">
        <v>7126</v>
      </c>
      <c r="Q54" s="137">
        <v>8229</v>
      </c>
      <c r="R54" s="137">
        <v>7339</v>
      </c>
      <c r="S54" s="138">
        <f t="shared" si="4"/>
        <v>-0.10815408919674319</v>
      </c>
      <c r="T54" s="137">
        <f t="shared" si="1"/>
        <v>-890</v>
      </c>
      <c r="U54" s="138">
        <f t="shared" si="5"/>
        <v>1.5962510724181884E-2</v>
      </c>
      <c r="V54" s="138">
        <f>IFERROR(R54/R53,"-")</f>
        <v>0.87202946768060841</v>
      </c>
    </row>
    <row r="55" spans="1:22" x14ac:dyDescent="0.25">
      <c r="B55" s="99" t="s">
        <v>63</v>
      </c>
      <c r="C55" s="53">
        <f t="shared" si="6"/>
        <v>68542</v>
      </c>
      <c r="D55" s="53">
        <f t="shared" si="6"/>
        <v>181758</v>
      </c>
      <c r="E55" s="53">
        <f t="shared" si="6"/>
        <v>194981</v>
      </c>
      <c r="F55" s="53">
        <f t="shared" si="6"/>
        <v>223358</v>
      </c>
      <c r="G55" s="53">
        <f t="shared" si="6"/>
        <v>202357</v>
      </c>
      <c r="H55" s="53">
        <f t="shared" si="6"/>
        <v>180657</v>
      </c>
      <c r="I55" s="100">
        <f t="shared" si="2"/>
        <v>-0.1072362211339366</v>
      </c>
      <c r="J55" s="53">
        <f t="shared" si="3"/>
        <v>-21700</v>
      </c>
      <c r="K55" s="100">
        <f t="shared" si="0"/>
        <v>6.7934502621384271E-2</v>
      </c>
      <c r="L55" s="100">
        <f>H55/H53</f>
        <v>3.5186296087100479</v>
      </c>
      <c r="M55" s="53" t="e">
        <v>#REF!</v>
      </c>
      <c r="N55" s="53" t="e">
        <v>#REF!</v>
      </c>
      <c r="O55" s="53" t="e">
        <v>#REF!</v>
      </c>
      <c r="P55" s="53" t="e">
        <v>#REF!</v>
      </c>
      <c r="Q55" s="53" t="e">
        <v>#REF!</v>
      </c>
      <c r="R55" s="53" t="e">
        <v>#REF!</v>
      </c>
      <c r="S55" s="100" t="str">
        <f t="shared" si="4"/>
        <v>-</v>
      </c>
      <c r="T55" s="53" t="e">
        <f t="shared" si="1"/>
        <v>#REF!</v>
      </c>
      <c r="U55" s="100" t="str">
        <f t="shared" si="5"/>
        <v>-</v>
      </c>
      <c r="V55" s="100" t="str">
        <f>IFERROR(R55/R53,"-")</f>
        <v>-</v>
      </c>
    </row>
    <row r="56" spans="1:22" x14ac:dyDescent="0.25">
      <c r="B56" s="99" t="s">
        <v>64</v>
      </c>
      <c r="C56" s="53">
        <f t="shared" si="6"/>
        <v>26880</v>
      </c>
      <c r="D56" s="53">
        <f t="shared" si="6"/>
        <v>40761</v>
      </c>
      <c r="E56" s="53">
        <f t="shared" si="6"/>
        <v>66491</v>
      </c>
      <c r="F56" s="53">
        <f t="shared" si="6"/>
        <v>57980</v>
      </c>
      <c r="G56" s="53">
        <f t="shared" si="6"/>
        <v>60860</v>
      </c>
      <c r="H56" s="53">
        <f t="shared" si="6"/>
        <v>63162</v>
      </c>
      <c r="I56" s="100">
        <f t="shared" si="2"/>
        <v>3.7824515280972637E-2</v>
      </c>
      <c r="J56" s="53">
        <f t="shared" si="3"/>
        <v>2302</v>
      </c>
      <c r="K56" s="100">
        <f t="shared" si="0"/>
        <v>2.3751523907581069E-2</v>
      </c>
      <c r="L56" s="100">
        <f>H56/H53</f>
        <v>1.2301969109713107</v>
      </c>
      <c r="M56" s="53" t="e">
        <v>#REF!</v>
      </c>
      <c r="N56" s="53" t="e">
        <v>#REF!</v>
      </c>
      <c r="O56" s="53" t="e">
        <v>#REF!</v>
      </c>
      <c r="P56" s="53" t="e">
        <v>#REF!</v>
      </c>
      <c r="Q56" s="53" t="e">
        <v>#REF!</v>
      </c>
      <c r="R56" s="53" t="e">
        <v>#REF!</v>
      </c>
      <c r="S56" s="100" t="str">
        <f t="shared" si="4"/>
        <v>-</v>
      </c>
      <c r="T56" s="53" t="e">
        <f t="shared" si="1"/>
        <v>#REF!</v>
      </c>
      <c r="U56" s="100" t="str">
        <f t="shared" si="5"/>
        <v>-</v>
      </c>
      <c r="V56" s="100" t="str">
        <f>IFERROR(R56/R53,"-")</f>
        <v>-</v>
      </c>
    </row>
    <row r="57" spans="1:22" ht="15.75" x14ac:dyDescent="0.25">
      <c r="B57" s="139" t="s">
        <v>65</v>
      </c>
      <c r="C57" s="140">
        <f>C53-C54</f>
        <v>-1762</v>
      </c>
      <c r="D57" s="140">
        <f t="shared" ref="D57:H57" si="7">D53-D54</f>
        <v>1362</v>
      </c>
      <c r="E57" s="140">
        <f t="shared" si="7"/>
        <v>4484</v>
      </c>
      <c r="F57" s="140">
        <f t="shared" si="7"/>
        <v>5299</v>
      </c>
      <c r="G57" s="140">
        <f t="shared" si="7"/>
        <v>5761</v>
      </c>
      <c r="H57" s="140">
        <f t="shared" si="7"/>
        <v>5411</v>
      </c>
      <c r="I57" s="141">
        <f t="shared" si="2"/>
        <v>-6.0753341433778862E-2</v>
      </c>
      <c r="J57" s="140">
        <f t="shared" si="3"/>
        <v>-350</v>
      </c>
      <c r="K57" s="141">
        <f t="shared" si="0"/>
        <v>2.0347597584611183E-3</v>
      </c>
      <c r="L57" s="141">
        <f>H57/H53</f>
        <v>0.1053892448824572</v>
      </c>
      <c r="M57" s="140">
        <v>105</v>
      </c>
      <c r="N57" s="140">
        <v>745</v>
      </c>
      <c r="O57" s="140">
        <v>1219</v>
      </c>
      <c r="P57" s="140">
        <v>4341</v>
      </c>
      <c r="Q57" s="140">
        <v>4011</v>
      </c>
      <c r="R57" s="140">
        <v>3254</v>
      </c>
      <c r="S57" s="141">
        <f t="shared" si="4"/>
        <v>-0.1887309897781102</v>
      </c>
      <c r="T57" s="140">
        <f t="shared" si="1"/>
        <v>-757</v>
      </c>
      <c r="U57" s="141">
        <f t="shared" si="5"/>
        <v>9.724004919123428E-3</v>
      </c>
      <c r="V57" s="141">
        <f>IFERROR(R57/R53,"-")</f>
        <v>0.38664448669201523</v>
      </c>
    </row>
    <row r="58" spans="1:22" x14ac:dyDescent="0.25">
      <c r="B58" s="103"/>
      <c r="C58" s="104"/>
      <c r="D58" s="104"/>
      <c r="E58" s="104"/>
      <c r="F58" s="104"/>
      <c r="G58" s="104"/>
      <c r="H58" s="105"/>
      <c r="I58" s="104"/>
      <c r="J58" s="106"/>
      <c r="K58" s="106"/>
      <c r="L58" s="106"/>
    </row>
    <row r="59" spans="1:22" x14ac:dyDescent="0.25">
      <c r="B59" s="107" t="s">
        <v>57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ACA6-7F9B-41DD-869B-C0DE9321A34A}">
  <sheetPr>
    <tabColor theme="7" tint="0.79998168889431442"/>
    <pageSetUpPr fitToPage="1"/>
  </sheetPr>
  <dimension ref="A1:W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4" max="23" width="11.42578125" hidden="1" customWidth="1"/>
  </cols>
  <sheetData>
    <row r="1" spans="1:23" ht="42.75" customHeight="1" x14ac:dyDescent="0.25"/>
    <row r="3" spans="1:23" ht="42" customHeight="1" thickBot="1" x14ac:dyDescent="0.3">
      <c r="B3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  <c r="N3" s="143" t="s">
        <v>273</v>
      </c>
      <c r="O3" s="144"/>
      <c r="P3" s="144"/>
      <c r="Q3" s="144"/>
      <c r="R3" s="144"/>
      <c r="S3" s="144"/>
      <c r="T3" s="144"/>
      <c r="U3" s="144"/>
      <c r="V3" s="144"/>
      <c r="W3" s="144"/>
    </row>
    <row r="4" spans="1:23" ht="6" customHeight="1" x14ac:dyDescent="0.25"/>
    <row r="5" spans="1:23" ht="15.75" x14ac:dyDescent="0.25">
      <c r="B5" s="145"/>
      <c r="C5" s="306" t="s">
        <v>45</v>
      </c>
      <c r="D5" s="307"/>
      <c r="E5" s="307"/>
      <c r="F5" s="307"/>
      <c r="G5" s="307"/>
      <c r="H5" s="307"/>
      <c r="I5" s="307"/>
      <c r="J5" s="307"/>
      <c r="K5" s="307"/>
      <c r="N5" s="145"/>
      <c r="O5" s="306" t="s">
        <v>45</v>
      </c>
      <c r="P5" s="307"/>
      <c r="Q5" s="307"/>
      <c r="R5" s="307"/>
      <c r="S5" s="307"/>
      <c r="T5" s="307"/>
      <c r="U5" s="307"/>
      <c r="V5" s="307"/>
      <c r="W5" s="307"/>
    </row>
    <row r="6" spans="1:23" s="146" customFormat="1" ht="72" customHeight="1" x14ac:dyDescent="0.25">
      <c r="B6" s="147"/>
      <c r="C6" s="148">
        <v>2020</v>
      </c>
      <c r="D6" s="149">
        <v>2021</v>
      </c>
      <c r="E6" s="149">
        <v>2022</v>
      </c>
      <c r="F6" s="149">
        <v>2023</v>
      </c>
      <c r="G6" s="149">
        <v>2024</v>
      </c>
      <c r="H6" s="149">
        <v>2025</v>
      </c>
      <c r="I6" s="150" t="str">
        <f>CONCATENATE("var. ",RIGHT(H6,2),"/",RIGHT(G6,2))</f>
        <v>var. 25/24</v>
      </c>
      <c r="J6" s="151" t="str">
        <f>CONCATENATE("dif. ",RIGHT(H6,2),"/",RIGHT(G6,2))</f>
        <v>dif. 25/24</v>
      </c>
      <c r="K6" s="150" t="str">
        <f>CONCATENATE("Cuota s/ total lugares de residencia ",RIGHT(H6,4))</f>
        <v>Cuota s/ total lugares de residencia 2025</v>
      </c>
      <c r="N6" s="147"/>
      <c r="O6" s="148">
        <v>2020</v>
      </c>
      <c r="P6" s="149">
        <v>2021</v>
      </c>
      <c r="Q6" s="149">
        <v>2022</v>
      </c>
      <c r="R6" s="149">
        <v>2023</v>
      </c>
      <c r="S6" s="149">
        <v>2024</v>
      </c>
      <c r="T6" s="149">
        <v>2025</v>
      </c>
      <c r="U6" s="150" t="str">
        <f>CONCATENATE("var. ",RIGHT(T6,2),"/",RIGHT(S6,2))</f>
        <v>var. 25/24</v>
      </c>
      <c r="V6" s="151" t="str">
        <f>CONCATENATE("dif. ",RIGHT(T6,2),"/",RIGHT(S6,2))</f>
        <v>dif. 25/24</v>
      </c>
      <c r="W6" s="150" t="str">
        <f>CONCATENATE("Cuota s/ total lugares de residencia ",RIGHT(T6,4))</f>
        <v>Cuota s/ total lugares de residencia 2025</v>
      </c>
    </row>
    <row r="7" spans="1:23" x14ac:dyDescent="0.25">
      <c r="A7" s="1"/>
      <c r="B7" s="152" t="s">
        <v>45</v>
      </c>
      <c r="C7" s="153"/>
      <c r="D7" s="153"/>
      <c r="E7" s="153"/>
      <c r="F7" s="153"/>
      <c r="G7" s="153"/>
      <c r="H7" s="154"/>
      <c r="I7" s="154"/>
      <c r="J7" s="154"/>
      <c r="K7" s="153"/>
      <c r="L7" s="81"/>
      <c r="N7" s="155" t="s">
        <v>50</v>
      </c>
      <c r="O7" s="153"/>
      <c r="P7" s="153"/>
      <c r="Q7" s="153"/>
      <c r="R7" s="153"/>
      <c r="S7" s="153"/>
      <c r="T7" s="154"/>
      <c r="U7" s="154"/>
      <c r="V7" s="154"/>
      <c r="W7" s="153"/>
    </row>
    <row r="8" spans="1:23" x14ac:dyDescent="0.25">
      <c r="A8" s="1"/>
      <c r="B8" s="156" t="s">
        <v>73</v>
      </c>
      <c r="C8" s="157">
        <v>1565303</v>
      </c>
      <c r="D8" s="157">
        <v>2335438</v>
      </c>
      <c r="E8" s="157">
        <v>4760117</v>
      </c>
      <c r="F8" s="157">
        <v>5189113</v>
      </c>
      <c r="G8" s="157">
        <v>5483293</v>
      </c>
      <c r="H8" s="157">
        <v>5451268</v>
      </c>
      <c r="I8" s="158">
        <f>IFERROR(H8/G8-1,"-")</f>
        <v>-5.8404684921998795E-3</v>
      </c>
      <c r="J8" s="157">
        <f t="shared" ref="J8:J20" si="0">H8-G8</f>
        <v>-32025</v>
      </c>
      <c r="K8" s="158">
        <f t="shared" ref="K8:K20" si="1">H8/H$8</f>
        <v>1</v>
      </c>
      <c r="L8" s="81"/>
      <c r="N8" s="156" t="s">
        <v>73</v>
      </c>
      <c r="O8" s="157">
        <v>225835</v>
      </c>
      <c r="P8" s="157">
        <v>354204</v>
      </c>
      <c r="Q8" s="157">
        <v>710789</v>
      </c>
      <c r="R8" s="157">
        <v>800263</v>
      </c>
      <c r="S8" s="157">
        <v>915958</v>
      </c>
      <c r="T8" s="157">
        <v>937396</v>
      </c>
      <c r="U8" s="158">
        <f>IFERROR(T8/S8-1,"-")</f>
        <v>2.3405003286176784E-2</v>
      </c>
      <c r="V8" s="157">
        <f>T8-S8</f>
        <v>21438</v>
      </c>
      <c r="W8" s="158">
        <f>T8/T$8</f>
        <v>1</v>
      </c>
    </row>
    <row r="9" spans="1:23" x14ac:dyDescent="0.25">
      <c r="A9" s="1" t="s">
        <v>101</v>
      </c>
      <c r="B9" s="159" t="s">
        <v>102</v>
      </c>
      <c r="C9" s="160">
        <v>456683</v>
      </c>
      <c r="D9" s="160">
        <v>800301</v>
      </c>
      <c r="E9" s="160">
        <v>1017559</v>
      </c>
      <c r="F9" s="160">
        <v>1042721</v>
      </c>
      <c r="G9" s="160">
        <v>1059034</v>
      </c>
      <c r="H9" s="160">
        <v>1068407</v>
      </c>
      <c r="I9" s="161">
        <f>IFERROR(H9/G9-1,"-")</f>
        <v>8.8505184913798551E-3</v>
      </c>
      <c r="J9" s="160">
        <f t="shared" si="0"/>
        <v>9373</v>
      </c>
      <c r="K9" s="161">
        <f t="shared" si="1"/>
        <v>0.19599238195590457</v>
      </c>
      <c r="L9" s="81"/>
      <c r="N9" s="159" t="s">
        <v>102</v>
      </c>
      <c r="O9" s="160">
        <v>103133</v>
      </c>
      <c r="P9" s="160">
        <v>181693</v>
      </c>
      <c r="Q9" s="160">
        <v>342907</v>
      </c>
      <c r="R9" s="160">
        <v>343297</v>
      </c>
      <c r="S9" s="160">
        <v>382439</v>
      </c>
      <c r="T9" s="160">
        <v>398420</v>
      </c>
      <c r="U9" s="161">
        <f>IFERROR(T9/S9-1,"-")</f>
        <v>4.1787056236419318E-2</v>
      </c>
      <c r="V9" s="160">
        <f t="shared" ref="V9:V19" si="2">T9-S9</f>
        <v>15981</v>
      </c>
      <c r="W9" s="161">
        <f>T9/T$8</f>
        <v>0.42502848315973185</v>
      </c>
    </row>
    <row r="10" spans="1:23" x14ac:dyDescent="0.25">
      <c r="A10" s="162" t="s">
        <v>108</v>
      </c>
      <c r="B10" s="163" t="s">
        <v>108</v>
      </c>
      <c r="C10" s="164">
        <v>208389</v>
      </c>
      <c r="D10" s="164">
        <v>416048</v>
      </c>
      <c r="E10" s="164">
        <v>423986</v>
      </c>
      <c r="F10" s="164">
        <v>430319</v>
      </c>
      <c r="G10" s="164">
        <v>422024</v>
      </c>
      <c r="H10" s="164">
        <v>424160</v>
      </c>
      <c r="I10" s="165">
        <f>IFERROR(H10/G10-1,"-")</f>
        <v>5.0613235266241396E-3</v>
      </c>
      <c r="J10" s="164">
        <f t="shared" si="0"/>
        <v>2136</v>
      </c>
      <c r="K10" s="165">
        <f t="shared" si="1"/>
        <v>7.7809419753349124E-2</v>
      </c>
      <c r="L10" s="81"/>
      <c r="N10" s="163" t="s">
        <v>108</v>
      </c>
      <c r="O10" s="164">
        <v>28320</v>
      </c>
      <c r="P10" s="164">
        <v>66989</v>
      </c>
      <c r="Q10" s="164">
        <v>97955</v>
      </c>
      <c r="R10" s="164">
        <v>92865</v>
      </c>
      <c r="S10" s="164">
        <v>106402</v>
      </c>
      <c r="T10" s="164">
        <v>104050</v>
      </c>
      <c r="U10" s="165">
        <f>IFERROR(T10/S10-1,"-")</f>
        <v>-2.2104847653239612E-2</v>
      </c>
      <c r="V10" s="164">
        <f t="shared" si="2"/>
        <v>-2352</v>
      </c>
      <c r="W10" s="165">
        <f>T10/T$8</f>
        <v>0.1109989801535317</v>
      </c>
    </row>
    <row r="11" spans="1:23" x14ac:dyDescent="0.25">
      <c r="A11" s="162" t="s">
        <v>105</v>
      </c>
      <c r="B11" s="163" t="s">
        <v>105</v>
      </c>
      <c r="C11" s="164">
        <v>248294</v>
      </c>
      <c r="D11" s="164">
        <v>384253</v>
      </c>
      <c r="E11" s="164">
        <v>593573</v>
      </c>
      <c r="F11" s="164">
        <v>612402</v>
      </c>
      <c r="G11" s="164">
        <v>637010</v>
      </c>
      <c r="H11" s="164">
        <v>644247</v>
      </c>
      <c r="I11" s="165">
        <f>IFERROR(H11/G11-1,"-")</f>
        <v>1.1360889154016451E-2</v>
      </c>
      <c r="J11" s="164">
        <f t="shared" si="0"/>
        <v>7237</v>
      </c>
      <c r="K11" s="165">
        <f t="shared" si="1"/>
        <v>0.11818296220255545</v>
      </c>
      <c r="L11" s="81"/>
      <c r="N11" s="163" t="s">
        <v>105</v>
      </c>
      <c r="O11" s="164">
        <v>74813</v>
      </c>
      <c r="P11" s="164">
        <v>114704</v>
      </c>
      <c r="Q11" s="164">
        <v>244952</v>
      </c>
      <c r="R11" s="164">
        <v>250432</v>
      </c>
      <c r="S11" s="164">
        <v>276037</v>
      </c>
      <c r="T11" s="164">
        <v>294370</v>
      </c>
      <c r="U11" s="165">
        <f>IFERROR(T11/S11-1,"-")</f>
        <v>6.6415009582048823E-2</v>
      </c>
      <c r="V11" s="164">
        <f t="shared" si="2"/>
        <v>18333</v>
      </c>
      <c r="W11" s="165">
        <f>T11/T$8</f>
        <v>0.31402950300620014</v>
      </c>
    </row>
    <row r="12" spans="1:23" x14ac:dyDescent="0.25">
      <c r="A12" s="1"/>
      <c r="B12" s="159" t="s">
        <v>112</v>
      </c>
      <c r="C12" s="160">
        <v>1108620</v>
      </c>
      <c r="D12" s="160">
        <v>1535137</v>
      </c>
      <c r="E12" s="160">
        <v>3742558</v>
      </c>
      <c r="F12" s="160">
        <v>4146392</v>
      </c>
      <c r="G12" s="160">
        <v>4424259</v>
      </c>
      <c r="H12" s="160">
        <v>4382861</v>
      </c>
      <c r="I12" s="161">
        <f>IFERROR(H12/G12-1,"-")</f>
        <v>-9.3570471348987105E-3</v>
      </c>
      <c r="J12" s="160">
        <f t="shared" si="0"/>
        <v>-41398</v>
      </c>
      <c r="K12" s="161">
        <f t="shared" si="1"/>
        <v>0.80400761804409537</v>
      </c>
      <c r="L12" s="81"/>
      <c r="N12" s="159" t="s">
        <v>112</v>
      </c>
      <c r="O12" s="160">
        <v>122702</v>
      </c>
      <c r="P12" s="160">
        <v>172511</v>
      </c>
      <c r="Q12" s="160">
        <v>367882</v>
      </c>
      <c r="R12" s="160">
        <v>456966</v>
      </c>
      <c r="S12" s="160">
        <v>533519</v>
      </c>
      <c r="T12" s="160">
        <v>538976</v>
      </c>
      <c r="U12" s="161">
        <f>IFERROR(T12/S12-1,"-")</f>
        <v>1.0228314268095451E-2</v>
      </c>
      <c r="V12" s="160">
        <f t="shared" si="2"/>
        <v>5457</v>
      </c>
      <c r="W12" s="161">
        <f>T12/T$8</f>
        <v>0.57497151684026815</v>
      </c>
    </row>
    <row r="13" spans="1:23" s="57" customFormat="1" x14ac:dyDescent="0.25">
      <c r="B13" s="163" t="s">
        <v>115</v>
      </c>
      <c r="C13" s="164">
        <v>436137</v>
      </c>
      <c r="D13" s="164">
        <v>446045</v>
      </c>
      <c r="E13" s="164">
        <v>1722453</v>
      </c>
      <c r="F13" s="164">
        <v>1939573</v>
      </c>
      <c r="G13" s="164">
        <v>2075774</v>
      </c>
      <c r="H13" s="164">
        <v>2057896</v>
      </c>
      <c r="I13" s="165">
        <f t="shared" ref="I13:I20" si="3">IFERROR(H13/G13-1,"-")</f>
        <v>-8.61269097695605E-3</v>
      </c>
      <c r="J13" s="164">
        <f t="shared" si="0"/>
        <v>-17878</v>
      </c>
      <c r="K13" s="165">
        <f t="shared" si="1"/>
        <v>0.37750776516582929</v>
      </c>
      <c r="L13" s="166"/>
      <c r="N13" s="163" t="s">
        <v>115</v>
      </c>
      <c r="O13" s="164">
        <v>21332</v>
      </c>
      <c r="P13" s="164">
        <v>16695</v>
      </c>
      <c r="Q13" s="164">
        <v>71554</v>
      </c>
      <c r="R13" s="164">
        <v>94350</v>
      </c>
      <c r="S13" s="164">
        <v>110535</v>
      </c>
      <c r="T13" s="164">
        <v>115762</v>
      </c>
      <c r="U13" s="165">
        <f t="shared" ref="U13:U20" si="4">IFERROR(T13/S13-1,"-")</f>
        <v>4.7288189261319946E-2</v>
      </c>
      <c r="V13" s="164">
        <f t="shared" si="2"/>
        <v>5227</v>
      </c>
      <c r="W13" s="165">
        <f t="shared" ref="W13:W20" si="5">T13/T$8</f>
        <v>0.12349316617523437</v>
      </c>
    </row>
    <row r="14" spans="1:23" s="57" customFormat="1" x14ac:dyDescent="0.25">
      <c r="B14" s="163" t="s">
        <v>118</v>
      </c>
      <c r="C14" s="164">
        <v>138922</v>
      </c>
      <c r="D14" s="164">
        <v>222501</v>
      </c>
      <c r="E14" s="164">
        <v>385709</v>
      </c>
      <c r="F14" s="164">
        <v>432804</v>
      </c>
      <c r="G14" s="164">
        <v>447422</v>
      </c>
      <c r="H14" s="164">
        <v>442958</v>
      </c>
      <c r="I14" s="165">
        <f t="shared" si="3"/>
        <v>-9.9771580297794982E-3</v>
      </c>
      <c r="J14" s="164">
        <f t="shared" si="0"/>
        <v>-4464</v>
      </c>
      <c r="K14" s="165">
        <f t="shared" si="1"/>
        <v>8.125779176514529E-2</v>
      </c>
      <c r="L14" s="166"/>
      <c r="N14" s="163" t="s">
        <v>118</v>
      </c>
      <c r="O14" s="164">
        <v>39522</v>
      </c>
      <c r="P14" s="164">
        <v>53227</v>
      </c>
      <c r="Q14" s="164">
        <v>113120</v>
      </c>
      <c r="R14" s="164">
        <v>127790</v>
      </c>
      <c r="S14" s="164">
        <v>142028</v>
      </c>
      <c r="T14" s="164">
        <v>139475</v>
      </c>
      <c r="U14" s="165">
        <f t="shared" si="4"/>
        <v>-1.7975328808404023E-2</v>
      </c>
      <c r="V14" s="164">
        <f t="shared" si="2"/>
        <v>-2553</v>
      </c>
      <c r="W14" s="165">
        <f t="shared" si="5"/>
        <v>0.14878983908614929</v>
      </c>
    </row>
    <row r="15" spans="1:23" x14ac:dyDescent="0.25">
      <c r="A15" s="1"/>
      <c r="B15" s="163" t="s">
        <v>121</v>
      </c>
      <c r="C15" s="164">
        <v>58766</v>
      </c>
      <c r="D15" s="164">
        <v>128102</v>
      </c>
      <c r="E15" s="164">
        <v>197280</v>
      </c>
      <c r="F15" s="164">
        <v>215579</v>
      </c>
      <c r="G15" s="164">
        <v>230703</v>
      </c>
      <c r="H15" s="164">
        <v>223159</v>
      </c>
      <c r="I15" s="165">
        <f t="shared" si="3"/>
        <v>-3.2700051581470602E-2</v>
      </c>
      <c r="J15" s="164">
        <f t="shared" si="0"/>
        <v>-7544</v>
      </c>
      <c r="K15" s="165">
        <f t="shared" si="1"/>
        <v>4.0937081060773386E-2</v>
      </c>
      <c r="L15" s="81"/>
      <c r="N15" s="163" t="s">
        <v>121</v>
      </c>
      <c r="O15" s="164">
        <v>8286</v>
      </c>
      <c r="P15" s="164">
        <v>19927</v>
      </c>
      <c r="Q15" s="164">
        <v>30758</v>
      </c>
      <c r="R15" s="164">
        <v>42427</v>
      </c>
      <c r="S15" s="164">
        <v>58007</v>
      </c>
      <c r="T15" s="164">
        <v>57115</v>
      </c>
      <c r="U15" s="165">
        <f t="shared" si="4"/>
        <v>-1.5377454445153149E-2</v>
      </c>
      <c r="V15" s="164">
        <f t="shared" si="2"/>
        <v>-892</v>
      </c>
      <c r="W15" s="165">
        <f t="shared" si="5"/>
        <v>6.0929425770965523E-2</v>
      </c>
    </row>
    <row r="16" spans="1:23" x14ac:dyDescent="0.25">
      <c r="A16" s="1"/>
      <c r="B16" s="163" t="s">
        <v>128</v>
      </c>
      <c r="C16" s="164">
        <v>39662</v>
      </c>
      <c r="D16" s="164">
        <v>93209</v>
      </c>
      <c r="E16" s="164">
        <v>169583</v>
      </c>
      <c r="F16" s="164">
        <v>165266</v>
      </c>
      <c r="G16" s="164">
        <v>174746</v>
      </c>
      <c r="H16" s="164">
        <v>161550</v>
      </c>
      <c r="I16" s="165">
        <f t="shared" si="3"/>
        <v>-7.551531937783984E-2</v>
      </c>
      <c r="J16" s="164">
        <f t="shared" si="0"/>
        <v>-13196</v>
      </c>
      <c r="K16" s="165">
        <f t="shared" si="1"/>
        <v>2.9635306868053452E-2</v>
      </c>
      <c r="L16" s="81"/>
      <c r="N16" s="163" t="s">
        <v>128</v>
      </c>
      <c r="O16" s="164">
        <v>2074</v>
      </c>
      <c r="P16" s="164">
        <v>5996</v>
      </c>
      <c r="Q16" s="164">
        <v>10713</v>
      </c>
      <c r="R16" s="164">
        <v>13075</v>
      </c>
      <c r="S16" s="164">
        <v>18571</v>
      </c>
      <c r="T16" s="164">
        <v>15989</v>
      </c>
      <c r="U16" s="165">
        <f t="shared" si="4"/>
        <v>-0.13903397770717785</v>
      </c>
      <c r="V16" s="164">
        <f t="shared" si="2"/>
        <v>-2582</v>
      </c>
      <c r="W16" s="165">
        <f t="shared" si="5"/>
        <v>1.7056825503842559E-2</v>
      </c>
    </row>
    <row r="17" spans="1:23" x14ac:dyDescent="0.25">
      <c r="A17" s="1"/>
      <c r="B17" s="163" t="s">
        <v>124</v>
      </c>
      <c r="C17" s="164">
        <v>55544</v>
      </c>
      <c r="D17" s="164">
        <v>93337</v>
      </c>
      <c r="E17" s="164">
        <v>146133</v>
      </c>
      <c r="F17" s="164">
        <v>150942</v>
      </c>
      <c r="G17" s="164">
        <v>157476</v>
      </c>
      <c r="H17" s="164">
        <v>148157</v>
      </c>
      <c r="I17" s="165">
        <f t="shared" si="3"/>
        <v>-5.9177271457237945E-2</v>
      </c>
      <c r="J17" s="164">
        <f t="shared" si="0"/>
        <v>-9319</v>
      </c>
      <c r="K17" s="165">
        <f t="shared" si="1"/>
        <v>2.7178447289694801E-2</v>
      </c>
      <c r="L17" s="81"/>
      <c r="N17" s="163" t="s">
        <v>124</v>
      </c>
      <c r="O17" s="164">
        <v>2082</v>
      </c>
      <c r="P17" s="164">
        <v>5201</v>
      </c>
      <c r="Q17" s="164">
        <v>5872</v>
      </c>
      <c r="R17" s="164">
        <v>7046</v>
      </c>
      <c r="S17" s="164">
        <v>8921</v>
      </c>
      <c r="T17" s="164">
        <v>9558</v>
      </c>
      <c r="U17" s="165">
        <f t="shared" si="4"/>
        <v>7.1404551059298216E-2</v>
      </c>
      <c r="V17" s="164">
        <f t="shared" si="2"/>
        <v>637</v>
      </c>
      <c r="W17" s="165">
        <f t="shared" si="5"/>
        <v>1.0196331112998135E-2</v>
      </c>
    </row>
    <row r="18" spans="1:23" x14ac:dyDescent="0.25">
      <c r="A18" s="1"/>
      <c r="B18" s="163" t="s">
        <v>133</v>
      </c>
      <c r="C18" s="164">
        <v>28784</v>
      </c>
      <c r="D18" s="164">
        <v>25400</v>
      </c>
      <c r="E18" s="164">
        <v>62338</v>
      </c>
      <c r="F18" s="164">
        <v>67941</v>
      </c>
      <c r="G18" s="164">
        <v>63693</v>
      </c>
      <c r="H18" s="164">
        <v>62498</v>
      </c>
      <c r="I18" s="165">
        <f t="shared" si="3"/>
        <v>-1.8761873361279879E-2</v>
      </c>
      <c r="J18" s="164">
        <f t="shared" si="0"/>
        <v>-1195</v>
      </c>
      <c r="K18" s="165">
        <f t="shared" si="1"/>
        <v>1.1464855516184492E-2</v>
      </c>
      <c r="L18" s="81"/>
      <c r="N18" s="163" t="s">
        <v>133</v>
      </c>
      <c r="O18" s="164">
        <v>3046</v>
      </c>
      <c r="P18" s="164">
        <v>2575</v>
      </c>
      <c r="Q18" s="164">
        <v>7581</v>
      </c>
      <c r="R18" s="164">
        <v>8522</v>
      </c>
      <c r="S18" s="164">
        <v>7390</v>
      </c>
      <c r="T18" s="164">
        <v>7981</v>
      </c>
      <c r="U18" s="165">
        <f t="shared" si="4"/>
        <v>7.9972936400541261E-2</v>
      </c>
      <c r="V18" s="164">
        <f t="shared" si="2"/>
        <v>591</v>
      </c>
      <c r="W18" s="165">
        <f t="shared" si="5"/>
        <v>8.5140111543040506E-3</v>
      </c>
    </row>
    <row r="19" spans="1:23" x14ac:dyDescent="0.25">
      <c r="A19" s="162" t="s">
        <v>149</v>
      </c>
      <c r="B19" s="163" t="s">
        <v>136</v>
      </c>
      <c r="C19" s="164">
        <v>42711</v>
      </c>
      <c r="D19" s="164">
        <v>22147</v>
      </c>
      <c r="E19" s="164">
        <v>56734</v>
      </c>
      <c r="F19" s="164">
        <v>70961</v>
      </c>
      <c r="G19" s="164">
        <v>68906</v>
      </c>
      <c r="H19" s="164">
        <v>58343</v>
      </c>
      <c r="I19" s="165">
        <f t="shared" si="3"/>
        <v>-0.15329579427045537</v>
      </c>
      <c r="J19" s="164">
        <f t="shared" si="0"/>
        <v>-10563</v>
      </c>
      <c r="K19" s="165">
        <f t="shared" si="1"/>
        <v>1.0702647530813014E-2</v>
      </c>
      <c r="L19" s="81"/>
      <c r="N19" s="163" t="s">
        <v>136</v>
      </c>
      <c r="O19" s="164">
        <v>4839</v>
      </c>
      <c r="P19" s="164">
        <v>2819</v>
      </c>
      <c r="Q19" s="164">
        <v>7599</v>
      </c>
      <c r="R19" s="164">
        <v>9971</v>
      </c>
      <c r="S19" s="164">
        <v>9581</v>
      </c>
      <c r="T19" s="164">
        <v>7579</v>
      </c>
      <c r="U19" s="165">
        <f t="shared" si="4"/>
        <v>-0.20895522388059706</v>
      </c>
      <c r="V19" s="164">
        <f t="shared" si="2"/>
        <v>-2002</v>
      </c>
      <c r="W19" s="165">
        <f t="shared" si="5"/>
        <v>8.085163580813232E-3</v>
      </c>
    </row>
    <row r="20" spans="1:23" x14ac:dyDescent="0.25">
      <c r="A20" s="167" t="s">
        <v>150</v>
      </c>
      <c r="B20" s="168" t="s">
        <v>150</v>
      </c>
      <c r="C20" s="169">
        <f t="shared" ref="C20:H20" si="6">C12-SUM(C13:C19)</f>
        <v>308094</v>
      </c>
      <c r="D20" s="169">
        <f t="shared" si="6"/>
        <v>504396</v>
      </c>
      <c r="E20" s="169">
        <f t="shared" si="6"/>
        <v>1002328</v>
      </c>
      <c r="F20" s="169">
        <f t="shared" si="6"/>
        <v>1103326</v>
      </c>
      <c r="G20" s="169">
        <f t="shared" si="6"/>
        <v>1205539</v>
      </c>
      <c r="H20" s="169">
        <f t="shared" si="6"/>
        <v>1228300</v>
      </c>
      <c r="I20" s="170">
        <f t="shared" si="3"/>
        <v>1.8880351444457544E-2</v>
      </c>
      <c r="J20" s="169">
        <f t="shared" si="0"/>
        <v>22761</v>
      </c>
      <c r="K20" s="170">
        <f t="shared" si="1"/>
        <v>0.22532372284760169</v>
      </c>
      <c r="L20" s="81"/>
      <c r="N20" s="168" t="s">
        <v>150</v>
      </c>
      <c r="O20" s="169">
        <f t="shared" ref="O20:T20" si="7">O12-SUM(O13:O19)</f>
        <v>41521</v>
      </c>
      <c r="P20" s="169">
        <f t="shared" si="7"/>
        <v>66071</v>
      </c>
      <c r="Q20" s="169">
        <f t="shared" si="7"/>
        <v>120685</v>
      </c>
      <c r="R20" s="169">
        <f t="shared" si="7"/>
        <v>153785</v>
      </c>
      <c r="S20" s="169">
        <f t="shared" si="7"/>
        <v>178486</v>
      </c>
      <c r="T20" s="169">
        <f t="shared" si="7"/>
        <v>185517</v>
      </c>
      <c r="U20" s="170">
        <f t="shared" si="4"/>
        <v>3.93924453458534E-2</v>
      </c>
      <c r="V20" s="169">
        <f>T20-S20</f>
        <v>7031</v>
      </c>
      <c r="W20" s="170">
        <f t="shared" si="5"/>
        <v>0.19790675445596098</v>
      </c>
    </row>
    <row r="21" spans="1:23" x14ac:dyDescent="0.25">
      <c r="B21" s="155" t="s">
        <v>46</v>
      </c>
      <c r="C21" s="153"/>
      <c r="D21" s="153"/>
      <c r="E21" s="153"/>
      <c r="F21" s="153"/>
      <c r="G21" s="153"/>
      <c r="H21" s="154"/>
      <c r="I21" s="154"/>
      <c r="J21" s="154"/>
      <c r="K21" s="153"/>
      <c r="L21" s="171"/>
      <c r="M21" s="171"/>
      <c r="N21" s="171"/>
    </row>
    <row r="22" spans="1:23" x14ac:dyDescent="0.25">
      <c r="B22" s="156" t="s">
        <v>73</v>
      </c>
      <c r="C22" s="157">
        <v>550867</v>
      </c>
      <c r="D22" s="157">
        <v>881045</v>
      </c>
      <c r="E22" s="157">
        <v>1757098</v>
      </c>
      <c r="F22" s="157">
        <v>1888751</v>
      </c>
      <c r="G22" s="157">
        <v>1938929</v>
      </c>
      <c r="H22" s="157">
        <v>1858237</v>
      </c>
      <c r="I22" s="158">
        <f>IFERROR(H22/G22-1,"-")</f>
        <v>-4.1616789475014349E-2</v>
      </c>
      <c r="J22" s="157">
        <f>H22-G22</f>
        <v>-80692</v>
      </c>
      <c r="K22" s="158">
        <f>H22/H$8</f>
        <v>0.34088160772869724</v>
      </c>
      <c r="L22" s="107"/>
      <c r="M22" s="107"/>
      <c r="N22" s="107"/>
    </row>
    <row r="23" spans="1:23" x14ac:dyDescent="0.25">
      <c r="B23" s="159" t="s">
        <v>102</v>
      </c>
      <c r="C23" s="160">
        <v>117997</v>
      </c>
      <c r="D23" s="160">
        <v>247584</v>
      </c>
      <c r="E23" s="160">
        <v>207257</v>
      </c>
      <c r="F23" s="160">
        <v>181700</v>
      </c>
      <c r="G23" s="160">
        <v>161848</v>
      </c>
      <c r="H23" s="160">
        <v>147955</v>
      </c>
      <c r="I23" s="161">
        <f>IFERROR(H23/G23-1,"-")</f>
        <v>-8.5839800306460434E-2</v>
      </c>
      <c r="J23" s="160">
        <f t="shared" ref="J23:J33" si="8">H23-G23</f>
        <v>-13893</v>
      </c>
      <c r="K23" s="161">
        <f>H23/H$8</f>
        <v>2.7141391690887331E-2</v>
      </c>
    </row>
    <row r="24" spans="1:23" x14ac:dyDescent="0.25">
      <c r="B24" s="163" t="s">
        <v>108</v>
      </c>
      <c r="C24" s="164">
        <v>68476</v>
      </c>
      <c r="D24" s="164">
        <v>126666</v>
      </c>
      <c r="E24" s="164">
        <v>86860</v>
      </c>
      <c r="F24" s="164">
        <v>75361</v>
      </c>
      <c r="G24" s="164">
        <v>60679</v>
      </c>
      <c r="H24" s="164">
        <v>67419</v>
      </c>
      <c r="I24" s="165">
        <f>IFERROR(H24/G24-1,"-")</f>
        <v>0.11107631964930209</v>
      </c>
      <c r="J24" s="164">
        <f t="shared" si="8"/>
        <v>6740</v>
      </c>
      <c r="K24" s="165">
        <f>H24/H$8</f>
        <v>1.236758126733083E-2</v>
      </c>
    </row>
    <row r="25" spans="1:23" x14ac:dyDescent="0.25">
      <c r="B25" s="163" t="s">
        <v>105</v>
      </c>
      <c r="C25" s="164">
        <v>49521</v>
      </c>
      <c r="D25" s="164">
        <v>120918</v>
      </c>
      <c r="E25" s="164">
        <v>120397</v>
      </c>
      <c r="F25" s="164">
        <v>106339</v>
      </c>
      <c r="G25" s="164">
        <v>101169</v>
      </c>
      <c r="H25" s="164">
        <v>80536</v>
      </c>
      <c r="I25" s="165">
        <f>IFERROR(H25/G25-1,"-")</f>
        <v>-0.2039458727475808</v>
      </c>
      <c r="J25" s="164">
        <f t="shared" si="8"/>
        <v>-20633</v>
      </c>
      <c r="K25" s="165">
        <f>H25/H$8</f>
        <v>1.4773810423556501E-2</v>
      </c>
    </row>
    <row r="26" spans="1:23" x14ac:dyDescent="0.25">
      <c r="B26" s="159" t="s">
        <v>112</v>
      </c>
      <c r="C26" s="160">
        <v>432870</v>
      </c>
      <c r="D26" s="160">
        <v>633461</v>
      </c>
      <c r="E26" s="160">
        <v>1549841</v>
      </c>
      <c r="F26" s="160">
        <v>1707051</v>
      </c>
      <c r="G26" s="160">
        <v>1777081</v>
      </c>
      <c r="H26" s="160">
        <v>1710282</v>
      </c>
      <c r="I26" s="161">
        <f>IFERROR(H26/G26-1,"-")</f>
        <v>-3.7589170105358116E-2</v>
      </c>
      <c r="J26" s="160">
        <f t="shared" si="8"/>
        <v>-66799</v>
      </c>
      <c r="K26" s="161">
        <f>H26/H$8</f>
        <v>0.31374021603780994</v>
      </c>
    </row>
    <row r="27" spans="1:23" x14ac:dyDescent="0.25">
      <c r="B27" s="163" t="s">
        <v>115</v>
      </c>
      <c r="C27" s="164">
        <v>187852</v>
      </c>
      <c r="D27" s="164">
        <v>208305</v>
      </c>
      <c r="E27" s="164">
        <v>783677</v>
      </c>
      <c r="F27" s="164">
        <v>883804</v>
      </c>
      <c r="G27" s="164">
        <v>930359</v>
      </c>
      <c r="H27" s="164">
        <v>904858</v>
      </c>
      <c r="I27" s="165">
        <f t="shared" ref="I27:I34" si="9">IFERROR(H27/G27-1,"-")</f>
        <v>-2.7409849316231694E-2</v>
      </c>
      <c r="J27" s="164">
        <f t="shared" si="8"/>
        <v>-25501</v>
      </c>
      <c r="K27" s="165">
        <f t="shared" ref="K27:K34" si="10">H27/H$8</f>
        <v>0.16599037141450393</v>
      </c>
    </row>
    <row r="28" spans="1:23" x14ac:dyDescent="0.25">
      <c r="B28" s="163" t="s">
        <v>118</v>
      </c>
      <c r="C28" s="164">
        <v>57141</v>
      </c>
      <c r="D28" s="164">
        <v>103865</v>
      </c>
      <c r="E28" s="164">
        <v>169299</v>
      </c>
      <c r="F28" s="164">
        <v>182561</v>
      </c>
      <c r="G28" s="164">
        <v>183463</v>
      </c>
      <c r="H28" s="164">
        <v>171611</v>
      </c>
      <c r="I28" s="165">
        <f t="shared" si="9"/>
        <v>-6.4601581790333706E-2</v>
      </c>
      <c r="J28" s="164">
        <f t="shared" si="8"/>
        <v>-11852</v>
      </c>
      <c r="K28" s="165">
        <f t="shared" si="10"/>
        <v>3.14809325096473E-2</v>
      </c>
    </row>
    <row r="29" spans="1:23" x14ac:dyDescent="0.25">
      <c r="B29" s="163" t="s">
        <v>121</v>
      </c>
      <c r="C29" s="164">
        <v>20504</v>
      </c>
      <c r="D29" s="164">
        <v>42447</v>
      </c>
      <c r="E29" s="164">
        <v>63176</v>
      </c>
      <c r="F29" s="164">
        <v>65408</v>
      </c>
      <c r="G29" s="164">
        <v>57978</v>
      </c>
      <c r="H29" s="164">
        <v>51981</v>
      </c>
      <c r="I29" s="165">
        <f t="shared" si="9"/>
        <v>-0.10343578598778846</v>
      </c>
      <c r="J29" s="164">
        <f t="shared" si="8"/>
        <v>-5997</v>
      </c>
      <c r="K29" s="165">
        <f t="shared" si="10"/>
        <v>9.5355796119361586E-3</v>
      </c>
    </row>
    <row r="30" spans="1:23" x14ac:dyDescent="0.25">
      <c r="B30" s="163" t="s">
        <v>128</v>
      </c>
      <c r="C30" s="164">
        <v>17078</v>
      </c>
      <c r="D30" s="164">
        <v>41550</v>
      </c>
      <c r="E30" s="164">
        <v>75901</v>
      </c>
      <c r="F30" s="164">
        <v>70876</v>
      </c>
      <c r="G30" s="164">
        <v>71598</v>
      </c>
      <c r="H30" s="164">
        <v>66696</v>
      </c>
      <c r="I30" s="165">
        <f t="shared" si="9"/>
        <v>-6.8465599597754112E-2</v>
      </c>
      <c r="J30" s="164">
        <f t="shared" si="8"/>
        <v>-4902</v>
      </c>
      <c r="K30" s="165">
        <f t="shared" si="10"/>
        <v>1.223495157456944E-2</v>
      </c>
    </row>
    <row r="31" spans="1:23" x14ac:dyDescent="0.25">
      <c r="B31" s="163" t="s">
        <v>124</v>
      </c>
      <c r="C31" s="164">
        <v>28980</v>
      </c>
      <c r="D31" s="164">
        <v>51893</v>
      </c>
      <c r="E31" s="164">
        <v>82793</v>
      </c>
      <c r="F31" s="164">
        <v>80269</v>
      </c>
      <c r="G31" s="164">
        <v>81717</v>
      </c>
      <c r="H31" s="164">
        <v>77883</v>
      </c>
      <c r="I31" s="165">
        <f t="shared" si="9"/>
        <v>-4.6918021953816225E-2</v>
      </c>
      <c r="J31" s="164">
        <f t="shared" si="8"/>
        <v>-3834</v>
      </c>
      <c r="K31" s="165">
        <f t="shared" si="10"/>
        <v>1.4287134662981163E-2</v>
      </c>
    </row>
    <row r="32" spans="1:23" x14ac:dyDescent="0.25">
      <c r="B32" s="163" t="s">
        <v>133</v>
      </c>
      <c r="C32" s="164">
        <v>11625</v>
      </c>
      <c r="D32" s="164">
        <v>7603</v>
      </c>
      <c r="E32" s="164">
        <v>22864</v>
      </c>
      <c r="F32" s="164">
        <v>24584</v>
      </c>
      <c r="G32" s="164">
        <v>24160</v>
      </c>
      <c r="H32" s="164">
        <v>23072</v>
      </c>
      <c r="I32" s="165">
        <f t="shared" si="9"/>
        <v>-4.503311258278142E-2</v>
      </c>
      <c r="J32" s="164">
        <f t="shared" si="8"/>
        <v>-1088</v>
      </c>
      <c r="K32" s="165">
        <f t="shared" si="10"/>
        <v>4.2324097806235176E-3</v>
      </c>
    </row>
    <row r="33" spans="2:14" x14ac:dyDescent="0.25">
      <c r="B33" s="163" t="s">
        <v>136</v>
      </c>
      <c r="C33" s="164">
        <v>13377</v>
      </c>
      <c r="D33" s="164">
        <v>5465</v>
      </c>
      <c r="E33" s="164">
        <v>19705</v>
      </c>
      <c r="F33" s="164">
        <v>25664</v>
      </c>
      <c r="G33" s="164">
        <v>23273</v>
      </c>
      <c r="H33" s="164">
        <v>20293</v>
      </c>
      <c r="I33" s="165">
        <f t="shared" si="9"/>
        <v>-0.12804537446826791</v>
      </c>
      <c r="J33" s="164">
        <f t="shared" si="8"/>
        <v>-2980</v>
      </c>
      <c r="K33" s="165">
        <f t="shared" si="10"/>
        <v>3.7226201316831239E-3</v>
      </c>
    </row>
    <row r="34" spans="2:14" x14ac:dyDescent="0.25">
      <c r="B34" s="168" t="s">
        <v>150</v>
      </c>
      <c r="C34" s="169">
        <f t="shared" ref="C34:H34" si="11">C26-SUM(C27:C33)</f>
        <v>96313</v>
      </c>
      <c r="D34" s="169">
        <f t="shared" si="11"/>
        <v>172333</v>
      </c>
      <c r="E34" s="169">
        <f t="shared" si="11"/>
        <v>332426</v>
      </c>
      <c r="F34" s="169">
        <f t="shared" si="11"/>
        <v>373885</v>
      </c>
      <c r="G34" s="169">
        <f t="shared" si="11"/>
        <v>404533</v>
      </c>
      <c r="H34" s="169">
        <f t="shared" si="11"/>
        <v>393888</v>
      </c>
      <c r="I34" s="170">
        <f t="shared" si="9"/>
        <v>-2.6314293271500699E-2</v>
      </c>
      <c r="J34" s="169">
        <f>H34-G34</f>
        <v>-10645</v>
      </c>
      <c r="K34" s="170">
        <f t="shared" si="10"/>
        <v>7.2256216351865285E-2</v>
      </c>
    </row>
    <row r="35" spans="2:14" x14ac:dyDescent="0.25">
      <c r="B35" s="155" t="s">
        <v>47</v>
      </c>
      <c r="C35" s="153"/>
      <c r="D35" s="153"/>
      <c r="E35" s="153"/>
      <c r="F35" s="153"/>
      <c r="G35" s="153"/>
      <c r="H35" s="154"/>
      <c r="I35" s="154"/>
      <c r="J35" s="154"/>
      <c r="K35" s="153"/>
      <c r="L35" s="171"/>
      <c r="M35" s="171"/>
      <c r="N35" s="171"/>
    </row>
    <row r="36" spans="2:14" x14ac:dyDescent="0.25">
      <c r="B36" s="156" t="s">
        <v>73</v>
      </c>
      <c r="C36" s="157">
        <v>375345</v>
      </c>
      <c r="D36" s="157">
        <v>492258</v>
      </c>
      <c r="E36" s="157">
        <v>1245331</v>
      </c>
      <c r="F36" s="157">
        <v>1320376</v>
      </c>
      <c r="G36" s="157">
        <v>1387795</v>
      </c>
      <c r="H36" s="157">
        <v>1421549</v>
      </c>
      <c r="I36" s="158">
        <f>IFERROR(H36/G36-1,"-")</f>
        <v>2.4322036035581585E-2</v>
      </c>
      <c r="J36" s="157">
        <f>H36-G36</f>
        <v>33754</v>
      </c>
      <c r="K36" s="158">
        <f>H36/H$8</f>
        <v>0.26077400707505116</v>
      </c>
      <c r="L36" s="107"/>
      <c r="M36" s="107"/>
      <c r="N36" s="107"/>
    </row>
    <row r="37" spans="2:14" x14ac:dyDescent="0.25">
      <c r="B37" s="159" t="s">
        <v>102</v>
      </c>
      <c r="C37" s="160">
        <v>51760</v>
      </c>
      <c r="D37" s="160">
        <v>83468</v>
      </c>
      <c r="E37" s="160">
        <v>124091</v>
      </c>
      <c r="F37" s="160">
        <v>119487</v>
      </c>
      <c r="G37" s="160">
        <v>114632</v>
      </c>
      <c r="H37" s="160">
        <v>118257</v>
      </c>
      <c r="I37" s="161">
        <f>IFERROR(H37/G37-1,"-")</f>
        <v>3.1622932514481228E-2</v>
      </c>
      <c r="J37" s="160">
        <f t="shared" ref="J37:J47" si="12">H37-G37</f>
        <v>3625</v>
      </c>
      <c r="K37" s="161">
        <f>H37/H$8</f>
        <v>2.1693484891955411E-2</v>
      </c>
    </row>
    <row r="38" spans="2:14" x14ac:dyDescent="0.25">
      <c r="B38" s="163" t="s">
        <v>108</v>
      </c>
      <c r="C38" s="164">
        <v>24912</v>
      </c>
      <c r="D38" s="164">
        <v>43482</v>
      </c>
      <c r="E38" s="164">
        <v>48234</v>
      </c>
      <c r="F38" s="164">
        <v>52610</v>
      </c>
      <c r="G38" s="164">
        <v>50222</v>
      </c>
      <c r="H38" s="164">
        <v>51408</v>
      </c>
      <c r="I38" s="165">
        <f>IFERROR(H38/G38-1,"-")</f>
        <v>2.3615148739596137E-2</v>
      </c>
      <c r="J38" s="164">
        <f t="shared" si="12"/>
        <v>1186</v>
      </c>
      <c r="K38" s="165">
        <f>H38/H$8</f>
        <v>9.4304664529426922E-3</v>
      </c>
    </row>
    <row r="39" spans="2:14" x14ac:dyDescent="0.25">
      <c r="B39" s="163" t="s">
        <v>105</v>
      </c>
      <c r="C39" s="164">
        <v>26848</v>
      </c>
      <c r="D39" s="164">
        <v>39986</v>
      </c>
      <c r="E39" s="164">
        <v>75857</v>
      </c>
      <c r="F39" s="164">
        <v>66877</v>
      </c>
      <c r="G39" s="164">
        <v>64410</v>
      </c>
      <c r="H39" s="164">
        <v>66849</v>
      </c>
      <c r="I39" s="165">
        <f>IFERROR(H39/G39-1,"-")</f>
        <v>3.7866790870982658E-2</v>
      </c>
      <c r="J39" s="164">
        <f t="shared" si="12"/>
        <v>2439</v>
      </c>
      <c r="K39" s="165">
        <f>H39/H$8</f>
        <v>1.2263018439012721E-2</v>
      </c>
    </row>
    <row r="40" spans="2:14" x14ac:dyDescent="0.25">
      <c r="B40" s="159" t="s">
        <v>112</v>
      </c>
      <c r="C40" s="160">
        <v>323585</v>
      </c>
      <c r="D40" s="160">
        <v>408790</v>
      </c>
      <c r="E40" s="160">
        <v>1121240</v>
      </c>
      <c r="F40" s="160">
        <v>1200889</v>
      </c>
      <c r="G40" s="160">
        <v>1273163</v>
      </c>
      <c r="H40" s="160">
        <v>1303292</v>
      </c>
      <c r="I40" s="161">
        <f>IFERROR(H40/G40-1,"-")</f>
        <v>2.3664683940705089E-2</v>
      </c>
      <c r="J40" s="160">
        <f t="shared" si="12"/>
        <v>30129</v>
      </c>
      <c r="K40" s="161">
        <f>H40/H$8</f>
        <v>0.23908052218309575</v>
      </c>
    </row>
    <row r="41" spans="2:14" x14ac:dyDescent="0.25">
      <c r="B41" s="163" t="s">
        <v>115</v>
      </c>
      <c r="C41" s="164">
        <v>146501</v>
      </c>
      <c r="D41" s="164">
        <v>142606</v>
      </c>
      <c r="E41" s="164">
        <v>581865</v>
      </c>
      <c r="F41" s="164">
        <v>634686</v>
      </c>
      <c r="G41" s="164">
        <v>683651</v>
      </c>
      <c r="H41" s="164">
        <v>687259</v>
      </c>
      <c r="I41" s="165">
        <f t="shared" ref="I41:I48" si="13">IFERROR(H41/G41-1,"-")</f>
        <v>5.2775465844414615E-3</v>
      </c>
      <c r="J41" s="164">
        <f t="shared" si="12"/>
        <v>3608</v>
      </c>
      <c r="K41" s="165">
        <f t="shared" ref="K41:K48" si="14">H41/H$8</f>
        <v>0.12607323653872823</v>
      </c>
    </row>
    <row r="42" spans="2:14" x14ac:dyDescent="0.25">
      <c r="B42" s="163" t="s">
        <v>118</v>
      </c>
      <c r="C42" s="164">
        <v>16159</v>
      </c>
      <c r="D42" s="164">
        <v>21846</v>
      </c>
      <c r="E42" s="164">
        <v>39072</v>
      </c>
      <c r="F42" s="164">
        <v>45119</v>
      </c>
      <c r="G42" s="164">
        <v>44501</v>
      </c>
      <c r="H42" s="164">
        <v>50301</v>
      </c>
      <c r="I42" s="165">
        <f t="shared" si="13"/>
        <v>0.13033414979438662</v>
      </c>
      <c r="J42" s="164">
        <f t="shared" si="12"/>
        <v>5800</v>
      </c>
      <c r="K42" s="165">
        <f t="shared" si="14"/>
        <v>9.2273944337354172E-3</v>
      </c>
    </row>
    <row r="43" spans="2:14" x14ac:dyDescent="0.25">
      <c r="B43" s="163" t="s">
        <v>121</v>
      </c>
      <c r="C43" s="164">
        <v>9702</v>
      </c>
      <c r="D43" s="164">
        <v>19919</v>
      </c>
      <c r="E43" s="164">
        <v>27268</v>
      </c>
      <c r="F43" s="164">
        <v>28878</v>
      </c>
      <c r="G43" s="164">
        <v>29098</v>
      </c>
      <c r="H43" s="164">
        <v>32407</v>
      </c>
      <c r="I43" s="165">
        <f t="shared" si="13"/>
        <v>0.11371915595573578</v>
      </c>
      <c r="J43" s="164">
        <f t="shared" si="12"/>
        <v>3309</v>
      </c>
      <c r="K43" s="165">
        <f t="shared" si="14"/>
        <v>5.9448553987806142E-3</v>
      </c>
    </row>
    <row r="44" spans="2:14" x14ac:dyDescent="0.25">
      <c r="B44" s="163" t="s">
        <v>128</v>
      </c>
      <c r="C44" s="164">
        <v>15410</v>
      </c>
      <c r="D44" s="164">
        <v>30677</v>
      </c>
      <c r="E44" s="164">
        <v>57015</v>
      </c>
      <c r="F44" s="164">
        <v>55474</v>
      </c>
      <c r="G44" s="164">
        <v>57898</v>
      </c>
      <c r="H44" s="164">
        <v>53524</v>
      </c>
      <c r="I44" s="165">
        <f t="shared" si="13"/>
        <v>-7.5546651006943244E-2</v>
      </c>
      <c r="J44" s="164">
        <f t="shared" si="12"/>
        <v>-4374</v>
      </c>
      <c r="K44" s="165">
        <f t="shared" si="14"/>
        <v>9.8186330226288643E-3</v>
      </c>
    </row>
    <row r="45" spans="2:14" x14ac:dyDescent="0.25">
      <c r="B45" s="163" t="s">
        <v>124</v>
      </c>
      <c r="C45" s="164">
        <v>15534</v>
      </c>
      <c r="D45" s="164">
        <v>22807</v>
      </c>
      <c r="E45" s="164">
        <v>38767</v>
      </c>
      <c r="F45" s="164">
        <v>44183</v>
      </c>
      <c r="G45" s="164">
        <v>44633</v>
      </c>
      <c r="H45" s="164">
        <v>41189</v>
      </c>
      <c r="I45" s="165">
        <f t="shared" si="13"/>
        <v>-7.7162637510362342E-2</v>
      </c>
      <c r="J45" s="164">
        <f t="shared" si="12"/>
        <v>-3444</v>
      </c>
      <c r="K45" s="165">
        <f t="shared" si="14"/>
        <v>7.5558567291132998E-3</v>
      </c>
    </row>
    <row r="46" spans="2:14" x14ac:dyDescent="0.25">
      <c r="B46" s="163" t="s">
        <v>133</v>
      </c>
      <c r="C46" s="164">
        <v>9750</v>
      </c>
      <c r="D46" s="164">
        <v>10533</v>
      </c>
      <c r="E46" s="164">
        <v>22455</v>
      </c>
      <c r="F46" s="164">
        <v>23504</v>
      </c>
      <c r="G46" s="164">
        <v>22219</v>
      </c>
      <c r="H46" s="164">
        <v>22481</v>
      </c>
      <c r="I46" s="165">
        <f t="shared" si="13"/>
        <v>1.1791709797920769E-2</v>
      </c>
      <c r="J46" s="164">
        <f t="shared" si="12"/>
        <v>262</v>
      </c>
      <c r="K46" s="165">
        <f t="shared" si="14"/>
        <v>4.1239946375778991E-3</v>
      </c>
    </row>
    <row r="47" spans="2:14" x14ac:dyDescent="0.25">
      <c r="B47" s="163" t="s">
        <v>136</v>
      </c>
      <c r="C47" s="164">
        <v>16737</v>
      </c>
      <c r="D47" s="164">
        <v>10472</v>
      </c>
      <c r="E47" s="164">
        <v>22542</v>
      </c>
      <c r="F47" s="164">
        <v>26526</v>
      </c>
      <c r="G47" s="164">
        <v>24735</v>
      </c>
      <c r="H47" s="164">
        <v>20288</v>
      </c>
      <c r="I47" s="165">
        <f t="shared" si="13"/>
        <v>-0.17978572872447951</v>
      </c>
      <c r="J47" s="164">
        <f t="shared" si="12"/>
        <v>-4447</v>
      </c>
      <c r="K47" s="165">
        <f t="shared" si="14"/>
        <v>3.72170291389086E-3</v>
      </c>
    </row>
    <row r="48" spans="2:14" x14ac:dyDescent="0.25">
      <c r="B48" s="168" t="s">
        <v>150</v>
      </c>
      <c r="C48" s="169">
        <f t="shared" ref="C48:H48" si="15">C40-SUM(C41:C47)</f>
        <v>93792</v>
      </c>
      <c r="D48" s="169">
        <f t="shared" si="15"/>
        <v>149930</v>
      </c>
      <c r="E48" s="169">
        <f t="shared" si="15"/>
        <v>332256</v>
      </c>
      <c r="F48" s="169">
        <f t="shared" si="15"/>
        <v>342519</v>
      </c>
      <c r="G48" s="169">
        <f t="shared" si="15"/>
        <v>366428</v>
      </c>
      <c r="H48" s="169">
        <f t="shared" si="15"/>
        <v>395843</v>
      </c>
      <c r="I48" s="170">
        <f t="shared" si="13"/>
        <v>8.0274978986321965E-2</v>
      </c>
      <c r="J48" s="169">
        <f>H48-G48</f>
        <v>29415</v>
      </c>
      <c r="K48" s="170">
        <f t="shared" si="14"/>
        <v>7.2614848508640556E-2</v>
      </c>
    </row>
    <row r="49" spans="2:14" x14ac:dyDescent="0.25">
      <c r="B49" s="155" t="s">
        <v>48</v>
      </c>
      <c r="C49" s="153"/>
      <c r="D49" s="153"/>
      <c r="E49" s="153"/>
      <c r="F49" s="153"/>
      <c r="G49" s="153"/>
      <c r="H49" s="154"/>
      <c r="I49" s="154"/>
      <c r="J49" s="154"/>
      <c r="K49" s="153"/>
      <c r="L49" s="171"/>
      <c r="M49" s="171"/>
      <c r="N49" s="171"/>
    </row>
    <row r="50" spans="2:14" x14ac:dyDescent="0.25">
      <c r="B50" s="156" t="s">
        <v>73</v>
      </c>
      <c r="C50" s="157">
        <v>12633</v>
      </c>
      <c r="D50" s="157">
        <v>20161</v>
      </c>
      <c r="E50" s="157">
        <v>37751</v>
      </c>
      <c r="F50" s="157">
        <v>51211</v>
      </c>
      <c r="G50" s="157">
        <v>45051</v>
      </c>
      <c r="H50" s="157">
        <v>44435</v>
      </c>
      <c r="I50" s="158">
        <f>IFERROR(H50/G50-1,"-")</f>
        <v>-1.3673392377527738E-2</v>
      </c>
      <c r="J50" s="157">
        <f>H50-G50</f>
        <v>-616</v>
      </c>
      <c r="K50" s="158">
        <f>H50/H$8</f>
        <v>8.1513145198511619E-3</v>
      </c>
      <c r="L50" s="107"/>
      <c r="M50" s="107"/>
      <c r="N50" s="107"/>
    </row>
    <row r="51" spans="2:14" x14ac:dyDescent="0.25">
      <c r="B51" s="159" t="s">
        <v>102</v>
      </c>
      <c r="C51" s="160">
        <v>2339</v>
      </c>
      <c r="D51" s="160">
        <v>4950</v>
      </c>
      <c r="E51" s="160">
        <v>6762</v>
      </c>
      <c r="F51" s="160">
        <v>20295</v>
      </c>
      <c r="G51" s="160">
        <v>11990</v>
      </c>
      <c r="H51" s="160">
        <v>10059</v>
      </c>
      <c r="I51" s="161">
        <f>IFERROR(H51/G51-1,"-")</f>
        <v>-0.16105087572977483</v>
      </c>
      <c r="J51" s="160">
        <f t="shared" ref="J51:J61" si="16">H51-G51</f>
        <v>-1931</v>
      </c>
      <c r="K51" s="161">
        <f>H51/H$8</f>
        <v>1.8452587544769401E-3</v>
      </c>
    </row>
    <row r="52" spans="2:14" x14ac:dyDescent="0.25">
      <c r="B52" s="163" t="s">
        <v>108</v>
      </c>
      <c r="C52" s="164">
        <v>1658</v>
      </c>
      <c r="D52" s="164">
        <v>2415</v>
      </c>
      <c r="E52" s="164">
        <v>3515</v>
      </c>
      <c r="F52" s="164">
        <v>14856</v>
      </c>
      <c r="G52" s="164">
        <v>7765</v>
      </c>
      <c r="H52" s="164">
        <v>5908</v>
      </c>
      <c r="I52" s="165">
        <f>IFERROR(H52/G52-1,"-")</f>
        <v>-0.23915003219575015</v>
      </c>
      <c r="J52" s="164">
        <f t="shared" si="16"/>
        <v>-1857</v>
      </c>
      <c r="K52" s="165">
        <f>H52/H$8</f>
        <v>1.0837845433392744E-3</v>
      </c>
    </row>
    <row r="53" spans="2:14" x14ac:dyDescent="0.25">
      <c r="B53" s="163" t="s">
        <v>105</v>
      </c>
      <c r="C53" s="164">
        <v>681</v>
      </c>
      <c r="D53" s="164">
        <v>2535</v>
      </c>
      <c r="E53" s="164">
        <v>3247</v>
      </c>
      <c r="F53" s="164">
        <v>5439</v>
      </c>
      <c r="G53" s="164">
        <v>4225</v>
      </c>
      <c r="H53" s="164">
        <v>4151</v>
      </c>
      <c r="I53" s="165">
        <f>IFERROR(H53/G53-1,"-")</f>
        <v>-1.7514792899408271E-2</v>
      </c>
      <c r="J53" s="164">
        <f t="shared" si="16"/>
        <v>-74</v>
      </c>
      <c r="K53" s="165">
        <f>H53/H$8</f>
        <v>7.6147421113766556E-4</v>
      </c>
    </row>
    <row r="54" spans="2:14" x14ac:dyDescent="0.25">
      <c r="B54" s="159" t="s">
        <v>112</v>
      </c>
      <c r="C54" s="160">
        <v>10294</v>
      </c>
      <c r="D54" s="160">
        <v>15211</v>
      </c>
      <c r="E54" s="160">
        <v>30989</v>
      </c>
      <c r="F54" s="160">
        <v>30916</v>
      </c>
      <c r="G54" s="160">
        <v>33061</v>
      </c>
      <c r="H54" s="160">
        <v>34376</v>
      </c>
      <c r="I54" s="161">
        <f>IFERROR(H54/G54-1,"-")</f>
        <v>3.9774961434923428E-2</v>
      </c>
      <c r="J54" s="160">
        <f t="shared" si="16"/>
        <v>1315</v>
      </c>
      <c r="K54" s="161">
        <f>H54/H$8</f>
        <v>6.3060557653742211E-3</v>
      </c>
    </row>
    <row r="55" spans="2:14" x14ac:dyDescent="0.25">
      <c r="B55" s="163" t="s">
        <v>115</v>
      </c>
      <c r="C55" s="164">
        <v>3060</v>
      </c>
      <c r="D55" s="164">
        <v>3030</v>
      </c>
      <c r="E55" s="164">
        <v>10352</v>
      </c>
      <c r="F55" s="164">
        <v>9308</v>
      </c>
      <c r="G55" s="164">
        <v>11059</v>
      </c>
      <c r="H55" s="164">
        <v>11732</v>
      </c>
      <c r="I55" s="165">
        <f t="shared" ref="I55:I62" si="17">IFERROR(H55/G55-1,"-")</f>
        <v>6.0855411881725274E-2</v>
      </c>
      <c r="J55" s="164">
        <f t="shared" si="16"/>
        <v>673</v>
      </c>
      <c r="K55" s="165">
        <f t="shared" ref="K55:K62" si="18">H55/H$8</f>
        <v>2.152159827768512E-3</v>
      </c>
    </row>
    <row r="56" spans="2:14" x14ac:dyDescent="0.25">
      <c r="B56" s="163" t="s">
        <v>118</v>
      </c>
      <c r="C56" s="164">
        <v>2874</v>
      </c>
      <c r="D56" s="164">
        <v>5150</v>
      </c>
      <c r="E56" s="164">
        <v>6811</v>
      </c>
      <c r="F56" s="164">
        <v>6211</v>
      </c>
      <c r="G56" s="164">
        <v>6329</v>
      </c>
      <c r="H56" s="164">
        <v>6972</v>
      </c>
      <c r="I56" s="165">
        <f t="shared" si="17"/>
        <v>0.10159582872491701</v>
      </c>
      <c r="J56" s="164">
        <f t="shared" si="16"/>
        <v>643</v>
      </c>
      <c r="K56" s="165">
        <f t="shared" si="18"/>
        <v>1.2789684895330774E-3</v>
      </c>
    </row>
    <row r="57" spans="2:14" x14ac:dyDescent="0.25">
      <c r="B57" s="163" t="s">
        <v>121</v>
      </c>
      <c r="C57" s="164">
        <v>544</v>
      </c>
      <c r="D57" s="164">
        <v>1642</v>
      </c>
      <c r="E57" s="164">
        <v>2746</v>
      </c>
      <c r="F57" s="164">
        <v>2942</v>
      </c>
      <c r="G57" s="164">
        <v>2495</v>
      </c>
      <c r="H57" s="164">
        <v>2789</v>
      </c>
      <c r="I57" s="165">
        <f t="shared" si="17"/>
        <v>0.11783567134268536</v>
      </c>
      <c r="J57" s="164">
        <f t="shared" si="16"/>
        <v>294</v>
      </c>
      <c r="K57" s="165">
        <f t="shared" si="18"/>
        <v>5.1162408452492159E-4</v>
      </c>
    </row>
    <row r="58" spans="2:14" x14ac:dyDescent="0.25">
      <c r="B58" s="163" t="s">
        <v>128</v>
      </c>
      <c r="C58" s="164">
        <v>284</v>
      </c>
      <c r="D58" s="164">
        <v>377</v>
      </c>
      <c r="E58" s="164">
        <v>868</v>
      </c>
      <c r="F58" s="164">
        <v>832</v>
      </c>
      <c r="G58" s="164">
        <v>1068</v>
      </c>
      <c r="H58" s="164">
        <v>1139</v>
      </c>
      <c r="I58" s="165">
        <f t="shared" si="17"/>
        <v>6.6479400749063666E-2</v>
      </c>
      <c r="J58" s="164">
        <f t="shared" si="16"/>
        <v>71</v>
      </c>
      <c r="K58" s="165">
        <f t="shared" si="18"/>
        <v>2.0894221307776465E-4</v>
      </c>
    </row>
    <row r="59" spans="2:14" x14ac:dyDescent="0.25">
      <c r="B59" s="163" t="s">
        <v>124</v>
      </c>
      <c r="C59" s="164">
        <v>229</v>
      </c>
      <c r="D59" s="164">
        <v>476</v>
      </c>
      <c r="E59" s="164">
        <v>657</v>
      </c>
      <c r="F59" s="164">
        <v>709</v>
      </c>
      <c r="G59" s="164">
        <v>744</v>
      </c>
      <c r="H59" s="164">
        <v>922</v>
      </c>
      <c r="I59" s="165">
        <f t="shared" si="17"/>
        <v>0.239247311827957</v>
      </c>
      <c r="J59" s="164">
        <f t="shared" si="16"/>
        <v>178</v>
      </c>
      <c r="K59" s="165">
        <f t="shared" si="18"/>
        <v>1.691349608935022E-4</v>
      </c>
    </row>
    <row r="60" spans="2:14" x14ac:dyDescent="0.25">
      <c r="B60" s="163" t="s">
        <v>133</v>
      </c>
      <c r="C60" s="164">
        <v>136</v>
      </c>
      <c r="D60" s="164">
        <v>98</v>
      </c>
      <c r="E60" s="164">
        <v>136</v>
      </c>
      <c r="F60" s="164">
        <v>243</v>
      </c>
      <c r="G60" s="164">
        <v>145</v>
      </c>
      <c r="H60" s="164">
        <v>208</v>
      </c>
      <c r="I60" s="165">
        <f t="shared" si="17"/>
        <v>0.43448275862068964</v>
      </c>
      <c r="J60" s="164">
        <f t="shared" si="16"/>
        <v>63</v>
      </c>
      <c r="K60" s="165">
        <f t="shared" si="18"/>
        <v>3.8156260158187052E-5</v>
      </c>
    </row>
    <row r="61" spans="2:14" x14ac:dyDescent="0.25">
      <c r="B61" s="163" t="s">
        <v>136</v>
      </c>
      <c r="C61" s="164">
        <v>217</v>
      </c>
      <c r="D61" s="164">
        <v>91</v>
      </c>
      <c r="E61" s="164">
        <v>153</v>
      </c>
      <c r="F61" s="164">
        <v>195</v>
      </c>
      <c r="G61" s="164">
        <v>160</v>
      </c>
      <c r="H61" s="164">
        <v>480</v>
      </c>
      <c r="I61" s="165">
        <f t="shared" si="17"/>
        <v>2</v>
      </c>
      <c r="J61" s="164">
        <f t="shared" si="16"/>
        <v>320</v>
      </c>
      <c r="K61" s="165">
        <f t="shared" si="18"/>
        <v>8.8052908057354736E-5</v>
      </c>
    </row>
    <row r="62" spans="2:14" x14ac:dyDescent="0.25">
      <c r="B62" s="168" t="s">
        <v>150</v>
      </c>
      <c r="C62" s="169">
        <f t="shared" ref="C62:H62" si="19">C54-SUM(C55:C61)</f>
        <v>2950</v>
      </c>
      <c r="D62" s="169">
        <f t="shared" si="19"/>
        <v>4347</v>
      </c>
      <c r="E62" s="169">
        <f t="shared" si="19"/>
        <v>9266</v>
      </c>
      <c r="F62" s="169">
        <f t="shared" si="19"/>
        <v>10476</v>
      </c>
      <c r="G62" s="169">
        <f t="shared" si="19"/>
        <v>11061</v>
      </c>
      <c r="H62" s="169">
        <f t="shared" si="19"/>
        <v>10134</v>
      </c>
      <c r="I62" s="170">
        <f t="shared" si="17"/>
        <v>-8.3807973962571225E-2</v>
      </c>
      <c r="J62" s="169">
        <f>H62-G62</f>
        <v>-927</v>
      </c>
      <c r="K62" s="170">
        <f t="shared" si="18"/>
        <v>1.8590170213609017E-3</v>
      </c>
    </row>
    <row r="63" spans="2:14" x14ac:dyDescent="0.25">
      <c r="B63" s="155" t="s">
        <v>49</v>
      </c>
      <c r="C63" s="153"/>
      <c r="D63" s="153"/>
      <c r="E63" s="153"/>
      <c r="F63" s="153"/>
      <c r="G63" s="153"/>
      <c r="H63" s="154"/>
      <c r="I63" s="154"/>
      <c r="J63" s="154"/>
      <c r="K63" s="153"/>
      <c r="L63" s="171"/>
      <c r="M63" s="171"/>
      <c r="N63" s="171"/>
    </row>
    <row r="64" spans="2:14" x14ac:dyDescent="0.25">
      <c r="B64" s="156" t="s">
        <v>73</v>
      </c>
      <c r="C64" s="157">
        <v>55313</v>
      </c>
      <c r="D64" s="157">
        <v>70304</v>
      </c>
      <c r="E64" s="157">
        <v>161080</v>
      </c>
      <c r="F64" s="157">
        <v>173648</v>
      </c>
      <c r="G64" s="157">
        <v>231856</v>
      </c>
      <c r="H64" s="157">
        <v>188676</v>
      </c>
      <c r="I64" s="158">
        <f>IFERROR(H64/G64-1,"-")</f>
        <v>-0.1862362845904354</v>
      </c>
      <c r="J64" s="157">
        <f>H64-G64</f>
        <v>-43180</v>
      </c>
      <c r="K64" s="158">
        <f>H64/H$8</f>
        <v>3.461139683464471E-2</v>
      </c>
      <c r="L64" s="107"/>
      <c r="M64" s="107"/>
      <c r="N64" s="107"/>
    </row>
    <row r="65" spans="2:14" x14ac:dyDescent="0.25">
      <c r="B65" s="159" t="s">
        <v>102</v>
      </c>
      <c r="C65" s="160">
        <v>24273</v>
      </c>
      <c r="D65" s="160">
        <v>26311</v>
      </c>
      <c r="E65" s="160">
        <v>32375</v>
      </c>
      <c r="F65" s="160">
        <v>43847</v>
      </c>
      <c r="G65" s="160">
        <v>61312</v>
      </c>
      <c r="H65" s="160">
        <v>42953</v>
      </c>
      <c r="I65" s="161">
        <f>IFERROR(H65/G65-1,"-")</f>
        <v>-0.29943567327766174</v>
      </c>
      <c r="J65" s="160">
        <f t="shared" ref="J65:J75" si="20">H65-G65</f>
        <v>-18359</v>
      </c>
      <c r="K65" s="161">
        <f>H65/H$8</f>
        <v>7.8794511662240788E-3</v>
      </c>
    </row>
    <row r="66" spans="2:14" x14ac:dyDescent="0.25">
      <c r="B66" s="163" t="s">
        <v>108</v>
      </c>
      <c r="C66" s="164">
        <v>8930</v>
      </c>
      <c r="D66" s="164">
        <v>21567</v>
      </c>
      <c r="E66" s="164">
        <v>23338</v>
      </c>
      <c r="F66" s="164">
        <v>29399</v>
      </c>
      <c r="G66" s="164">
        <v>37562</v>
      </c>
      <c r="H66" s="164">
        <v>16499</v>
      </c>
      <c r="I66" s="165">
        <f>IFERROR(H66/G66-1,"-")</f>
        <v>-0.56075288855758476</v>
      </c>
      <c r="J66" s="164">
        <f t="shared" si="20"/>
        <v>-21063</v>
      </c>
      <c r="K66" s="165">
        <f>H66/H$8</f>
        <v>3.0266352709131159E-3</v>
      </c>
    </row>
    <row r="67" spans="2:14" x14ac:dyDescent="0.25">
      <c r="B67" s="163" t="s">
        <v>105</v>
      </c>
      <c r="C67" s="164">
        <v>15343</v>
      </c>
      <c r="D67" s="164">
        <v>4744</v>
      </c>
      <c r="E67" s="164">
        <v>9037</v>
      </c>
      <c r="F67" s="164">
        <v>14448</v>
      </c>
      <c r="G67" s="164">
        <v>23750</v>
      </c>
      <c r="H67" s="164">
        <v>26454</v>
      </c>
      <c r="I67" s="165">
        <f>IFERROR(H67/G67-1,"-")</f>
        <v>0.11385263157894743</v>
      </c>
      <c r="J67" s="164">
        <f t="shared" si="20"/>
        <v>2704</v>
      </c>
      <c r="K67" s="165">
        <f>H67/H$8</f>
        <v>4.8528158953109624E-3</v>
      </c>
    </row>
    <row r="68" spans="2:14" x14ac:dyDescent="0.25">
      <c r="B68" s="159" t="s">
        <v>112</v>
      </c>
      <c r="C68" s="160">
        <v>31040</v>
      </c>
      <c r="D68" s="160">
        <v>43993</v>
      </c>
      <c r="E68" s="160">
        <v>128705</v>
      </c>
      <c r="F68" s="160">
        <v>129801</v>
      </c>
      <c r="G68" s="160">
        <v>170544</v>
      </c>
      <c r="H68" s="160">
        <v>145723</v>
      </c>
      <c r="I68" s="161">
        <f>IFERROR(H68/G68-1,"-")</f>
        <v>-0.14554015386058727</v>
      </c>
      <c r="J68" s="160">
        <f t="shared" si="20"/>
        <v>-24821</v>
      </c>
      <c r="K68" s="161">
        <f>H68/H$8</f>
        <v>2.6731945668420631E-2</v>
      </c>
    </row>
    <row r="69" spans="2:14" x14ac:dyDescent="0.25">
      <c r="B69" s="163" t="s">
        <v>115</v>
      </c>
      <c r="C69" s="164">
        <v>13899</v>
      </c>
      <c r="D69" s="164">
        <v>12264</v>
      </c>
      <c r="E69" s="164">
        <v>56081</v>
      </c>
      <c r="F69" s="164">
        <v>49878</v>
      </c>
      <c r="G69" s="164">
        <v>73242</v>
      </c>
      <c r="H69" s="164">
        <v>73188</v>
      </c>
      <c r="I69" s="165">
        <f t="shared" ref="I69:I76" si="21">IFERROR(H69/G69-1,"-")</f>
        <v>-7.3728188744159873E-4</v>
      </c>
      <c r="J69" s="164">
        <f t="shared" si="20"/>
        <v>-54</v>
      </c>
      <c r="K69" s="165">
        <f t="shared" ref="K69:K76" si="22">H69/H$8</f>
        <v>1.3425867156045162E-2</v>
      </c>
    </row>
    <row r="70" spans="2:14" x14ac:dyDescent="0.25">
      <c r="B70" s="163" t="s">
        <v>118</v>
      </c>
      <c r="C70" s="164">
        <v>3374</v>
      </c>
      <c r="D70" s="164">
        <v>3586</v>
      </c>
      <c r="E70" s="164">
        <v>7748</v>
      </c>
      <c r="F70" s="164">
        <v>11641</v>
      </c>
      <c r="G70" s="164">
        <v>10731</v>
      </c>
      <c r="H70" s="164">
        <v>10632</v>
      </c>
      <c r="I70" s="165">
        <f t="shared" si="21"/>
        <v>-9.2256080514397931E-3</v>
      </c>
      <c r="J70" s="164">
        <f t="shared" si="20"/>
        <v>-99</v>
      </c>
      <c r="K70" s="165">
        <f t="shared" si="22"/>
        <v>1.9503719134704072E-3</v>
      </c>
    </row>
    <row r="71" spans="2:14" x14ac:dyDescent="0.25">
      <c r="B71" s="163" t="s">
        <v>121</v>
      </c>
      <c r="C71" s="164">
        <v>3449</v>
      </c>
      <c r="D71" s="164">
        <v>6294</v>
      </c>
      <c r="E71" s="164">
        <v>18047</v>
      </c>
      <c r="F71" s="164">
        <v>14569</v>
      </c>
      <c r="G71" s="164">
        <v>19123</v>
      </c>
      <c r="H71" s="164">
        <v>9824</v>
      </c>
      <c r="I71" s="165">
        <f t="shared" si="21"/>
        <v>-0.48627307430842437</v>
      </c>
      <c r="J71" s="164">
        <f t="shared" si="20"/>
        <v>-9299</v>
      </c>
      <c r="K71" s="165">
        <f t="shared" si="22"/>
        <v>1.8021495182405267E-3</v>
      </c>
    </row>
    <row r="72" spans="2:14" x14ac:dyDescent="0.25">
      <c r="B72" s="163" t="s">
        <v>128</v>
      </c>
      <c r="C72" s="164">
        <v>536</v>
      </c>
      <c r="D72" s="164">
        <v>3888</v>
      </c>
      <c r="E72" s="164">
        <v>3396</v>
      </c>
      <c r="F72" s="164">
        <v>3919</v>
      </c>
      <c r="G72" s="164">
        <v>6454</v>
      </c>
      <c r="H72" s="164">
        <v>5695</v>
      </c>
      <c r="I72" s="165">
        <f t="shared" si="21"/>
        <v>-0.1176014874496436</v>
      </c>
      <c r="J72" s="164">
        <f t="shared" si="20"/>
        <v>-759</v>
      </c>
      <c r="K72" s="165">
        <f t="shared" si="22"/>
        <v>1.0447110653888233E-3</v>
      </c>
    </row>
    <row r="73" spans="2:14" x14ac:dyDescent="0.25">
      <c r="B73" s="163" t="s">
        <v>124</v>
      </c>
      <c r="C73" s="164">
        <v>1278</v>
      </c>
      <c r="D73" s="164">
        <v>1635</v>
      </c>
      <c r="E73" s="164">
        <v>3248</v>
      </c>
      <c r="F73" s="164">
        <v>2240</v>
      </c>
      <c r="G73" s="164">
        <v>4219</v>
      </c>
      <c r="H73" s="164">
        <v>3080</v>
      </c>
      <c r="I73" s="165">
        <f t="shared" si="21"/>
        <v>-0.26996918701114003</v>
      </c>
      <c r="J73" s="164">
        <f t="shared" si="20"/>
        <v>-1139</v>
      </c>
      <c r="K73" s="165">
        <f t="shared" si="22"/>
        <v>5.650061600346928E-4</v>
      </c>
    </row>
    <row r="74" spans="2:14" x14ac:dyDescent="0.25">
      <c r="B74" s="163" t="s">
        <v>133</v>
      </c>
      <c r="C74" s="164">
        <v>686</v>
      </c>
      <c r="D74" s="164">
        <v>1848</v>
      </c>
      <c r="E74" s="164">
        <v>2875</v>
      </c>
      <c r="F74" s="164">
        <v>3767</v>
      </c>
      <c r="G74" s="164">
        <v>3186</v>
      </c>
      <c r="H74" s="164">
        <v>2152</v>
      </c>
      <c r="I74" s="165">
        <f t="shared" si="21"/>
        <v>-0.32454488386691771</v>
      </c>
      <c r="J74" s="164">
        <f t="shared" si="20"/>
        <v>-1034</v>
      </c>
      <c r="K74" s="165">
        <f t="shared" si="22"/>
        <v>3.9477053779047368E-4</v>
      </c>
    </row>
    <row r="75" spans="2:14" x14ac:dyDescent="0.25">
      <c r="B75" s="163" t="s">
        <v>136</v>
      </c>
      <c r="C75" s="164">
        <v>932</v>
      </c>
      <c r="D75" s="164">
        <v>363</v>
      </c>
      <c r="E75" s="164">
        <v>967</v>
      </c>
      <c r="F75" s="164">
        <v>1109</v>
      </c>
      <c r="G75" s="164">
        <v>3135</v>
      </c>
      <c r="H75" s="164">
        <v>3206</v>
      </c>
      <c r="I75" s="165">
        <f t="shared" si="21"/>
        <v>2.2647527910685916E-2</v>
      </c>
      <c r="J75" s="164">
        <f t="shared" si="20"/>
        <v>71</v>
      </c>
      <c r="K75" s="165">
        <f t="shared" si="22"/>
        <v>5.8812004839974843E-4</v>
      </c>
    </row>
    <row r="76" spans="2:14" x14ac:dyDescent="0.25">
      <c r="B76" s="168" t="s">
        <v>150</v>
      </c>
      <c r="C76" s="169">
        <f t="shared" ref="C76:H76" si="23">C68-SUM(C69:C75)</f>
        <v>6886</v>
      </c>
      <c r="D76" s="169">
        <f t="shared" si="23"/>
        <v>14115</v>
      </c>
      <c r="E76" s="169">
        <f t="shared" si="23"/>
        <v>36343</v>
      </c>
      <c r="F76" s="169">
        <f t="shared" si="23"/>
        <v>42678</v>
      </c>
      <c r="G76" s="169">
        <f t="shared" si="23"/>
        <v>50454</v>
      </c>
      <c r="H76" s="169">
        <f t="shared" si="23"/>
        <v>37946</v>
      </c>
      <c r="I76" s="170">
        <f t="shared" si="21"/>
        <v>-0.2479089864034566</v>
      </c>
      <c r="J76" s="169">
        <f>H76-G76</f>
        <v>-12508</v>
      </c>
      <c r="K76" s="170">
        <f t="shared" si="22"/>
        <v>6.9609492690507974E-3</v>
      </c>
    </row>
    <row r="77" spans="2:14" x14ac:dyDescent="0.25">
      <c r="B77" s="155" t="s">
        <v>50</v>
      </c>
      <c r="C77" s="153"/>
      <c r="D77" s="153"/>
      <c r="E77" s="153"/>
      <c r="F77" s="153"/>
      <c r="G77" s="153"/>
      <c r="H77" s="154"/>
      <c r="I77" s="154"/>
      <c r="J77" s="154"/>
      <c r="K77" s="153"/>
      <c r="L77" s="171"/>
      <c r="M77" s="171"/>
      <c r="N77" s="171"/>
    </row>
    <row r="78" spans="2:14" x14ac:dyDescent="0.25">
      <c r="B78" s="156" t="s">
        <v>73</v>
      </c>
      <c r="C78" s="157">
        <v>225835</v>
      </c>
      <c r="D78" s="157">
        <v>354204</v>
      </c>
      <c r="E78" s="157">
        <v>710789</v>
      </c>
      <c r="F78" s="157">
        <v>800263</v>
      </c>
      <c r="G78" s="157">
        <v>915958</v>
      </c>
      <c r="H78" s="157">
        <v>937396</v>
      </c>
      <c r="I78" s="158">
        <f>IFERROR(H78/G78-1,"-")</f>
        <v>2.3405003286176784E-2</v>
      </c>
      <c r="J78" s="157">
        <f>H78-G78</f>
        <v>21438</v>
      </c>
      <c r="K78" s="158">
        <f>H78/H$8</f>
        <v>0.17195925791944186</v>
      </c>
      <c r="L78" s="107"/>
      <c r="M78" s="107"/>
      <c r="N78" s="107"/>
    </row>
    <row r="79" spans="2:14" x14ac:dyDescent="0.25">
      <c r="B79" s="159" t="s">
        <v>102</v>
      </c>
      <c r="C79" s="160">
        <v>103133</v>
      </c>
      <c r="D79" s="160">
        <v>181693</v>
      </c>
      <c r="E79" s="160">
        <v>342907</v>
      </c>
      <c r="F79" s="160">
        <v>343297</v>
      </c>
      <c r="G79" s="160">
        <v>382439</v>
      </c>
      <c r="H79" s="160">
        <v>398420</v>
      </c>
      <c r="I79" s="161">
        <f>IFERROR(H79/G79-1,"-")</f>
        <v>4.1787056236419318E-2</v>
      </c>
      <c r="J79" s="160">
        <f t="shared" ref="J79:J89" si="24">H79-G79</f>
        <v>15981</v>
      </c>
      <c r="K79" s="161">
        <f>H79/H$8</f>
        <v>7.3087582558773484E-2</v>
      </c>
    </row>
    <row r="80" spans="2:14" x14ac:dyDescent="0.25">
      <c r="B80" s="163" t="s">
        <v>108</v>
      </c>
      <c r="C80" s="164">
        <v>28320</v>
      </c>
      <c r="D80" s="164">
        <v>66989</v>
      </c>
      <c r="E80" s="164">
        <v>97955</v>
      </c>
      <c r="F80" s="164">
        <v>92865</v>
      </c>
      <c r="G80" s="164">
        <v>106402</v>
      </c>
      <c r="H80" s="164">
        <v>104050</v>
      </c>
      <c r="I80" s="165">
        <f>IFERROR(H80/G80-1,"-")</f>
        <v>-2.2104847653239612E-2</v>
      </c>
      <c r="J80" s="164">
        <f t="shared" si="24"/>
        <v>-2352</v>
      </c>
      <c r="K80" s="165">
        <f>H80/H$8</f>
        <v>1.9087302257016166E-2</v>
      </c>
    </row>
    <row r="81" spans="2:14" x14ac:dyDescent="0.25">
      <c r="B81" s="163" t="s">
        <v>105</v>
      </c>
      <c r="C81" s="164">
        <v>74813</v>
      </c>
      <c r="D81" s="164">
        <v>114704</v>
      </c>
      <c r="E81" s="164">
        <v>244952</v>
      </c>
      <c r="F81" s="164">
        <v>250432</v>
      </c>
      <c r="G81" s="164">
        <v>276037</v>
      </c>
      <c r="H81" s="164">
        <v>294370</v>
      </c>
      <c r="I81" s="165">
        <f>IFERROR(H81/G81-1,"-")</f>
        <v>6.6415009582048823E-2</v>
      </c>
      <c r="J81" s="164">
        <f t="shared" si="24"/>
        <v>18333</v>
      </c>
      <c r="K81" s="165">
        <f>H81/H$8</f>
        <v>5.4000280301757318E-2</v>
      </c>
    </row>
    <row r="82" spans="2:14" x14ac:dyDescent="0.25">
      <c r="B82" s="159" t="s">
        <v>112</v>
      </c>
      <c r="C82" s="160">
        <v>122702</v>
      </c>
      <c r="D82" s="160">
        <v>172511</v>
      </c>
      <c r="E82" s="160">
        <v>367882</v>
      </c>
      <c r="F82" s="160">
        <v>456966</v>
      </c>
      <c r="G82" s="160">
        <v>533519</v>
      </c>
      <c r="H82" s="160">
        <v>538976</v>
      </c>
      <c r="I82" s="161">
        <f>IFERROR(H82/G82-1,"-")</f>
        <v>1.0228314268095451E-2</v>
      </c>
      <c r="J82" s="160">
        <f t="shared" si="24"/>
        <v>5457</v>
      </c>
      <c r="K82" s="161">
        <f>H82/H$8</f>
        <v>9.8871675360668376E-2</v>
      </c>
    </row>
    <row r="83" spans="2:14" x14ac:dyDescent="0.25">
      <c r="B83" s="163" t="s">
        <v>115</v>
      </c>
      <c r="C83" s="164">
        <v>21332</v>
      </c>
      <c r="D83" s="164">
        <v>16695</v>
      </c>
      <c r="E83" s="164">
        <v>71554</v>
      </c>
      <c r="F83" s="164">
        <v>94350</v>
      </c>
      <c r="G83" s="164">
        <v>110535</v>
      </c>
      <c r="H83" s="164">
        <v>115762</v>
      </c>
      <c r="I83" s="165">
        <f t="shared" ref="I83:I90" si="25">IFERROR(H83/G83-1,"-")</f>
        <v>4.7288189261319946E-2</v>
      </c>
      <c r="J83" s="164">
        <f t="shared" si="24"/>
        <v>5227</v>
      </c>
      <c r="K83" s="165">
        <f t="shared" ref="K83:K90" si="26">H83/H$8</f>
        <v>2.1235793213615621E-2</v>
      </c>
    </row>
    <row r="84" spans="2:14" x14ac:dyDescent="0.25">
      <c r="B84" s="163" t="s">
        <v>118</v>
      </c>
      <c r="C84" s="164">
        <v>39522</v>
      </c>
      <c r="D84" s="164">
        <v>53227</v>
      </c>
      <c r="E84" s="164">
        <v>113120</v>
      </c>
      <c r="F84" s="164">
        <v>127790</v>
      </c>
      <c r="G84" s="164">
        <v>142028</v>
      </c>
      <c r="H84" s="164">
        <v>139475</v>
      </c>
      <c r="I84" s="165">
        <f t="shared" si="25"/>
        <v>-1.7975328808404023E-2</v>
      </c>
      <c r="J84" s="164">
        <f t="shared" si="24"/>
        <v>-2553</v>
      </c>
      <c r="K84" s="165">
        <f t="shared" si="26"/>
        <v>2.5585790315207399E-2</v>
      </c>
    </row>
    <row r="85" spans="2:14" x14ac:dyDescent="0.25">
      <c r="B85" s="163" t="s">
        <v>121</v>
      </c>
      <c r="C85" s="164">
        <v>8286</v>
      </c>
      <c r="D85" s="164">
        <v>19927</v>
      </c>
      <c r="E85" s="164">
        <v>30758</v>
      </c>
      <c r="F85" s="164">
        <v>42427</v>
      </c>
      <c r="G85" s="164">
        <v>58007</v>
      </c>
      <c r="H85" s="164">
        <v>57115</v>
      </c>
      <c r="I85" s="165">
        <f t="shared" si="25"/>
        <v>-1.5377454445153149E-2</v>
      </c>
      <c r="J85" s="164">
        <f t="shared" si="24"/>
        <v>-892</v>
      </c>
      <c r="K85" s="165">
        <f t="shared" si="26"/>
        <v>1.0477378841032949E-2</v>
      </c>
    </row>
    <row r="86" spans="2:14" x14ac:dyDescent="0.25">
      <c r="B86" s="163" t="s">
        <v>128</v>
      </c>
      <c r="C86" s="164">
        <v>2074</v>
      </c>
      <c r="D86" s="164">
        <v>5996</v>
      </c>
      <c r="E86" s="164">
        <v>10713</v>
      </c>
      <c r="F86" s="164">
        <v>13075</v>
      </c>
      <c r="G86" s="164">
        <v>18571</v>
      </c>
      <c r="H86" s="164">
        <v>15989</v>
      </c>
      <c r="I86" s="165">
        <f t="shared" si="25"/>
        <v>-0.13903397770717785</v>
      </c>
      <c r="J86" s="164">
        <f t="shared" si="24"/>
        <v>-2582</v>
      </c>
      <c r="K86" s="165">
        <f t="shared" si="26"/>
        <v>2.9330790561021766E-3</v>
      </c>
    </row>
    <row r="87" spans="2:14" x14ac:dyDescent="0.25">
      <c r="B87" s="163" t="s">
        <v>124</v>
      </c>
      <c r="C87" s="164">
        <v>2082</v>
      </c>
      <c r="D87" s="164">
        <v>5201</v>
      </c>
      <c r="E87" s="164">
        <v>5872</v>
      </c>
      <c r="F87" s="164">
        <v>7046</v>
      </c>
      <c r="G87" s="164">
        <v>8921</v>
      </c>
      <c r="H87" s="164">
        <v>9558</v>
      </c>
      <c r="I87" s="165">
        <f t="shared" si="25"/>
        <v>7.1404551059298216E-2</v>
      </c>
      <c r="J87" s="164">
        <f t="shared" si="24"/>
        <v>637</v>
      </c>
      <c r="K87" s="165">
        <f t="shared" si="26"/>
        <v>1.753353531692076E-3</v>
      </c>
    </row>
    <row r="88" spans="2:14" x14ac:dyDescent="0.25">
      <c r="B88" s="163" t="s">
        <v>133</v>
      </c>
      <c r="C88" s="164">
        <v>3046</v>
      </c>
      <c r="D88" s="164">
        <v>2575</v>
      </c>
      <c r="E88" s="164">
        <v>7581</v>
      </c>
      <c r="F88" s="164">
        <v>8522</v>
      </c>
      <c r="G88" s="164">
        <v>7390</v>
      </c>
      <c r="H88" s="164">
        <v>7981</v>
      </c>
      <c r="I88" s="165">
        <f t="shared" si="25"/>
        <v>7.9972936400541261E-2</v>
      </c>
      <c r="J88" s="164">
        <f t="shared" si="24"/>
        <v>591</v>
      </c>
      <c r="K88" s="165">
        <f t="shared" si="26"/>
        <v>1.4640630400119751E-3</v>
      </c>
    </row>
    <row r="89" spans="2:14" x14ac:dyDescent="0.25">
      <c r="B89" s="163" t="s">
        <v>136</v>
      </c>
      <c r="C89" s="164">
        <v>4839</v>
      </c>
      <c r="D89" s="164">
        <v>2819</v>
      </c>
      <c r="E89" s="164">
        <v>7599</v>
      </c>
      <c r="F89" s="164">
        <v>9971</v>
      </c>
      <c r="G89" s="164">
        <v>9581</v>
      </c>
      <c r="H89" s="164">
        <v>7579</v>
      </c>
      <c r="I89" s="165">
        <f t="shared" si="25"/>
        <v>-0.20895522388059706</v>
      </c>
      <c r="J89" s="164">
        <f t="shared" si="24"/>
        <v>-2002</v>
      </c>
      <c r="K89" s="165">
        <f t="shared" si="26"/>
        <v>1.3903187295139406E-3</v>
      </c>
    </row>
    <row r="90" spans="2:14" x14ac:dyDescent="0.25">
      <c r="B90" s="168" t="s">
        <v>150</v>
      </c>
      <c r="C90" s="169">
        <f t="shared" ref="C90:H90" si="27">C82-SUM(C83:C89)</f>
        <v>41521</v>
      </c>
      <c r="D90" s="169">
        <f t="shared" si="27"/>
        <v>66071</v>
      </c>
      <c r="E90" s="169">
        <f t="shared" si="27"/>
        <v>120685</v>
      </c>
      <c r="F90" s="169">
        <f t="shared" si="27"/>
        <v>153785</v>
      </c>
      <c r="G90" s="169">
        <f t="shared" si="27"/>
        <v>178486</v>
      </c>
      <c r="H90" s="169">
        <f t="shared" si="27"/>
        <v>185517</v>
      </c>
      <c r="I90" s="170">
        <f t="shared" si="25"/>
        <v>3.93924453458534E-2</v>
      </c>
      <c r="J90" s="169">
        <f>H90-G90</f>
        <v>7031</v>
      </c>
      <c r="K90" s="170">
        <f t="shared" si="26"/>
        <v>3.4031898633492243E-2</v>
      </c>
    </row>
    <row r="91" spans="2:14" x14ac:dyDescent="0.25">
      <c r="B91" s="155" t="s">
        <v>51</v>
      </c>
      <c r="C91" s="153"/>
      <c r="D91" s="153"/>
      <c r="E91" s="153"/>
      <c r="F91" s="153"/>
      <c r="G91" s="153"/>
      <c r="H91" s="154"/>
      <c r="I91" s="154"/>
      <c r="J91" s="154"/>
      <c r="K91" s="153"/>
      <c r="L91" s="171"/>
      <c r="M91" s="171"/>
      <c r="N91" s="171"/>
    </row>
    <row r="92" spans="2:14" x14ac:dyDescent="0.25">
      <c r="B92" s="156" t="s">
        <v>73</v>
      </c>
      <c r="C92" s="157">
        <v>24221</v>
      </c>
      <c r="D92" s="157">
        <v>33444</v>
      </c>
      <c r="E92" s="157">
        <v>51485</v>
      </c>
      <c r="F92" s="157">
        <v>58157</v>
      </c>
      <c r="G92" s="157">
        <v>57388</v>
      </c>
      <c r="H92" s="157">
        <v>56585</v>
      </c>
      <c r="I92" s="158">
        <f>IFERROR(H92/G92-1,"-")</f>
        <v>-1.3992472293859359E-2</v>
      </c>
      <c r="J92" s="157">
        <f>H92-G92</f>
        <v>-803</v>
      </c>
      <c r="K92" s="158">
        <f>H92/H$8</f>
        <v>1.0380153755052952E-2</v>
      </c>
      <c r="L92" s="107"/>
      <c r="M92" s="107"/>
      <c r="N92" s="107"/>
    </row>
    <row r="93" spans="2:14" x14ac:dyDescent="0.25">
      <c r="B93" s="159" t="s">
        <v>102</v>
      </c>
      <c r="C93" s="160">
        <v>16023</v>
      </c>
      <c r="D93" s="160">
        <v>21732</v>
      </c>
      <c r="E93" s="160">
        <v>33809</v>
      </c>
      <c r="F93" s="160">
        <v>37722</v>
      </c>
      <c r="G93" s="160">
        <v>35821</v>
      </c>
      <c r="H93" s="160">
        <v>35565</v>
      </c>
      <c r="I93" s="161">
        <f>IFERROR(H93/G93-1,"-")</f>
        <v>-7.146645822282971E-3</v>
      </c>
      <c r="J93" s="160">
        <f t="shared" ref="J93:J103" si="28">H93-G93</f>
        <v>-256</v>
      </c>
      <c r="K93" s="161">
        <f>H93/H$8</f>
        <v>6.5241701563746269E-3</v>
      </c>
    </row>
    <row r="94" spans="2:14" x14ac:dyDescent="0.25">
      <c r="B94" s="163" t="s">
        <v>108</v>
      </c>
      <c r="C94" s="164">
        <v>8684</v>
      </c>
      <c r="D94" s="164">
        <v>11001</v>
      </c>
      <c r="E94" s="164">
        <v>16289</v>
      </c>
      <c r="F94" s="164">
        <v>12024</v>
      </c>
      <c r="G94" s="164">
        <v>11877</v>
      </c>
      <c r="H94" s="164">
        <v>13687</v>
      </c>
      <c r="I94" s="165">
        <f>IFERROR(H94/G94-1,"-")</f>
        <v>0.15239538604024583</v>
      </c>
      <c r="J94" s="164">
        <f t="shared" si="28"/>
        <v>1810</v>
      </c>
      <c r="K94" s="165">
        <f>H94/H$8</f>
        <v>2.5107919845437795E-3</v>
      </c>
    </row>
    <row r="95" spans="2:14" x14ac:dyDescent="0.25">
      <c r="B95" s="163" t="s">
        <v>105</v>
      </c>
      <c r="C95" s="164">
        <v>7339</v>
      </c>
      <c r="D95" s="164">
        <v>10731</v>
      </c>
      <c r="E95" s="164">
        <v>17520</v>
      </c>
      <c r="F95" s="164">
        <v>25698</v>
      </c>
      <c r="G95" s="164">
        <v>23944</v>
      </c>
      <c r="H95" s="164">
        <v>21878</v>
      </c>
      <c r="I95" s="165">
        <f>IFERROR(H95/G95-1,"-")</f>
        <v>-8.6284664216505158E-2</v>
      </c>
      <c r="J95" s="164">
        <f t="shared" si="28"/>
        <v>-2066</v>
      </c>
      <c r="K95" s="165">
        <f>H95/H$8</f>
        <v>4.013378171830847E-3</v>
      </c>
    </row>
    <row r="96" spans="2:14" x14ac:dyDescent="0.25">
      <c r="B96" s="159" t="s">
        <v>112</v>
      </c>
      <c r="C96" s="160">
        <v>8198</v>
      </c>
      <c r="D96" s="160">
        <v>11712</v>
      </c>
      <c r="E96" s="160">
        <v>17676</v>
      </c>
      <c r="F96" s="160">
        <v>20435</v>
      </c>
      <c r="G96" s="160">
        <v>21567</v>
      </c>
      <c r="H96" s="160">
        <v>21020</v>
      </c>
      <c r="I96" s="161">
        <f>IFERROR(H96/G96-1,"-")</f>
        <v>-2.5362822831177301E-2</v>
      </c>
      <c r="J96" s="160">
        <f t="shared" si="28"/>
        <v>-547</v>
      </c>
      <c r="K96" s="161">
        <f>H96/H$8</f>
        <v>3.855983598678326E-3</v>
      </c>
    </row>
    <row r="97" spans="2:14" x14ac:dyDescent="0.25">
      <c r="B97" s="163" t="s">
        <v>115</v>
      </c>
      <c r="C97" s="164">
        <v>1288</v>
      </c>
      <c r="D97" s="164">
        <v>921</v>
      </c>
      <c r="E97" s="164">
        <v>2403</v>
      </c>
      <c r="F97" s="164">
        <v>2795</v>
      </c>
      <c r="G97" s="164">
        <v>3030</v>
      </c>
      <c r="H97" s="164">
        <v>2551</v>
      </c>
      <c r="I97" s="165">
        <f t="shared" ref="I97:I104" si="29">IFERROR(H97/G97-1,"-")</f>
        <v>-0.15808580858085808</v>
      </c>
      <c r="J97" s="164">
        <f t="shared" si="28"/>
        <v>-479</v>
      </c>
      <c r="K97" s="165">
        <f t="shared" ref="K97:K104" si="30">H97/H$8</f>
        <v>4.6796451761314985E-4</v>
      </c>
    </row>
    <row r="98" spans="2:14" x14ac:dyDescent="0.25">
      <c r="B98" s="163" t="s">
        <v>118</v>
      </c>
      <c r="C98" s="164">
        <v>1481</v>
      </c>
      <c r="D98" s="164">
        <v>2395</v>
      </c>
      <c r="E98" s="164">
        <v>3482</v>
      </c>
      <c r="F98" s="164">
        <v>3814</v>
      </c>
      <c r="G98" s="164">
        <v>4234</v>
      </c>
      <c r="H98" s="164">
        <v>3931</v>
      </c>
      <c r="I98" s="165">
        <f t="shared" si="29"/>
        <v>-7.1563533301842175E-2</v>
      </c>
      <c r="J98" s="164">
        <f t="shared" si="28"/>
        <v>-303</v>
      </c>
      <c r="K98" s="165">
        <f t="shared" si="30"/>
        <v>7.2111662827804466E-4</v>
      </c>
    </row>
    <row r="99" spans="2:14" x14ac:dyDescent="0.25">
      <c r="B99" s="163" t="s">
        <v>121</v>
      </c>
      <c r="C99" s="164">
        <v>1974</v>
      </c>
      <c r="D99" s="164">
        <v>3541</v>
      </c>
      <c r="E99" s="164">
        <v>3412</v>
      </c>
      <c r="F99" s="164">
        <v>3885</v>
      </c>
      <c r="G99" s="164">
        <v>3685</v>
      </c>
      <c r="H99" s="164">
        <v>3701</v>
      </c>
      <c r="I99" s="165">
        <f t="shared" si="29"/>
        <v>4.3419267299864561E-3</v>
      </c>
      <c r="J99" s="164">
        <f t="shared" si="28"/>
        <v>16</v>
      </c>
      <c r="K99" s="165">
        <f t="shared" si="30"/>
        <v>6.7892460983389553E-4</v>
      </c>
    </row>
    <row r="100" spans="2:14" x14ac:dyDescent="0.25">
      <c r="B100" s="163" t="s">
        <v>128</v>
      </c>
      <c r="C100" s="164">
        <v>323</v>
      </c>
      <c r="D100" s="164">
        <v>432</v>
      </c>
      <c r="E100" s="164">
        <v>1172</v>
      </c>
      <c r="F100" s="164">
        <v>938</v>
      </c>
      <c r="G100" s="164">
        <v>933</v>
      </c>
      <c r="H100" s="164">
        <v>900</v>
      </c>
      <c r="I100" s="165">
        <f t="shared" si="29"/>
        <v>-3.5369774919614128E-2</v>
      </c>
      <c r="J100" s="164">
        <f t="shared" si="28"/>
        <v>-33</v>
      </c>
      <c r="K100" s="165">
        <f t="shared" si="30"/>
        <v>1.6509920260754011E-4</v>
      </c>
    </row>
    <row r="101" spans="2:14" x14ac:dyDescent="0.25">
      <c r="B101" s="163" t="s">
        <v>124</v>
      </c>
      <c r="C101" s="164">
        <v>351</v>
      </c>
      <c r="D101" s="164">
        <v>507</v>
      </c>
      <c r="E101" s="164">
        <v>682</v>
      </c>
      <c r="F101" s="164">
        <v>650</v>
      </c>
      <c r="G101" s="164">
        <v>903</v>
      </c>
      <c r="H101" s="164">
        <v>839</v>
      </c>
      <c r="I101" s="165">
        <f t="shared" si="29"/>
        <v>-7.0874861572535974E-2</v>
      </c>
      <c r="J101" s="164">
        <f t="shared" si="28"/>
        <v>-64</v>
      </c>
      <c r="K101" s="165">
        <f t="shared" si="30"/>
        <v>1.5390914554191796E-4</v>
      </c>
    </row>
    <row r="102" spans="2:14" x14ac:dyDescent="0.25">
      <c r="B102" s="163" t="s">
        <v>133</v>
      </c>
      <c r="C102" s="164">
        <v>124</v>
      </c>
      <c r="D102" s="164">
        <v>105</v>
      </c>
      <c r="E102" s="164">
        <v>270</v>
      </c>
      <c r="F102" s="164">
        <v>153</v>
      </c>
      <c r="G102" s="164">
        <v>230</v>
      </c>
      <c r="H102" s="164">
        <v>185</v>
      </c>
      <c r="I102" s="165">
        <f t="shared" si="29"/>
        <v>-0.19565217391304346</v>
      </c>
      <c r="J102" s="164">
        <f t="shared" si="28"/>
        <v>-45</v>
      </c>
      <c r="K102" s="165">
        <f t="shared" si="30"/>
        <v>3.3937058313772136E-5</v>
      </c>
    </row>
    <row r="103" spans="2:14" x14ac:dyDescent="0.25">
      <c r="B103" s="163" t="s">
        <v>136</v>
      </c>
      <c r="C103" s="164">
        <v>89</v>
      </c>
      <c r="D103" s="164">
        <v>96</v>
      </c>
      <c r="E103" s="164">
        <v>168</v>
      </c>
      <c r="F103" s="164">
        <v>270</v>
      </c>
      <c r="G103" s="164">
        <v>384</v>
      </c>
      <c r="H103" s="164">
        <v>239</v>
      </c>
      <c r="I103" s="165">
        <f t="shared" si="29"/>
        <v>-0.37760416666666663</v>
      </c>
      <c r="J103" s="164">
        <f t="shared" si="28"/>
        <v>-145</v>
      </c>
      <c r="K103" s="165">
        <f t="shared" si="30"/>
        <v>4.3843010470224541E-5</v>
      </c>
    </row>
    <row r="104" spans="2:14" x14ac:dyDescent="0.25">
      <c r="B104" s="168" t="s">
        <v>150</v>
      </c>
      <c r="C104" s="169">
        <f t="shared" ref="C104:H104" si="31">C96-SUM(C97:C103)</f>
        <v>2568</v>
      </c>
      <c r="D104" s="169">
        <f t="shared" si="31"/>
        <v>3715</v>
      </c>
      <c r="E104" s="169">
        <f t="shared" si="31"/>
        <v>6087</v>
      </c>
      <c r="F104" s="169">
        <f t="shared" si="31"/>
        <v>7930</v>
      </c>
      <c r="G104" s="169">
        <f t="shared" si="31"/>
        <v>8168</v>
      </c>
      <c r="H104" s="169">
        <f t="shared" si="31"/>
        <v>8674</v>
      </c>
      <c r="I104" s="170">
        <f t="shared" si="29"/>
        <v>6.1949069539666946E-2</v>
      </c>
      <c r="J104" s="169">
        <f>H104-G104</f>
        <v>506</v>
      </c>
      <c r="K104" s="170">
        <f t="shared" si="30"/>
        <v>1.5911894260197811E-3</v>
      </c>
    </row>
    <row r="105" spans="2:14" x14ac:dyDescent="0.25">
      <c r="B105" s="155" t="s">
        <v>52</v>
      </c>
      <c r="C105" s="153"/>
      <c r="D105" s="153"/>
      <c r="E105" s="153"/>
      <c r="F105" s="153"/>
      <c r="G105" s="153"/>
      <c r="H105" s="154"/>
      <c r="I105" s="154"/>
      <c r="J105" s="154"/>
      <c r="K105" s="153"/>
      <c r="L105" s="171"/>
      <c r="M105" s="171"/>
      <c r="N105" s="171"/>
    </row>
    <row r="106" spans="2:14" x14ac:dyDescent="0.25">
      <c r="B106" s="156" t="s">
        <v>73</v>
      </c>
      <c r="C106" s="157">
        <v>77467</v>
      </c>
      <c r="D106" s="157">
        <v>107459</v>
      </c>
      <c r="E106" s="157">
        <v>198873</v>
      </c>
      <c r="F106" s="157">
        <v>252588</v>
      </c>
      <c r="G106" s="157">
        <v>239146</v>
      </c>
      <c r="H106" s="157">
        <v>250668</v>
      </c>
      <c r="I106" s="158">
        <f>IFERROR(H106/G106-1,"-")</f>
        <v>4.8179773025682993E-2</v>
      </c>
      <c r="J106" s="157">
        <f>H106-G106</f>
        <v>11522</v>
      </c>
      <c r="K106" s="158">
        <f>H106/H$8</f>
        <v>4.5983429910252074E-2</v>
      </c>
      <c r="L106" s="107"/>
      <c r="M106" s="107"/>
      <c r="N106" s="107"/>
    </row>
    <row r="107" spans="2:14" x14ac:dyDescent="0.25">
      <c r="B107" s="159" t="s">
        <v>102</v>
      </c>
      <c r="C107" s="160">
        <v>30584</v>
      </c>
      <c r="D107" s="160">
        <v>44398</v>
      </c>
      <c r="E107" s="160">
        <v>48630</v>
      </c>
      <c r="F107" s="160">
        <v>55684</v>
      </c>
      <c r="G107" s="160">
        <v>49807</v>
      </c>
      <c r="H107" s="160">
        <v>52122</v>
      </c>
      <c r="I107" s="161">
        <f>IFERROR(H107/G107-1,"-")</f>
        <v>4.647941052462512E-2</v>
      </c>
      <c r="J107" s="160">
        <f t="shared" ref="J107:J117" si="32">H107-G107</f>
        <v>2315</v>
      </c>
      <c r="K107" s="161">
        <f>H107/H$8</f>
        <v>9.5614451536780061E-3</v>
      </c>
    </row>
    <row r="108" spans="2:14" x14ac:dyDescent="0.25">
      <c r="B108" s="163" t="s">
        <v>108</v>
      </c>
      <c r="C108" s="164">
        <v>4963</v>
      </c>
      <c r="D108" s="164">
        <v>24120</v>
      </c>
      <c r="E108" s="164">
        <v>16359</v>
      </c>
      <c r="F108" s="164">
        <v>19520</v>
      </c>
      <c r="G108" s="164">
        <v>16099</v>
      </c>
      <c r="H108" s="164">
        <v>20486</v>
      </c>
      <c r="I108" s="165">
        <f>IFERROR(H108/G108-1,"-")</f>
        <v>0.2725013976023356</v>
      </c>
      <c r="J108" s="164">
        <f t="shared" si="32"/>
        <v>4387</v>
      </c>
      <c r="K108" s="165">
        <f>H108/H$8</f>
        <v>3.7580247384645187E-3</v>
      </c>
    </row>
    <row r="109" spans="2:14" x14ac:dyDescent="0.25">
      <c r="B109" s="163" t="s">
        <v>105</v>
      </c>
      <c r="C109" s="164">
        <v>25621</v>
      </c>
      <c r="D109" s="164">
        <v>20278</v>
      </c>
      <c r="E109" s="164">
        <v>32271</v>
      </c>
      <c r="F109" s="164">
        <v>36164</v>
      </c>
      <c r="G109" s="164">
        <v>33708</v>
      </c>
      <c r="H109" s="164">
        <v>31636</v>
      </c>
      <c r="I109" s="165">
        <f>IFERROR(H109/G109-1,"-")</f>
        <v>-6.146908745698354E-2</v>
      </c>
      <c r="J109" s="164">
        <f t="shared" si="32"/>
        <v>-2072</v>
      </c>
      <c r="K109" s="165">
        <f>H109/H$8</f>
        <v>5.8034204152134878E-3</v>
      </c>
    </row>
    <row r="110" spans="2:14" x14ac:dyDescent="0.25">
      <c r="B110" s="159" t="s">
        <v>112</v>
      </c>
      <c r="C110" s="160">
        <v>46883</v>
      </c>
      <c r="D110" s="160">
        <v>63061</v>
      </c>
      <c r="E110" s="160">
        <v>150243</v>
      </c>
      <c r="F110" s="160">
        <v>196904</v>
      </c>
      <c r="G110" s="160">
        <v>189339</v>
      </c>
      <c r="H110" s="160">
        <v>198546</v>
      </c>
      <c r="I110" s="161">
        <f>IFERROR(H110/G110-1,"-")</f>
        <v>4.8627065739229591E-2</v>
      </c>
      <c r="J110" s="160">
        <f t="shared" si="32"/>
        <v>9207</v>
      </c>
      <c r="K110" s="161">
        <f>H110/H$8</f>
        <v>3.6421984756574065E-2</v>
      </c>
    </row>
    <row r="111" spans="2:14" x14ac:dyDescent="0.25">
      <c r="B111" s="163" t="s">
        <v>115</v>
      </c>
      <c r="C111" s="164">
        <v>26382</v>
      </c>
      <c r="D111" s="164">
        <v>26812</v>
      </c>
      <c r="E111" s="164">
        <v>90804</v>
      </c>
      <c r="F111" s="164">
        <v>128108</v>
      </c>
      <c r="G111" s="164">
        <v>116734</v>
      </c>
      <c r="H111" s="164">
        <v>118438</v>
      </c>
      <c r="I111" s="165">
        <f t="shared" ref="I111:I118" si="33">IFERROR(H111/G111-1,"-")</f>
        <v>1.4597289564308502E-2</v>
      </c>
      <c r="J111" s="164">
        <f t="shared" si="32"/>
        <v>1704</v>
      </c>
      <c r="K111" s="165">
        <f t="shared" ref="K111:K118" si="34">H111/H$8</f>
        <v>2.1726688176035375E-2</v>
      </c>
    </row>
    <row r="112" spans="2:14" x14ac:dyDescent="0.25">
      <c r="B112" s="163" t="s">
        <v>118</v>
      </c>
      <c r="C112" s="164">
        <v>3197</v>
      </c>
      <c r="D112" s="164">
        <v>7197</v>
      </c>
      <c r="E112" s="164">
        <v>6944</v>
      </c>
      <c r="F112" s="164">
        <v>8880</v>
      </c>
      <c r="G112" s="164">
        <v>8516</v>
      </c>
      <c r="H112" s="164">
        <v>9837</v>
      </c>
      <c r="I112" s="165">
        <f t="shared" si="33"/>
        <v>0.15511977454203851</v>
      </c>
      <c r="J112" s="164">
        <f t="shared" si="32"/>
        <v>1321</v>
      </c>
      <c r="K112" s="165">
        <f t="shared" si="34"/>
        <v>1.8045342845004135E-3</v>
      </c>
    </row>
    <row r="113" spans="2:14" x14ac:dyDescent="0.25">
      <c r="B113" s="163" t="s">
        <v>121</v>
      </c>
      <c r="C113" s="164">
        <v>2498</v>
      </c>
      <c r="D113" s="164">
        <v>6746</v>
      </c>
      <c r="E113" s="164">
        <v>9830</v>
      </c>
      <c r="F113" s="164">
        <v>13414</v>
      </c>
      <c r="G113" s="164">
        <v>14245</v>
      </c>
      <c r="H113" s="164">
        <v>15602</v>
      </c>
      <c r="I113" s="165">
        <f t="shared" si="33"/>
        <v>9.5261495261495188E-2</v>
      </c>
      <c r="J113" s="164">
        <f t="shared" si="32"/>
        <v>1357</v>
      </c>
      <c r="K113" s="165">
        <f t="shared" si="34"/>
        <v>2.8620863989809345E-3</v>
      </c>
    </row>
    <row r="114" spans="2:14" x14ac:dyDescent="0.25">
      <c r="B114" s="163" t="s">
        <v>128</v>
      </c>
      <c r="C114" s="164">
        <v>1300</v>
      </c>
      <c r="D114" s="164">
        <v>3663</v>
      </c>
      <c r="E114" s="164">
        <v>6290</v>
      </c>
      <c r="F114" s="164">
        <v>6514</v>
      </c>
      <c r="G114" s="164">
        <v>6482</v>
      </c>
      <c r="H114" s="164">
        <v>6405</v>
      </c>
      <c r="I114" s="165">
        <f t="shared" si="33"/>
        <v>-1.1879049676025932E-2</v>
      </c>
      <c r="J114" s="164">
        <f t="shared" si="32"/>
        <v>-77</v>
      </c>
      <c r="K114" s="165">
        <f t="shared" si="34"/>
        <v>1.1749559918903271E-3</v>
      </c>
    </row>
    <row r="115" spans="2:14" x14ac:dyDescent="0.25">
      <c r="B115" s="163" t="s">
        <v>124</v>
      </c>
      <c r="C115" s="164">
        <v>2838</v>
      </c>
      <c r="D115" s="164">
        <v>4368</v>
      </c>
      <c r="E115" s="164">
        <v>4750</v>
      </c>
      <c r="F115" s="164">
        <v>5340</v>
      </c>
      <c r="G115" s="164">
        <v>5146</v>
      </c>
      <c r="H115" s="164">
        <v>4828</v>
      </c>
      <c r="I115" s="165">
        <f t="shared" si="33"/>
        <v>-6.1795569374271331E-2</v>
      </c>
      <c r="J115" s="164">
        <f t="shared" si="32"/>
        <v>-318</v>
      </c>
      <c r="K115" s="165">
        <f t="shared" si="34"/>
        <v>8.8566550021022632E-4</v>
      </c>
    </row>
    <row r="116" spans="2:14" x14ac:dyDescent="0.25">
      <c r="B116" s="163" t="s">
        <v>133</v>
      </c>
      <c r="C116" s="164">
        <v>406</v>
      </c>
      <c r="D116" s="164">
        <v>369</v>
      </c>
      <c r="E116" s="164">
        <v>1261</v>
      </c>
      <c r="F116" s="164">
        <v>1457</v>
      </c>
      <c r="G116" s="164">
        <v>1177</v>
      </c>
      <c r="H116" s="164">
        <v>1362</v>
      </c>
      <c r="I116" s="165">
        <f t="shared" si="33"/>
        <v>0.15717926932880211</v>
      </c>
      <c r="J116" s="164">
        <f t="shared" si="32"/>
        <v>185</v>
      </c>
      <c r="K116" s="165">
        <f t="shared" si="34"/>
        <v>2.4985012661274403E-4</v>
      </c>
    </row>
    <row r="117" spans="2:14" x14ac:dyDescent="0.25">
      <c r="B117" s="163" t="s">
        <v>136</v>
      </c>
      <c r="C117" s="164">
        <v>932</v>
      </c>
      <c r="D117" s="164">
        <v>521</v>
      </c>
      <c r="E117" s="164">
        <v>980</v>
      </c>
      <c r="F117" s="164">
        <v>944</v>
      </c>
      <c r="G117" s="164">
        <v>1508</v>
      </c>
      <c r="H117" s="164">
        <v>1010</v>
      </c>
      <c r="I117" s="165">
        <f t="shared" si="33"/>
        <v>-0.33023872679045096</v>
      </c>
      <c r="J117" s="164">
        <f t="shared" si="32"/>
        <v>-498</v>
      </c>
      <c r="K117" s="165">
        <f t="shared" si="34"/>
        <v>1.8527799403735058E-4</v>
      </c>
    </row>
    <row r="118" spans="2:14" x14ac:dyDescent="0.25">
      <c r="B118" s="168" t="s">
        <v>150</v>
      </c>
      <c r="C118" s="169">
        <f t="shared" ref="C118:H118" si="35">C110-SUM(C111:C117)</f>
        <v>9330</v>
      </c>
      <c r="D118" s="169">
        <f t="shared" si="35"/>
        <v>13385</v>
      </c>
      <c r="E118" s="169">
        <f t="shared" si="35"/>
        <v>29384</v>
      </c>
      <c r="F118" s="169">
        <f t="shared" si="35"/>
        <v>32247</v>
      </c>
      <c r="G118" s="169">
        <f t="shared" si="35"/>
        <v>35531</v>
      </c>
      <c r="H118" s="169">
        <f t="shared" si="35"/>
        <v>41064</v>
      </c>
      <c r="I118" s="170">
        <f t="shared" si="33"/>
        <v>0.15572317131518965</v>
      </c>
      <c r="J118" s="169">
        <f>H118-G118</f>
        <v>5533</v>
      </c>
      <c r="K118" s="170">
        <f t="shared" si="34"/>
        <v>7.5329262843066968E-3</v>
      </c>
    </row>
    <row r="119" spans="2:14" x14ac:dyDescent="0.25">
      <c r="B119" s="155" t="s">
        <v>53</v>
      </c>
      <c r="C119" s="153"/>
      <c r="D119" s="153"/>
      <c r="E119" s="153"/>
      <c r="F119" s="153"/>
      <c r="G119" s="153"/>
      <c r="H119" s="154"/>
      <c r="I119" s="154"/>
      <c r="J119" s="154"/>
      <c r="K119" s="153"/>
      <c r="L119" s="171"/>
      <c r="M119" s="171"/>
      <c r="N119" s="171"/>
    </row>
    <row r="120" spans="2:14" x14ac:dyDescent="0.25">
      <c r="B120" s="156" t="s">
        <v>73</v>
      </c>
      <c r="C120" s="157">
        <v>103516</v>
      </c>
      <c r="D120" s="157">
        <v>164258</v>
      </c>
      <c r="E120" s="157">
        <v>229131</v>
      </c>
      <c r="F120" s="157">
        <v>240044</v>
      </c>
      <c r="G120" s="157">
        <v>250407</v>
      </c>
      <c r="H120" s="157">
        <v>282601</v>
      </c>
      <c r="I120" s="158">
        <f>IFERROR(H120/G120-1,"-")</f>
        <v>0.12856669342310711</v>
      </c>
      <c r="J120" s="157">
        <f>H120-G120</f>
        <v>32194</v>
      </c>
      <c r="K120" s="158">
        <f>H120/H$8</f>
        <v>5.184133306232605E-2</v>
      </c>
      <c r="L120" s="107"/>
      <c r="M120" s="107"/>
      <c r="N120" s="107"/>
    </row>
    <row r="121" spans="2:14" x14ac:dyDescent="0.25">
      <c r="B121" s="159" t="s">
        <v>102</v>
      </c>
      <c r="C121" s="160">
        <v>61571</v>
      </c>
      <c r="D121" s="160">
        <v>104557</v>
      </c>
      <c r="E121" s="160">
        <v>134886</v>
      </c>
      <c r="F121" s="160">
        <v>147214</v>
      </c>
      <c r="G121" s="160">
        <v>155988</v>
      </c>
      <c r="H121" s="160">
        <v>178403</v>
      </c>
      <c r="I121" s="161">
        <f>IFERROR(H121/G121-1,"-")</f>
        <v>0.14369695104751656</v>
      </c>
      <c r="J121" s="160">
        <f t="shared" ref="J121:J131" si="36">H121-G121</f>
        <v>22415</v>
      </c>
      <c r="K121" s="161">
        <f>H121/H$8</f>
        <v>3.2726881158658863E-2</v>
      </c>
    </row>
    <row r="122" spans="2:14" x14ac:dyDescent="0.25">
      <c r="B122" s="163" t="s">
        <v>108</v>
      </c>
      <c r="C122" s="164">
        <v>27791</v>
      </c>
      <c r="D122" s="164">
        <v>53247</v>
      </c>
      <c r="E122" s="164">
        <v>69865</v>
      </c>
      <c r="F122" s="164">
        <v>67025</v>
      </c>
      <c r="G122" s="164">
        <v>75188</v>
      </c>
      <c r="H122" s="164">
        <v>93462</v>
      </c>
      <c r="I122" s="165">
        <f>IFERROR(H122/G122-1,"-")</f>
        <v>0.24304410278235888</v>
      </c>
      <c r="J122" s="164">
        <f t="shared" si="36"/>
        <v>18274</v>
      </c>
      <c r="K122" s="165">
        <f>H122/H$8</f>
        <v>1.7145001860117682E-2</v>
      </c>
    </row>
    <row r="123" spans="2:14" x14ac:dyDescent="0.25">
      <c r="B123" s="163" t="s">
        <v>105</v>
      </c>
      <c r="C123" s="164">
        <v>33780</v>
      </c>
      <c r="D123" s="164">
        <v>51310</v>
      </c>
      <c r="E123" s="164">
        <v>65021</v>
      </c>
      <c r="F123" s="164">
        <v>80189</v>
      </c>
      <c r="G123" s="164">
        <v>80800</v>
      </c>
      <c r="H123" s="164">
        <v>84941</v>
      </c>
      <c r="I123" s="165">
        <f>IFERROR(H123/G123-1,"-")</f>
        <v>5.1250000000000018E-2</v>
      </c>
      <c r="J123" s="164">
        <f t="shared" si="36"/>
        <v>4141</v>
      </c>
      <c r="K123" s="165">
        <f>H123/H$8</f>
        <v>1.5581879298541183E-2</v>
      </c>
    </row>
    <row r="124" spans="2:14" x14ac:dyDescent="0.25">
      <c r="B124" s="159" t="s">
        <v>112</v>
      </c>
      <c r="C124" s="160">
        <v>41945</v>
      </c>
      <c r="D124" s="160">
        <v>59701</v>
      </c>
      <c r="E124" s="160">
        <v>94245</v>
      </c>
      <c r="F124" s="160">
        <v>92830</v>
      </c>
      <c r="G124" s="160">
        <v>94419</v>
      </c>
      <c r="H124" s="160">
        <v>104198</v>
      </c>
      <c r="I124" s="161">
        <f>IFERROR(H124/G124-1,"-")</f>
        <v>0.10357025598661296</v>
      </c>
      <c r="J124" s="160">
        <f t="shared" si="36"/>
        <v>9779</v>
      </c>
      <c r="K124" s="161">
        <f>H124/H$8</f>
        <v>1.9114451903667184E-2</v>
      </c>
    </row>
    <row r="125" spans="2:14" x14ac:dyDescent="0.25">
      <c r="B125" s="163" t="s">
        <v>115</v>
      </c>
      <c r="C125" s="164">
        <v>3941</v>
      </c>
      <c r="D125" s="164">
        <v>3336</v>
      </c>
      <c r="E125" s="164">
        <v>9917</v>
      </c>
      <c r="F125" s="164">
        <v>11654</v>
      </c>
      <c r="G125" s="164">
        <v>10678</v>
      </c>
      <c r="H125" s="164">
        <v>10456</v>
      </c>
      <c r="I125" s="165">
        <f t="shared" ref="I125:I132" si="37">IFERROR(H125/G125-1,"-")</f>
        <v>-2.0790410189174047E-2</v>
      </c>
      <c r="J125" s="164">
        <f t="shared" si="36"/>
        <v>-222</v>
      </c>
      <c r="K125" s="165">
        <f t="shared" ref="K125:K132" si="38">H125/H$8</f>
        <v>1.9180858471827104E-3</v>
      </c>
    </row>
    <row r="126" spans="2:14" x14ac:dyDescent="0.25">
      <c r="B126" s="163" t="s">
        <v>118</v>
      </c>
      <c r="C126" s="164">
        <v>4053</v>
      </c>
      <c r="D126" s="164">
        <v>7314</v>
      </c>
      <c r="E126" s="164">
        <v>11261</v>
      </c>
      <c r="F126" s="164">
        <v>13315</v>
      </c>
      <c r="G126" s="164">
        <v>13141</v>
      </c>
      <c r="H126" s="164">
        <v>15417</v>
      </c>
      <c r="I126" s="165">
        <f t="shared" si="37"/>
        <v>0.17319838672855936</v>
      </c>
      <c r="J126" s="164">
        <f t="shared" si="36"/>
        <v>2276</v>
      </c>
      <c r="K126" s="165">
        <f t="shared" si="38"/>
        <v>2.8281493406671623E-3</v>
      </c>
    </row>
    <row r="127" spans="2:14" x14ac:dyDescent="0.25">
      <c r="B127" s="163" t="s">
        <v>121</v>
      </c>
      <c r="C127" s="164">
        <v>2906</v>
      </c>
      <c r="D127" s="164">
        <v>7134</v>
      </c>
      <c r="E127" s="164">
        <v>8524</v>
      </c>
      <c r="F127" s="164">
        <v>8780</v>
      </c>
      <c r="G127" s="164">
        <v>8587</v>
      </c>
      <c r="H127" s="164">
        <v>9534</v>
      </c>
      <c r="I127" s="165">
        <f t="shared" si="37"/>
        <v>0.11028298590893204</v>
      </c>
      <c r="J127" s="164">
        <f t="shared" si="36"/>
        <v>947</v>
      </c>
      <c r="K127" s="165">
        <f t="shared" si="38"/>
        <v>1.7489508862892082E-3</v>
      </c>
    </row>
    <row r="128" spans="2:14" x14ac:dyDescent="0.25">
      <c r="B128" s="163" t="s">
        <v>128</v>
      </c>
      <c r="C128" s="164">
        <v>784</v>
      </c>
      <c r="D128" s="164">
        <v>1333</v>
      </c>
      <c r="E128" s="164">
        <v>2573</v>
      </c>
      <c r="F128" s="164">
        <v>2637</v>
      </c>
      <c r="G128" s="164">
        <v>2356</v>
      </c>
      <c r="H128" s="164">
        <v>2766</v>
      </c>
      <c r="I128" s="165">
        <f t="shared" si="37"/>
        <v>0.17402376910016981</v>
      </c>
      <c r="J128" s="164">
        <f t="shared" si="36"/>
        <v>410</v>
      </c>
      <c r="K128" s="165">
        <f t="shared" si="38"/>
        <v>5.0740488268050663E-4</v>
      </c>
    </row>
    <row r="129" spans="2:14" x14ac:dyDescent="0.25">
      <c r="B129" s="163" t="s">
        <v>124</v>
      </c>
      <c r="C129" s="164">
        <v>812</v>
      </c>
      <c r="D129" s="164">
        <v>1357</v>
      </c>
      <c r="E129" s="164">
        <v>1836</v>
      </c>
      <c r="F129" s="164">
        <v>1935</v>
      </c>
      <c r="G129" s="164">
        <v>2097</v>
      </c>
      <c r="H129" s="164">
        <v>2540</v>
      </c>
      <c r="I129" s="165">
        <f t="shared" si="37"/>
        <v>0.21125417262756319</v>
      </c>
      <c r="J129" s="164">
        <f t="shared" si="36"/>
        <v>443</v>
      </c>
      <c r="K129" s="165">
        <f t="shared" si="38"/>
        <v>4.6594663847016878E-4</v>
      </c>
    </row>
    <row r="130" spans="2:14" x14ac:dyDescent="0.25">
      <c r="B130" s="163" t="s">
        <v>133</v>
      </c>
      <c r="C130" s="164">
        <v>678</v>
      </c>
      <c r="D130" s="164">
        <v>555</v>
      </c>
      <c r="E130" s="164">
        <v>1075</v>
      </c>
      <c r="F130" s="164">
        <v>1342</v>
      </c>
      <c r="G130" s="164">
        <v>1334</v>
      </c>
      <c r="H130" s="164">
        <v>1128</v>
      </c>
      <c r="I130" s="165">
        <f t="shared" si="37"/>
        <v>-0.15442278860569714</v>
      </c>
      <c r="J130" s="164">
        <f t="shared" si="36"/>
        <v>-206</v>
      </c>
      <c r="K130" s="165">
        <f t="shared" si="38"/>
        <v>2.0692433393478362E-4</v>
      </c>
    </row>
    <row r="131" spans="2:14" x14ac:dyDescent="0.25">
      <c r="B131" s="163" t="s">
        <v>136</v>
      </c>
      <c r="C131" s="164">
        <v>1097</v>
      </c>
      <c r="D131" s="164">
        <v>919</v>
      </c>
      <c r="E131" s="164">
        <v>1885</v>
      </c>
      <c r="F131" s="164">
        <v>2455</v>
      </c>
      <c r="G131" s="164">
        <v>2502</v>
      </c>
      <c r="H131" s="164">
        <v>2367</v>
      </c>
      <c r="I131" s="165">
        <f t="shared" si="37"/>
        <v>-5.3956834532374098E-2</v>
      </c>
      <c r="J131" s="164">
        <f t="shared" si="36"/>
        <v>-135</v>
      </c>
      <c r="K131" s="165">
        <f t="shared" si="38"/>
        <v>4.3421090285783052E-4</v>
      </c>
    </row>
    <row r="132" spans="2:14" x14ac:dyDescent="0.25">
      <c r="B132" s="168" t="s">
        <v>150</v>
      </c>
      <c r="C132" s="169">
        <f t="shared" ref="C132:H132" si="39">C124-SUM(C125:C131)</f>
        <v>27674</v>
      </c>
      <c r="D132" s="169">
        <f t="shared" si="39"/>
        <v>37753</v>
      </c>
      <c r="E132" s="169">
        <f t="shared" si="39"/>
        <v>57174</v>
      </c>
      <c r="F132" s="169">
        <f t="shared" si="39"/>
        <v>50712</v>
      </c>
      <c r="G132" s="169">
        <f t="shared" si="39"/>
        <v>53724</v>
      </c>
      <c r="H132" s="169">
        <f t="shared" si="39"/>
        <v>59990</v>
      </c>
      <c r="I132" s="170">
        <f t="shared" si="37"/>
        <v>0.11663316208770746</v>
      </c>
      <c r="J132" s="169">
        <f>H132-G132</f>
        <v>6266</v>
      </c>
      <c r="K132" s="170">
        <f t="shared" si="38"/>
        <v>1.1004779071584814E-2</v>
      </c>
    </row>
    <row r="133" spans="2:14" x14ac:dyDescent="0.25">
      <c r="B133" s="155" t="s">
        <v>54</v>
      </c>
      <c r="C133" s="153"/>
      <c r="D133" s="153"/>
      <c r="E133" s="153"/>
      <c r="F133" s="153"/>
      <c r="G133" s="153"/>
      <c r="H133" s="154"/>
      <c r="I133" s="154"/>
      <c r="J133" s="154"/>
      <c r="K133" s="153"/>
      <c r="L133" s="171"/>
      <c r="M133" s="171"/>
      <c r="N133" s="171"/>
    </row>
    <row r="134" spans="2:14" x14ac:dyDescent="0.25">
      <c r="B134" s="156" t="s">
        <v>73</v>
      </c>
      <c r="C134" s="157">
        <v>96681</v>
      </c>
      <c r="D134" s="157">
        <v>140346</v>
      </c>
      <c r="E134" s="157">
        <v>257142</v>
      </c>
      <c r="F134" s="157">
        <v>280769</v>
      </c>
      <c r="G134" s="157">
        <v>288350</v>
      </c>
      <c r="H134" s="157">
        <v>287664</v>
      </c>
      <c r="I134" s="158">
        <f>IFERROR(H134/G134-1,"-")</f>
        <v>-2.3790532339170722E-3</v>
      </c>
      <c r="J134" s="157">
        <f>H134-G134</f>
        <v>-686</v>
      </c>
      <c r="K134" s="158">
        <f>H134/H$8</f>
        <v>5.277010779877269E-2</v>
      </c>
      <c r="L134" s="107"/>
      <c r="M134" s="107"/>
      <c r="N134" s="107"/>
    </row>
    <row r="135" spans="2:14" x14ac:dyDescent="0.25">
      <c r="B135" s="159" t="s">
        <v>102</v>
      </c>
      <c r="C135" s="160">
        <v>26839</v>
      </c>
      <c r="D135" s="160">
        <v>45216</v>
      </c>
      <c r="E135" s="160">
        <v>29086</v>
      </c>
      <c r="F135" s="160">
        <v>33671</v>
      </c>
      <c r="G135" s="160">
        <v>29209</v>
      </c>
      <c r="H135" s="160">
        <v>32990</v>
      </c>
      <c r="I135" s="161">
        <f>IFERROR(H135/G135-1,"-")</f>
        <v>0.12944640350576875</v>
      </c>
      <c r="J135" s="160">
        <f t="shared" ref="J135:J145" si="40">H135-G135</f>
        <v>3781</v>
      </c>
      <c r="K135" s="161">
        <f>H135/H$8</f>
        <v>6.0518029933586091E-3</v>
      </c>
    </row>
    <row r="136" spans="2:14" x14ac:dyDescent="0.25">
      <c r="B136" s="163" t="s">
        <v>108</v>
      </c>
      <c r="C136" s="164">
        <v>20058</v>
      </c>
      <c r="D136" s="164">
        <v>34195</v>
      </c>
      <c r="E136" s="164">
        <v>19968</v>
      </c>
      <c r="F136" s="164">
        <v>22352</v>
      </c>
      <c r="G136" s="164">
        <v>18376</v>
      </c>
      <c r="H136" s="164">
        <v>19606</v>
      </c>
      <c r="I136" s="165">
        <f>IFERROR(H136/G136-1,"-")</f>
        <v>6.693513278188945E-2</v>
      </c>
      <c r="J136" s="164">
        <f t="shared" si="40"/>
        <v>1230</v>
      </c>
      <c r="K136" s="165">
        <f>H136/H$8</f>
        <v>3.5965944070260351E-3</v>
      </c>
    </row>
    <row r="137" spans="2:14" x14ac:dyDescent="0.25">
      <c r="B137" s="163" t="s">
        <v>105</v>
      </c>
      <c r="C137" s="164">
        <v>6781</v>
      </c>
      <c r="D137" s="164">
        <v>11021</v>
      </c>
      <c r="E137" s="164">
        <v>9118</v>
      </c>
      <c r="F137" s="164">
        <v>11319</v>
      </c>
      <c r="G137" s="164">
        <v>10833</v>
      </c>
      <c r="H137" s="164">
        <v>13384</v>
      </c>
      <c r="I137" s="165">
        <f>IFERROR(H137/G137-1,"-")</f>
        <v>0.23548416874365374</v>
      </c>
      <c r="J137" s="164">
        <f t="shared" si="40"/>
        <v>2551</v>
      </c>
      <c r="K137" s="165">
        <f>H137/H$8</f>
        <v>2.4552085863325745E-3</v>
      </c>
    </row>
    <row r="138" spans="2:14" x14ac:dyDescent="0.25">
      <c r="B138" s="159" t="s">
        <v>112</v>
      </c>
      <c r="C138" s="160">
        <v>69842</v>
      </c>
      <c r="D138" s="160">
        <v>95130</v>
      </c>
      <c r="E138" s="160">
        <v>228056</v>
      </c>
      <c r="F138" s="160">
        <v>247098</v>
      </c>
      <c r="G138" s="160">
        <v>259141</v>
      </c>
      <c r="H138" s="160">
        <v>254674</v>
      </c>
      <c r="I138" s="161">
        <f>IFERROR(H138/G138-1,"-")</f>
        <v>-1.7237720005711221E-2</v>
      </c>
      <c r="J138" s="160">
        <f t="shared" si="40"/>
        <v>-4467</v>
      </c>
      <c r="K138" s="161">
        <f>H138/H$8</f>
        <v>4.6718304805414078E-2</v>
      </c>
    </row>
    <row r="139" spans="2:14" x14ac:dyDescent="0.25">
      <c r="B139" s="163" t="s">
        <v>115</v>
      </c>
      <c r="C139" s="164">
        <v>26093</v>
      </c>
      <c r="D139" s="164">
        <v>26467</v>
      </c>
      <c r="E139" s="164">
        <v>96562</v>
      </c>
      <c r="F139" s="164">
        <v>105994</v>
      </c>
      <c r="G139" s="164">
        <v>116401</v>
      </c>
      <c r="H139" s="164">
        <v>115809</v>
      </c>
      <c r="I139" s="165">
        <f t="shared" ref="I139:I146" si="41">IFERROR(H139/G139-1,"-")</f>
        <v>-5.0858669599058715E-3</v>
      </c>
      <c r="J139" s="164">
        <f t="shared" si="40"/>
        <v>-592</v>
      </c>
      <c r="K139" s="165">
        <f t="shared" ref="K139:K146" si="42">H139/H$8</f>
        <v>2.1244415060862904E-2</v>
      </c>
    </row>
    <row r="140" spans="2:14" x14ac:dyDescent="0.25">
      <c r="B140" s="163" t="s">
        <v>118</v>
      </c>
      <c r="C140" s="164">
        <v>6042</v>
      </c>
      <c r="D140" s="164">
        <v>9298</v>
      </c>
      <c r="E140" s="164">
        <v>16587</v>
      </c>
      <c r="F140" s="164">
        <v>20868</v>
      </c>
      <c r="G140" s="164">
        <v>21452</v>
      </c>
      <c r="H140" s="164">
        <v>21670</v>
      </c>
      <c r="I140" s="165">
        <f t="shared" si="41"/>
        <v>1.0162222636584062E-2</v>
      </c>
      <c r="J140" s="164">
        <f t="shared" si="40"/>
        <v>218</v>
      </c>
      <c r="K140" s="165">
        <f t="shared" si="42"/>
        <v>3.9752219116726602E-3</v>
      </c>
    </row>
    <row r="141" spans="2:14" x14ac:dyDescent="0.25">
      <c r="B141" s="163" t="s">
        <v>121</v>
      </c>
      <c r="C141" s="164">
        <v>6586</v>
      </c>
      <c r="D141" s="164">
        <v>15246</v>
      </c>
      <c r="E141" s="164">
        <v>26940</v>
      </c>
      <c r="F141" s="164">
        <v>25146</v>
      </c>
      <c r="G141" s="164">
        <v>24606</v>
      </c>
      <c r="H141" s="164">
        <v>23656</v>
      </c>
      <c r="I141" s="165">
        <f t="shared" si="41"/>
        <v>-3.8608469478988883E-2</v>
      </c>
      <c r="J141" s="164">
        <f t="shared" si="40"/>
        <v>-950</v>
      </c>
      <c r="K141" s="165">
        <f t="shared" si="42"/>
        <v>4.3395408187599654E-3</v>
      </c>
    </row>
    <row r="142" spans="2:14" x14ac:dyDescent="0.25">
      <c r="B142" s="163" t="s">
        <v>128</v>
      </c>
      <c r="C142" s="164">
        <v>1273</v>
      </c>
      <c r="D142" s="164">
        <v>4366</v>
      </c>
      <c r="E142" s="164">
        <v>9965</v>
      </c>
      <c r="F142" s="164">
        <v>8970</v>
      </c>
      <c r="G142" s="164">
        <v>6557</v>
      </c>
      <c r="H142" s="164">
        <v>5888</v>
      </c>
      <c r="I142" s="165">
        <f t="shared" si="41"/>
        <v>-0.10202836663108128</v>
      </c>
      <c r="J142" s="164">
        <f t="shared" si="40"/>
        <v>-669</v>
      </c>
      <c r="K142" s="165">
        <f t="shared" si="42"/>
        <v>1.0801156721702179E-3</v>
      </c>
    </row>
    <row r="143" spans="2:14" x14ac:dyDescent="0.25">
      <c r="B143" s="163" t="s">
        <v>124</v>
      </c>
      <c r="C143" s="164">
        <v>1935</v>
      </c>
      <c r="D143" s="164">
        <v>3344</v>
      </c>
      <c r="E143" s="164">
        <v>4569</v>
      </c>
      <c r="F143" s="164">
        <v>5508</v>
      </c>
      <c r="G143" s="164">
        <v>5591</v>
      </c>
      <c r="H143" s="164">
        <v>4631</v>
      </c>
      <c r="I143" s="165">
        <f t="shared" si="41"/>
        <v>-0.17170452512967271</v>
      </c>
      <c r="J143" s="164">
        <f t="shared" si="40"/>
        <v>-960</v>
      </c>
      <c r="K143" s="165">
        <f t="shared" si="42"/>
        <v>8.4952711919502027E-4</v>
      </c>
    </row>
    <row r="144" spans="2:14" x14ac:dyDescent="0.25">
      <c r="B144" s="163" t="s">
        <v>133</v>
      </c>
      <c r="C144" s="164">
        <v>1979</v>
      </c>
      <c r="D144" s="164">
        <v>1422</v>
      </c>
      <c r="E144" s="164">
        <v>3324</v>
      </c>
      <c r="F144" s="164">
        <v>3693</v>
      </c>
      <c r="G144" s="164">
        <v>3368</v>
      </c>
      <c r="H144" s="164">
        <v>3484</v>
      </c>
      <c r="I144" s="165">
        <f t="shared" si="41"/>
        <v>3.444180522565321E-2</v>
      </c>
      <c r="J144" s="164">
        <f t="shared" si="40"/>
        <v>116</v>
      </c>
      <c r="K144" s="165">
        <f t="shared" si="42"/>
        <v>6.3911735764963303E-4</v>
      </c>
    </row>
    <row r="145" spans="2:14" x14ac:dyDescent="0.25">
      <c r="B145" s="163" t="s">
        <v>136</v>
      </c>
      <c r="C145" s="164">
        <v>4050</v>
      </c>
      <c r="D145" s="164">
        <v>947</v>
      </c>
      <c r="E145" s="164">
        <v>2079</v>
      </c>
      <c r="F145" s="164">
        <v>2886</v>
      </c>
      <c r="G145" s="164">
        <v>2832</v>
      </c>
      <c r="H145" s="164">
        <v>2253</v>
      </c>
      <c r="I145" s="165">
        <f t="shared" si="41"/>
        <v>-0.20444915254237284</v>
      </c>
      <c r="J145" s="164">
        <f t="shared" si="40"/>
        <v>-579</v>
      </c>
      <c r="K145" s="165">
        <f t="shared" si="42"/>
        <v>4.1329833719420874E-4</v>
      </c>
    </row>
    <row r="146" spans="2:14" x14ac:dyDescent="0.25">
      <c r="B146" s="168" t="s">
        <v>150</v>
      </c>
      <c r="C146" s="169">
        <f t="shared" ref="C146:H146" si="43">C138-SUM(C139:C145)</f>
        <v>21884</v>
      </c>
      <c r="D146" s="169">
        <f t="shared" si="43"/>
        <v>34040</v>
      </c>
      <c r="E146" s="169">
        <f t="shared" si="43"/>
        <v>68030</v>
      </c>
      <c r="F146" s="169">
        <f t="shared" si="43"/>
        <v>74033</v>
      </c>
      <c r="G146" s="169">
        <f t="shared" si="43"/>
        <v>78334</v>
      </c>
      <c r="H146" s="169">
        <f t="shared" si="43"/>
        <v>77283</v>
      </c>
      <c r="I146" s="170">
        <f t="shared" si="41"/>
        <v>-1.3416907090152419E-2</v>
      </c>
      <c r="J146" s="169">
        <f>H146-G146</f>
        <v>-1051</v>
      </c>
      <c r="K146" s="170">
        <f t="shared" si="42"/>
        <v>1.4177068527909471E-2</v>
      </c>
    </row>
    <row r="147" spans="2:14" x14ac:dyDescent="0.25">
      <c r="B147" s="155" t="s">
        <v>55</v>
      </c>
      <c r="C147" s="153"/>
      <c r="D147" s="153"/>
      <c r="E147" s="153"/>
      <c r="F147" s="153"/>
      <c r="G147" s="153"/>
      <c r="H147" s="154"/>
      <c r="I147" s="154"/>
      <c r="J147" s="154"/>
      <c r="K147" s="153"/>
      <c r="L147" s="171"/>
      <c r="M147" s="171"/>
      <c r="N147" s="171"/>
    </row>
    <row r="148" spans="2:14" x14ac:dyDescent="0.25">
      <c r="B148" s="156" t="s">
        <v>73</v>
      </c>
      <c r="C148" s="157">
        <v>3172943</v>
      </c>
      <c r="D148" s="157">
        <v>4742835</v>
      </c>
      <c r="E148" s="157">
        <v>9631671</v>
      </c>
      <c r="F148" s="157">
        <v>10501532</v>
      </c>
      <c r="G148" s="157">
        <v>11094999</v>
      </c>
      <c r="H148" s="157">
        <v>11025993</v>
      </c>
      <c r="I148" s="158">
        <f>IFERROR(H148/G148-1,"-")</f>
        <v>-6.2195589201945456E-3</v>
      </c>
      <c r="J148" s="157">
        <f>H148-G148</f>
        <v>-69006</v>
      </c>
      <c r="K148" s="158">
        <f>H148/H$8</f>
        <v>2.02264739139591</v>
      </c>
      <c r="L148" s="107"/>
      <c r="M148" s="107"/>
      <c r="N148" s="107"/>
    </row>
    <row r="149" spans="2:14" x14ac:dyDescent="0.25">
      <c r="B149" s="159" t="s">
        <v>102</v>
      </c>
      <c r="C149" s="160">
        <v>935240</v>
      </c>
      <c r="D149" s="160">
        <v>1640994</v>
      </c>
      <c r="E149" s="160">
        <v>2092874</v>
      </c>
      <c r="F149" s="160">
        <v>2145246</v>
      </c>
      <c r="G149" s="160">
        <v>2174056</v>
      </c>
      <c r="H149" s="160">
        <v>2188497</v>
      </c>
      <c r="I149" s="161">
        <f>IFERROR(H149/G149-1,"-")</f>
        <v>6.6424231942507905E-3</v>
      </c>
      <c r="J149" s="160">
        <f t="shared" ref="J149:J159" si="44">H149-G149</f>
        <v>14441</v>
      </c>
      <c r="K149" s="161">
        <f>H149/H$8</f>
        <v>0.40146567734332633</v>
      </c>
    </row>
    <row r="150" spans="2:14" x14ac:dyDescent="0.25">
      <c r="B150" s="163" t="s">
        <v>108</v>
      </c>
      <c r="C150" s="164">
        <v>431085</v>
      </c>
      <c r="D150" s="164">
        <v>864462</v>
      </c>
      <c r="E150" s="164">
        <v>889575</v>
      </c>
      <c r="F150" s="164">
        <v>904945</v>
      </c>
      <c r="G150" s="164">
        <v>881902</v>
      </c>
      <c r="H150" s="164">
        <v>879955</v>
      </c>
      <c r="I150" s="165">
        <f>IFERROR(H150/G150-1,"-")</f>
        <v>-2.2077282963413047E-3</v>
      </c>
      <c r="J150" s="164">
        <f t="shared" si="44"/>
        <v>-1947</v>
      </c>
      <c r="K150" s="165">
        <f>H150/H$8</f>
        <v>0.1614220764783533</v>
      </c>
    </row>
    <row r="151" spans="2:14" x14ac:dyDescent="0.25">
      <c r="B151" s="163" t="s">
        <v>105</v>
      </c>
      <c r="C151" s="164">
        <v>504155</v>
      </c>
      <c r="D151" s="164">
        <v>776532</v>
      </c>
      <c r="E151" s="164">
        <v>1203299</v>
      </c>
      <c r="F151" s="164">
        <v>1240301</v>
      </c>
      <c r="G151" s="164">
        <v>1292154</v>
      </c>
      <c r="H151" s="164">
        <v>1308542</v>
      </c>
      <c r="I151" s="165">
        <f>IFERROR(H151/G151-1,"-")</f>
        <v>1.2682698811441906E-2</v>
      </c>
      <c r="J151" s="164">
        <f t="shared" si="44"/>
        <v>16388</v>
      </c>
      <c r="K151" s="165">
        <f>H151/H$8</f>
        <v>0.24004360086497306</v>
      </c>
    </row>
    <row r="152" spans="2:14" x14ac:dyDescent="0.25">
      <c r="B152" s="159" t="s">
        <v>112</v>
      </c>
      <c r="C152" s="160">
        <v>2237703</v>
      </c>
      <c r="D152" s="160">
        <v>3101841</v>
      </c>
      <c r="E152" s="160">
        <v>7538797</v>
      </c>
      <c r="F152" s="160">
        <v>8356286</v>
      </c>
      <c r="G152" s="160">
        <v>8920943</v>
      </c>
      <c r="H152" s="160">
        <v>8837496</v>
      </c>
      <c r="I152" s="161">
        <f>IFERROR(H152/G152-1,"-")</f>
        <v>-9.3540559557436787E-3</v>
      </c>
      <c r="J152" s="160">
        <f t="shared" si="44"/>
        <v>-83447</v>
      </c>
      <c r="K152" s="161">
        <f>H152/H$8</f>
        <v>1.6211817140525837</v>
      </c>
    </row>
    <row r="153" spans="2:14" x14ac:dyDescent="0.25">
      <c r="B153" s="163" t="s">
        <v>115</v>
      </c>
      <c r="C153" s="164">
        <v>878047</v>
      </c>
      <c r="D153" s="164">
        <v>897699</v>
      </c>
      <c r="E153" s="164">
        <v>3464144</v>
      </c>
      <c r="F153" s="164">
        <v>3898142</v>
      </c>
      <c r="G153" s="164">
        <v>4171633</v>
      </c>
      <c r="H153" s="164">
        <v>4133635</v>
      </c>
      <c r="I153" s="165">
        <f t="shared" ref="I153:I160" si="45">IFERROR(H153/G153-1,"-")</f>
        <v>-9.1086632021560865E-3</v>
      </c>
      <c r="J153" s="164">
        <f t="shared" si="44"/>
        <v>-37998</v>
      </c>
      <c r="K153" s="165">
        <f t="shared" ref="K153:K160" si="46">H153/H$8</f>
        <v>0.75828871374513229</v>
      </c>
    </row>
    <row r="154" spans="2:14" x14ac:dyDescent="0.25">
      <c r="B154" s="163" t="s">
        <v>118</v>
      </c>
      <c r="C154" s="164">
        <v>282889</v>
      </c>
      <c r="D154" s="164">
        <v>453625</v>
      </c>
      <c r="E154" s="164">
        <v>782803</v>
      </c>
      <c r="F154" s="164">
        <v>878213</v>
      </c>
      <c r="G154" s="164">
        <v>907871</v>
      </c>
      <c r="H154" s="164">
        <v>899028</v>
      </c>
      <c r="I154" s="165">
        <f t="shared" si="45"/>
        <v>-9.7403706033125648E-3</v>
      </c>
      <c r="J154" s="164">
        <f t="shared" si="44"/>
        <v>-8843</v>
      </c>
      <c r="K154" s="165">
        <f t="shared" si="46"/>
        <v>0.16492089546872396</v>
      </c>
    </row>
    <row r="155" spans="2:14" x14ac:dyDescent="0.25">
      <c r="B155" s="163" t="s">
        <v>121</v>
      </c>
      <c r="C155" s="164">
        <v>119817</v>
      </c>
      <c r="D155" s="164">
        <v>261410</v>
      </c>
      <c r="E155" s="164">
        <v>401139</v>
      </c>
      <c r="F155" s="164">
        <v>441288</v>
      </c>
      <c r="G155" s="164">
        <v>474285</v>
      </c>
      <c r="H155" s="164">
        <v>462868</v>
      </c>
      <c r="I155" s="165">
        <f t="shared" si="45"/>
        <v>-2.4072024204855769E-2</v>
      </c>
      <c r="J155" s="164">
        <f t="shared" si="44"/>
        <v>-11417</v>
      </c>
      <c r="K155" s="165">
        <f t="shared" si="46"/>
        <v>8.4910153013940975E-2</v>
      </c>
    </row>
    <row r="156" spans="2:14" x14ac:dyDescent="0.25">
      <c r="B156" s="163" t="s">
        <v>128</v>
      </c>
      <c r="C156" s="164">
        <v>79920</v>
      </c>
      <c r="D156" s="164">
        <v>187345</v>
      </c>
      <c r="E156" s="164">
        <v>340856</v>
      </c>
      <c r="F156" s="164">
        <v>332563</v>
      </c>
      <c r="G156" s="164">
        <v>352321</v>
      </c>
      <c r="H156" s="164">
        <v>325648</v>
      </c>
      <c r="I156" s="165">
        <f t="shared" si="45"/>
        <v>-7.5706528989188837E-2</v>
      </c>
      <c r="J156" s="164">
        <f t="shared" si="44"/>
        <v>-26673</v>
      </c>
      <c r="K156" s="165">
        <f t="shared" si="46"/>
        <v>5.9738027923044695E-2</v>
      </c>
    </row>
    <row r="157" spans="2:14" x14ac:dyDescent="0.25">
      <c r="B157" s="163" t="s">
        <v>124</v>
      </c>
      <c r="C157" s="164">
        <v>112585</v>
      </c>
      <c r="D157" s="164">
        <v>188423</v>
      </c>
      <c r="E157" s="164">
        <v>295225</v>
      </c>
      <c r="F157" s="164">
        <v>304946</v>
      </c>
      <c r="G157" s="164">
        <v>318457</v>
      </c>
      <c r="H157" s="164">
        <v>299001</v>
      </c>
      <c r="I157" s="165">
        <f t="shared" si="45"/>
        <v>-6.1094590478463329E-2</v>
      </c>
      <c r="J157" s="164">
        <f t="shared" si="44"/>
        <v>-19456</v>
      </c>
      <c r="K157" s="165">
        <f t="shared" si="46"/>
        <v>5.4849807420952336E-2</v>
      </c>
    </row>
    <row r="158" spans="2:14" x14ac:dyDescent="0.25">
      <c r="B158" s="163" t="s">
        <v>133</v>
      </c>
      <c r="C158" s="164">
        <v>57718</v>
      </c>
      <c r="D158" s="164">
        <v>51092</v>
      </c>
      <c r="E158" s="164">
        <v>125173</v>
      </c>
      <c r="F158" s="164">
        <v>136558</v>
      </c>
      <c r="G158" s="164">
        <v>127870</v>
      </c>
      <c r="H158" s="164">
        <v>125441</v>
      </c>
      <c r="I158" s="165">
        <f t="shared" si="45"/>
        <v>-1.8995855165402364E-2</v>
      </c>
      <c r="J158" s="164">
        <f t="shared" si="44"/>
        <v>-2429</v>
      </c>
      <c r="K158" s="165">
        <f t="shared" si="46"/>
        <v>2.301134341588049E-2</v>
      </c>
    </row>
    <row r="159" spans="2:14" x14ac:dyDescent="0.25">
      <c r="B159" s="163" t="s">
        <v>136</v>
      </c>
      <c r="C159" s="164">
        <v>85611</v>
      </c>
      <c r="D159" s="164">
        <v>44748</v>
      </c>
      <c r="E159" s="164">
        <v>114124</v>
      </c>
      <c r="F159" s="164">
        <v>142863</v>
      </c>
      <c r="G159" s="164">
        <v>138608</v>
      </c>
      <c r="H159" s="164">
        <v>117314</v>
      </c>
      <c r="I159" s="165">
        <f t="shared" si="45"/>
        <v>-0.15362749624841276</v>
      </c>
      <c r="J159" s="164">
        <f t="shared" si="44"/>
        <v>-21294</v>
      </c>
      <c r="K159" s="165">
        <f t="shared" si="46"/>
        <v>2.1520497616334403E-2</v>
      </c>
    </row>
    <row r="160" spans="2:14" x14ac:dyDescent="0.25">
      <c r="B160" s="168" t="s">
        <v>150</v>
      </c>
      <c r="C160" s="169">
        <f t="shared" ref="C160:H160" si="47">C152-SUM(C153:C159)</f>
        <v>621116</v>
      </c>
      <c r="D160" s="169">
        <f t="shared" si="47"/>
        <v>1017499</v>
      </c>
      <c r="E160" s="169">
        <f t="shared" si="47"/>
        <v>2015333</v>
      </c>
      <c r="F160" s="169">
        <f t="shared" si="47"/>
        <v>2221713</v>
      </c>
      <c r="G160" s="169">
        <f t="shared" si="47"/>
        <v>2429898</v>
      </c>
      <c r="H160" s="169">
        <f t="shared" si="47"/>
        <v>2474561</v>
      </c>
      <c r="I160" s="170">
        <f t="shared" si="45"/>
        <v>1.8380606922595133E-2</v>
      </c>
      <c r="J160" s="169">
        <f>H160-G160</f>
        <v>44663</v>
      </c>
      <c r="K160" s="170">
        <f t="shared" si="46"/>
        <v>0.45394227544857452</v>
      </c>
    </row>
    <row r="161" spans="2:1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</row>
    <row r="162" spans="2:11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</row>
  </sheetData>
  <mergeCells count="3">
    <mergeCell ref="B3:K3"/>
    <mergeCell ref="C5:K5"/>
    <mergeCell ref="O5:W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0934-4D3B-4E86-9724-A70BBA4A16F8}">
  <sheetPr>
    <tabColor theme="7" tint="0.79998168889431442"/>
  </sheetPr>
  <dimension ref="A1:T165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10" width="13.7109375" customWidth="1"/>
    <col min="13" max="20" width="11.42578125" hidden="1" customWidth="1"/>
  </cols>
  <sheetData>
    <row r="1" spans="1:20" ht="42.75" customHeight="1" x14ac:dyDescent="0.25"/>
    <row r="2" spans="1:20" ht="18" customHeight="1" x14ac:dyDescent="0.25"/>
    <row r="3" spans="1:20" x14ac:dyDescent="0.25">
      <c r="B3" s="57"/>
    </row>
    <row r="6" spans="1:20" ht="42" customHeight="1" thickBot="1" x14ac:dyDescent="0.3">
      <c r="B6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6" s="277"/>
      <c r="D6" s="277"/>
      <c r="E6" s="277"/>
      <c r="F6" s="277"/>
      <c r="G6" s="277"/>
      <c r="H6" s="277"/>
      <c r="I6" s="277"/>
      <c r="J6" s="277"/>
      <c r="M6" s="277" t="s">
        <v>273</v>
      </c>
      <c r="N6" s="277"/>
      <c r="O6" s="277"/>
      <c r="P6" s="277"/>
      <c r="Q6" s="277"/>
      <c r="R6" s="277"/>
      <c r="S6" s="277"/>
      <c r="T6" s="277"/>
    </row>
    <row r="7" spans="1:20" ht="6" customHeight="1" x14ac:dyDescent="0.25"/>
    <row r="8" spans="1:20" ht="15.75" x14ac:dyDescent="0.25">
      <c r="B8" s="145"/>
      <c r="C8" s="308" t="s">
        <v>45</v>
      </c>
      <c r="D8" s="309"/>
      <c r="E8" s="309"/>
      <c r="F8" s="309"/>
      <c r="G8" s="309"/>
      <c r="H8" s="309"/>
      <c r="I8" s="309"/>
      <c r="J8" s="309"/>
    </row>
    <row r="9" spans="1:20" s="146" customFormat="1" ht="72" customHeight="1" x14ac:dyDescent="0.25">
      <c r="A9"/>
      <c r="B9" s="147"/>
      <c r="C9" s="172" t="s">
        <v>272</v>
      </c>
      <c r="D9" s="172" t="s">
        <v>236</v>
      </c>
      <c r="E9" s="172" t="s">
        <v>237</v>
      </c>
      <c r="F9" s="172" t="s">
        <v>238</v>
      </c>
      <c r="G9" s="172" t="s">
        <v>239</v>
      </c>
      <c r="H9" s="172" t="s">
        <v>240</v>
      </c>
      <c r="I9" s="173" t="str">
        <f>CONCATENATE("var. ",RIGHT(H9,2),"/",RIGHT(G9,2))</f>
        <v>var. 26/25</v>
      </c>
      <c r="J9" s="173" t="str">
        <f>CONCATENATE("Cuota s/ total lugares de residencia ",RIGHT(H9,4))</f>
        <v>Cuota s/ total lugares de residencia 2026</v>
      </c>
      <c r="M9" s="147"/>
      <c r="N9" s="172" t="s">
        <v>272</v>
      </c>
      <c r="O9" s="172" t="s">
        <v>236</v>
      </c>
      <c r="P9" s="172" t="s">
        <v>237</v>
      </c>
      <c r="Q9" s="172" t="s">
        <v>238</v>
      </c>
      <c r="R9" s="172" t="s">
        <v>239</v>
      </c>
      <c r="S9" s="172" t="s">
        <v>240</v>
      </c>
      <c r="T9" s="173" t="str">
        <f>CONCATENATE("Cuota s/ total lugares de residencia ",RIGHT(R9,4))</f>
        <v>Cuota s/ total lugares de residencia 2025</v>
      </c>
    </row>
    <row r="10" spans="1:20" x14ac:dyDescent="0.25">
      <c r="B10" s="152" t="s">
        <v>45</v>
      </c>
      <c r="C10" s="153"/>
      <c r="D10" s="153"/>
      <c r="E10" s="153"/>
      <c r="F10" s="153"/>
      <c r="G10" s="153"/>
      <c r="H10" s="153"/>
      <c r="I10" s="154"/>
      <c r="J10" s="154"/>
      <c r="M10" s="155" t="s">
        <v>50</v>
      </c>
      <c r="N10" s="174"/>
      <c r="O10" s="174"/>
      <c r="P10" s="174"/>
      <c r="Q10" s="174"/>
      <c r="R10" s="174"/>
      <c r="S10" s="175"/>
      <c r="T10" s="175"/>
    </row>
    <row r="11" spans="1:20" x14ac:dyDescent="0.25">
      <c r="B11" s="156" t="s">
        <v>73</v>
      </c>
      <c r="C11" s="176">
        <v>142483</v>
      </c>
      <c r="D11" s="176">
        <v>381871</v>
      </c>
      <c r="E11" s="176">
        <v>431303</v>
      </c>
      <c r="F11" s="176">
        <v>446421</v>
      </c>
      <c r="G11" s="176">
        <v>437805</v>
      </c>
      <c r="H11" s="176">
        <v>442086</v>
      </c>
      <c r="I11" s="177">
        <f t="shared" ref="I11:I23" si="0">IFERROR(H11/G11-1,"-")</f>
        <v>9.7783259670400913E-3</v>
      </c>
      <c r="J11" s="177">
        <f>H11/H11</f>
        <v>1</v>
      </c>
      <c r="K11" s="81"/>
      <c r="L11" s="81"/>
      <c r="M11" s="156" t="s">
        <v>73</v>
      </c>
      <c r="N11" s="176">
        <v>25023</v>
      </c>
      <c r="O11" s="176">
        <v>63207</v>
      </c>
      <c r="P11" s="176">
        <v>71344</v>
      </c>
      <c r="Q11" s="176">
        <v>83393</v>
      </c>
      <c r="R11" s="176">
        <v>77257</v>
      </c>
      <c r="S11" s="177">
        <f t="shared" ref="S11:S23" si="1">IFERROR(R11/Q11-1,"-")</f>
        <v>-7.3579317208878448E-2</v>
      </c>
      <c r="T11" s="177">
        <f>R11/R11</f>
        <v>1</v>
      </c>
    </row>
    <row r="12" spans="1:20" x14ac:dyDescent="0.25">
      <c r="B12" s="159" t="s">
        <v>102</v>
      </c>
      <c r="C12" s="160">
        <v>78711</v>
      </c>
      <c r="D12" s="160">
        <v>101392</v>
      </c>
      <c r="E12" s="160">
        <v>118625</v>
      </c>
      <c r="F12" s="160">
        <v>112853</v>
      </c>
      <c r="G12" s="160">
        <v>107331</v>
      </c>
      <c r="H12" s="160">
        <v>124283</v>
      </c>
      <c r="I12" s="161">
        <f t="shared" si="0"/>
        <v>0.15794132170575126</v>
      </c>
      <c r="J12" s="161">
        <f>H12/H11</f>
        <v>0.28112855869672415</v>
      </c>
      <c r="K12" s="81"/>
      <c r="L12" s="81"/>
      <c r="M12" s="159" t="s">
        <v>102</v>
      </c>
      <c r="N12" s="160">
        <v>16084</v>
      </c>
      <c r="O12" s="160">
        <v>38004</v>
      </c>
      <c r="P12" s="160">
        <v>41665</v>
      </c>
      <c r="Q12" s="160">
        <v>44993</v>
      </c>
      <c r="R12" s="160">
        <v>41210</v>
      </c>
      <c r="S12" s="161">
        <f t="shared" si="1"/>
        <v>-8.4079745738225964E-2</v>
      </c>
      <c r="T12" s="161">
        <f>R12/R11</f>
        <v>0.5334144478817453</v>
      </c>
    </row>
    <row r="13" spans="1:20" x14ac:dyDescent="0.25">
      <c r="B13" s="163" t="s">
        <v>108</v>
      </c>
      <c r="C13" s="164">
        <v>43273</v>
      </c>
      <c r="D13" s="164">
        <v>39451</v>
      </c>
      <c r="E13" s="164">
        <v>51886</v>
      </c>
      <c r="F13" s="164">
        <v>48022</v>
      </c>
      <c r="G13" s="164">
        <v>41036</v>
      </c>
      <c r="H13" s="164">
        <v>55337</v>
      </c>
      <c r="I13" s="165">
        <f t="shared" si="0"/>
        <v>0.34849887903304411</v>
      </c>
      <c r="J13" s="165">
        <f>H13/H11</f>
        <v>0.12517247775319734</v>
      </c>
      <c r="K13" s="81"/>
      <c r="L13" s="81"/>
      <c r="M13" s="163" t="s">
        <v>108</v>
      </c>
      <c r="N13" s="164">
        <v>6390</v>
      </c>
      <c r="O13" s="164">
        <v>8842</v>
      </c>
      <c r="P13" s="164">
        <v>12926</v>
      </c>
      <c r="Q13" s="164">
        <v>15406</v>
      </c>
      <c r="R13" s="164">
        <v>9716</v>
      </c>
      <c r="S13" s="165">
        <f t="shared" si="1"/>
        <v>-0.3693366220952875</v>
      </c>
      <c r="T13" s="165">
        <f>R13/R11</f>
        <v>0.1257620668677272</v>
      </c>
    </row>
    <row r="14" spans="1:20" x14ac:dyDescent="0.25">
      <c r="B14" s="163" t="s">
        <v>105</v>
      </c>
      <c r="C14" s="164">
        <v>35438</v>
      </c>
      <c r="D14" s="164">
        <v>61941</v>
      </c>
      <c r="E14" s="164">
        <v>66739</v>
      </c>
      <c r="F14" s="164">
        <v>64831</v>
      </c>
      <c r="G14" s="164">
        <v>66295</v>
      </c>
      <c r="H14" s="164">
        <v>68946</v>
      </c>
      <c r="I14" s="165">
        <f t="shared" si="0"/>
        <v>3.99879327249415E-2</v>
      </c>
      <c r="J14" s="165">
        <f>H14/H11</f>
        <v>0.15595608094352684</v>
      </c>
      <c r="K14" s="81"/>
      <c r="L14" s="81"/>
      <c r="M14" s="163" t="s">
        <v>105</v>
      </c>
      <c r="N14" s="164">
        <v>9694</v>
      </c>
      <c r="O14" s="164">
        <v>29162</v>
      </c>
      <c r="P14" s="164">
        <v>28739</v>
      </c>
      <c r="Q14" s="164">
        <v>29587</v>
      </c>
      <c r="R14" s="164">
        <v>31494</v>
      </c>
      <c r="S14" s="165">
        <f t="shared" si="1"/>
        <v>6.4453983168283324E-2</v>
      </c>
      <c r="T14" s="165">
        <f>R14/R11</f>
        <v>0.40765238101401813</v>
      </c>
    </row>
    <row r="15" spans="1:20" x14ac:dyDescent="0.25">
      <c r="B15" s="159" t="s">
        <v>112</v>
      </c>
      <c r="C15" s="160">
        <v>63772</v>
      </c>
      <c r="D15" s="160">
        <v>280479</v>
      </c>
      <c r="E15" s="160">
        <v>312678</v>
      </c>
      <c r="F15" s="160">
        <v>333568</v>
      </c>
      <c r="G15" s="160">
        <v>330474</v>
      </c>
      <c r="H15" s="160">
        <v>317803</v>
      </c>
      <c r="I15" s="161">
        <f t="shared" si="0"/>
        <v>-3.8341896790670349E-2</v>
      </c>
      <c r="J15" s="161">
        <f>H15/H11</f>
        <v>0.71887144130327585</v>
      </c>
      <c r="K15" s="81"/>
      <c r="L15" s="81"/>
      <c r="M15" s="159" t="s">
        <v>112</v>
      </c>
      <c r="N15" s="160">
        <v>8939</v>
      </c>
      <c r="O15" s="160">
        <v>25203</v>
      </c>
      <c r="P15" s="160">
        <v>29679</v>
      </c>
      <c r="Q15" s="160">
        <v>38400</v>
      </c>
      <c r="R15" s="160">
        <v>36047</v>
      </c>
      <c r="S15" s="161">
        <f t="shared" si="1"/>
        <v>-6.127604166666667E-2</v>
      </c>
      <c r="T15" s="161">
        <f>R15/R11</f>
        <v>0.46658555211825464</v>
      </c>
    </row>
    <row r="16" spans="1:20" x14ac:dyDescent="0.25">
      <c r="B16" s="163" t="s">
        <v>115</v>
      </c>
      <c r="C16" s="164">
        <v>5286</v>
      </c>
      <c r="D16" s="164">
        <v>147240</v>
      </c>
      <c r="E16" s="164">
        <v>168411</v>
      </c>
      <c r="F16" s="164">
        <v>184316</v>
      </c>
      <c r="G16" s="164">
        <v>180359</v>
      </c>
      <c r="H16" s="164">
        <v>174089</v>
      </c>
      <c r="I16" s="165">
        <f t="shared" si="0"/>
        <v>-3.4763998469718782E-2</v>
      </c>
      <c r="J16" s="165">
        <f>H16/H11</f>
        <v>0.39378989608356746</v>
      </c>
      <c r="K16" s="81"/>
      <c r="L16" s="81"/>
      <c r="M16" s="163" t="s">
        <v>115</v>
      </c>
      <c r="N16" s="164">
        <v>665</v>
      </c>
      <c r="O16" s="164">
        <v>6003</v>
      </c>
      <c r="P16" s="164">
        <v>6492</v>
      </c>
      <c r="Q16" s="164">
        <v>8890</v>
      </c>
      <c r="R16" s="164">
        <v>8545</v>
      </c>
      <c r="S16" s="165">
        <f t="shared" si="1"/>
        <v>-3.8807649043869463E-2</v>
      </c>
      <c r="T16" s="165">
        <f>R16/R11</f>
        <v>0.11060486428414254</v>
      </c>
    </row>
    <row r="17" spans="1:20" x14ac:dyDescent="0.25">
      <c r="B17" s="163" t="s">
        <v>118</v>
      </c>
      <c r="C17" s="164">
        <v>11388</v>
      </c>
      <c r="D17" s="164">
        <v>28586</v>
      </c>
      <c r="E17" s="164">
        <v>29614</v>
      </c>
      <c r="F17" s="164">
        <v>26950</v>
      </c>
      <c r="G17" s="164">
        <v>29135</v>
      </c>
      <c r="H17" s="164">
        <v>23213</v>
      </c>
      <c r="I17" s="165">
        <f t="shared" si="0"/>
        <v>-0.20326068302728673</v>
      </c>
      <c r="J17" s="165">
        <f>H17/H11</f>
        <v>5.2507883081572365E-2</v>
      </c>
      <c r="K17" s="81"/>
      <c r="L17" s="81"/>
      <c r="M17" s="163" t="s">
        <v>118</v>
      </c>
      <c r="N17" s="164">
        <v>2166</v>
      </c>
      <c r="O17" s="164">
        <v>7897</v>
      </c>
      <c r="P17" s="164">
        <v>7571</v>
      </c>
      <c r="Q17" s="164">
        <v>8315</v>
      </c>
      <c r="R17" s="164">
        <v>8565</v>
      </c>
      <c r="S17" s="165">
        <f t="shared" si="1"/>
        <v>3.0066145520144305E-2</v>
      </c>
      <c r="T17" s="165">
        <f>R17/R11</f>
        <v>0.11086374050247874</v>
      </c>
    </row>
    <row r="18" spans="1:20" x14ac:dyDescent="0.25">
      <c r="B18" s="163" t="s">
        <v>121</v>
      </c>
      <c r="C18" s="164">
        <v>7599</v>
      </c>
      <c r="D18" s="164">
        <v>11317</v>
      </c>
      <c r="E18" s="164">
        <v>12929</v>
      </c>
      <c r="F18" s="164">
        <v>15088</v>
      </c>
      <c r="G18" s="164">
        <v>14012</v>
      </c>
      <c r="H18" s="164">
        <v>15982</v>
      </c>
      <c r="I18" s="165">
        <f t="shared" si="0"/>
        <v>0.14059377676277474</v>
      </c>
      <c r="J18" s="165">
        <f>H18/H11</f>
        <v>3.6151337070162819E-2</v>
      </c>
      <c r="K18" s="81"/>
      <c r="L18" s="81"/>
      <c r="M18" s="163" t="s">
        <v>121</v>
      </c>
      <c r="N18" s="164">
        <v>1182</v>
      </c>
      <c r="O18" s="164">
        <v>1777</v>
      </c>
      <c r="P18" s="164">
        <v>2564</v>
      </c>
      <c r="Q18" s="164">
        <v>5187</v>
      </c>
      <c r="R18" s="164">
        <v>3585</v>
      </c>
      <c r="S18" s="165">
        <f t="shared" si="1"/>
        <v>-0.3088490456911509</v>
      </c>
      <c r="T18" s="165">
        <f>R18/R11</f>
        <v>4.6403562136764304E-2</v>
      </c>
    </row>
    <row r="19" spans="1:20" x14ac:dyDescent="0.25">
      <c r="B19" s="163" t="s">
        <v>128</v>
      </c>
      <c r="C19" s="164">
        <v>5971</v>
      </c>
      <c r="D19" s="164">
        <v>11750</v>
      </c>
      <c r="E19" s="164">
        <v>11182</v>
      </c>
      <c r="F19" s="164">
        <v>11624</v>
      </c>
      <c r="G19" s="164">
        <v>9836</v>
      </c>
      <c r="H19" s="164">
        <v>10064</v>
      </c>
      <c r="I19" s="165">
        <f t="shared" si="0"/>
        <v>2.3180154534363506E-2</v>
      </c>
      <c r="J19" s="165">
        <f>H19/H11</f>
        <v>2.2764801418728484E-2</v>
      </c>
      <c r="K19" s="81"/>
      <c r="L19" s="81"/>
      <c r="M19" s="163" t="s">
        <v>128</v>
      </c>
      <c r="N19" s="164">
        <v>244</v>
      </c>
      <c r="O19" s="164">
        <v>536</v>
      </c>
      <c r="P19" s="164">
        <v>895</v>
      </c>
      <c r="Q19" s="164">
        <v>1467</v>
      </c>
      <c r="R19" s="164">
        <v>879</v>
      </c>
      <c r="S19" s="165">
        <f t="shared" si="1"/>
        <v>-0.40081799591002043</v>
      </c>
      <c r="T19" s="165">
        <f>R19/R11</f>
        <v>1.1377609795876101E-2</v>
      </c>
    </row>
    <row r="20" spans="1:20" x14ac:dyDescent="0.25">
      <c r="B20" s="163" t="s">
        <v>124</v>
      </c>
      <c r="C20" s="164">
        <v>5753</v>
      </c>
      <c r="D20" s="164">
        <v>8661</v>
      </c>
      <c r="E20" s="164">
        <v>9490</v>
      </c>
      <c r="F20" s="164">
        <v>9964</v>
      </c>
      <c r="G20" s="164">
        <v>8994</v>
      </c>
      <c r="H20" s="164">
        <v>9650</v>
      </c>
      <c r="I20" s="165">
        <f t="shared" si="0"/>
        <v>7.2937513898154283E-2</v>
      </c>
      <c r="J20" s="165">
        <f>H20/H11</f>
        <v>2.1828332043991441E-2</v>
      </c>
      <c r="K20" s="81"/>
      <c r="L20" s="81"/>
      <c r="M20" s="163" t="s">
        <v>124</v>
      </c>
      <c r="N20" s="164">
        <v>260</v>
      </c>
      <c r="O20" s="164">
        <v>399</v>
      </c>
      <c r="P20" s="164">
        <v>397</v>
      </c>
      <c r="Q20" s="164">
        <v>702</v>
      </c>
      <c r="R20" s="164">
        <v>603</v>
      </c>
      <c r="S20" s="165">
        <f t="shared" si="1"/>
        <v>-0.14102564102564108</v>
      </c>
      <c r="T20" s="165">
        <f>R20/R11</f>
        <v>7.8051179828365069E-3</v>
      </c>
    </row>
    <row r="21" spans="1:20" x14ac:dyDescent="0.25">
      <c r="B21" s="163" t="s">
        <v>133</v>
      </c>
      <c r="C21" s="164">
        <v>279</v>
      </c>
      <c r="D21" s="164">
        <v>926</v>
      </c>
      <c r="E21" s="164">
        <v>1189</v>
      </c>
      <c r="F21" s="164">
        <v>1054</v>
      </c>
      <c r="G21" s="164">
        <v>1019</v>
      </c>
      <c r="H21" s="164">
        <v>721</v>
      </c>
      <c r="I21" s="165">
        <f t="shared" si="0"/>
        <v>-0.29244357212953875</v>
      </c>
      <c r="J21" s="165">
        <f>H21/H11</f>
        <v>1.6309043941676506E-3</v>
      </c>
      <c r="K21" s="81"/>
      <c r="L21" s="81"/>
      <c r="M21" s="163" t="s">
        <v>133</v>
      </c>
      <c r="N21" s="164">
        <v>21</v>
      </c>
      <c r="O21" s="164">
        <v>102</v>
      </c>
      <c r="P21" s="164">
        <v>160</v>
      </c>
      <c r="Q21" s="164">
        <v>128</v>
      </c>
      <c r="R21" s="164">
        <v>131</v>
      </c>
      <c r="S21" s="165">
        <f t="shared" si="1"/>
        <v>2.34375E-2</v>
      </c>
      <c r="T21" s="165">
        <f>R21/R11</f>
        <v>1.6956392301021267E-3</v>
      </c>
    </row>
    <row r="22" spans="1:20" x14ac:dyDescent="0.25">
      <c r="A22" s="167"/>
      <c r="B22" s="163" t="s">
        <v>136</v>
      </c>
      <c r="C22" s="164">
        <v>151</v>
      </c>
      <c r="D22" s="164">
        <v>719</v>
      </c>
      <c r="E22" s="164">
        <v>918</v>
      </c>
      <c r="F22" s="164">
        <v>519</v>
      </c>
      <c r="G22" s="164">
        <v>663</v>
      </c>
      <c r="H22" s="164">
        <v>663</v>
      </c>
      <c r="I22" s="165">
        <f t="shared" si="0"/>
        <v>0</v>
      </c>
      <c r="J22" s="165">
        <f>H22/H11</f>
        <v>1.49970820157164E-3</v>
      </c>
      <c r="K22" s="81"/>
      <c r="L22" s="81"/>
      <c r="M22" s="163" t="s">
        <v>136</v>
      </c>
      <c r="N22" s="164">
        <v>43</v>
      </c>
      <c r="O22" s="164">
        <v>75</v>
      </c>
      <c r="P22" s="164">
        <v>147</v>
      </c>
      <c r="Q22" s="164">
        <v>119</v>
      </c>
      <c r="R22" s="164">
        <v>63</v>
      </c>
      <c r="S22" s="165">
        <f t="shared" si="1"/>
        <v>-0.47058823529411764</v>
      </c>
      <c r="T22" s="165">
        <f>R22/R11</f>
        <v>8.1546008775903805E-4</v>
      </c>
    </row>
    <row r="23" spans="1:20" x14ac:dyDescent="0.25">
      <c r="B23" s="168" t="s">
        <v>150</v>
      </c>
      <c r="C23" s="169">
        <f t="shared" ref="C23:H23" si="2">C15-SUM(C16:C22)</f>
        <v>27345</v>
      </c>
      <c r="D23" s="169">
        <f t="shared" si="2"/>
        <v>71280</v>
      </c>
      <c r="E23" s="169">
        <f t="shared" si="2"/>
        <v>78945</v>
      </c>
      <c r="F23" s="169">
        <f t="shared" si="2"/>
        <v>84053</v>
      </c>
      <c r="G23" s="169">
        <f t="shared" si="2"/>
        <v>86456</v>
      </c>
      <c r="H23" s="169">
        <f t="shared" si="2"/>
        <v>83421</v>
      </c>
      <c r="I23" s="170">
        <f t="shared" si="0"/>
        <v>-3.5104561858054995E-2</v>
      </c>
      <c r="J23" s="170">
        <f>H23/H11</f>
        <v>0.18869857900951398</v>
      </c>
      <c r="K23" s="171"/>
      <c r="L23" s="171"/>
      <c r="M23" s="168" t="s">
        <v>150</v>
      </c>
      <c r="N23" s="169">
        <f>N15-SUM(N16:N22)</f>
        <v>4358</v>
      </c>
      <c r="O23" s="169">
        <f>O15-SUM(O16:O22)</f>
        <v>8414</v>
      </c>
      <c r="P23" s="169">
        <f>P15-SUM(P16:P22)</f>
        <v>11453</v>
      </c>
      <c r="Q23" s="169">
        <f>Q15-SUM(Q16:Q22)</f>
        <v>13592</v>
      </c>
      <c r="R23" s="169">
        <f>R15-SUM(R16:R22)</f>
        <v>13676</v>
      </c>
      <c r="S23" s="170">
        <f t="shared" si="1"/>
        <v>6.1801059446733309E-3</v>
      </c>
      <c r="T23" s="170">
        <f>R23/R11</f>
        <v>0.17701955809829531</v>
      </c>
    </row>
    <row r="24" spans="1:20" x14ac:dyDescent="0.25">
      <c r="B24" s="155" t="s">
        <v>46</v>
      </c>
      <c r="C24" s="174"/>
      <c r="D24" s="174"/>
      <c r="E24" s="174"/>
      <c r="F24" s="174"/>
      <c r="G24" s="174"/>
      <c r="H24" s="174"/>
      <c r="I24" s="175"/>
      <c r="J24" s="175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20" x14ac:dyDescent="0.25">
      <c r="B25" s="156" t="s">
        <v>73</v>
      </c>
      <c r="C25" s="176">
        <v>53539</v>
      </c>
      <c r="D25" s="176">
        <v>144989</v>
      </c>
      <c r="E25" s="176">
        <v>157350</v>
      </c>
      <c r="F25" s="176">
        <v>157065</v>
      </c>
      <c r="G25" s="176">
        <v>145993</v>
      </c>
      <c r="H25" s="176">
        <v>147913</v>
      </c>
      <c r="I25" s="177">
        <f t="shared" ref="I25:I37" si="3">IFERROR(H25/G25-1,"-")</f>
        <v>1.3151315474029479E-2</v>
      </c>
      <c r="J25" s="177">
        <f>H25/H25</f>
        <v>1</v>
      </c>
    </row>
    <row r="26" spans="1:20" x14ac:dyDescent="0.25">
      <c r="B26" s="159" t="s">
        <v>102</v>
      </c>
      <c r="C26" s="160">
        <v>27958</v>
      </c>
      <c r="D26" s="160">
        <v>22658</v>
      </c>
      <c r="E26" s="160">
        <v>23558</v>
      </c>
      <c r="F26" s="160">
        <v>19400</v>
      </c>
      <c r="G26" s="160">
        <v>15286</v>
      </c>
      <c r="H26" s="160">
        <v>19562</v>
      </c>
      <c r="I26" s="161">
        <f t="shared" si="3"/>
        <v>0.27973308910113825</v>
      </c>
      <c r="J26" s="161">
        <f>H26/H25</f>
        <v>0.1322534192396882</v>
      </c>
    </row>
    <row r="27" spans="1:20" x14ac:dyDescent="0.25">
      <c r="B27" s="163" t="s">
        <v>108</v>
      </c>
      <c r="C27" s="164">
        <v>15846</v>
      </c>
      <c r="D27" s="164">
        <v>9634</v>
      </c>
      <c r="E27" s="164">
        <v>10032</v>
      </c>
      <c r="F27" s="164">
        <v>7684</v>
      </c>
      <c r="G27" s="164">
        <v>6914</v>
      </c>
      <c r="H27" s="164">
        <v>10131</v>
      </c>
      <c r="I27" s="165">
        <f t="shared" si="3"/>
        <v>0.46528782181081874</v>
      </c>
      <c r="J27" s="165">
        <f>H27/H25</f>
        <v>6.8492965459425473E-2</v>
      </c>
    </row>
    <row r="28" spans="1:20" x14ac:dyDescent="0.25">
      <c r="B28" s="163" t="s">
        <v>105</v>
      </c>
      <c r="C28" s="164">
        <v>12112</v>
      </c>
      <c r="D28" s="164">
        <v>13024</v>
      </c>
      <c r="E28" s="164">
        <v>13526</v>
      </c>
      <c r="F28" s="164">
        <v>11716</v>
      </c>
      <c r="G28" s="164">
        <v>8372</v>
      </c>
      <c r="H28" s="164">
        <v>9431</v>
      </c>
      <c r="I28" s="165">
        <f t="shared" si="3"/>
        <v>0.12649307214524597</v>
      </c>
      <c r="J28" s="165">
        <f>H28/H25</f>
        <v>6.3760453780262724E-2</v>
      </c>
    </row>
    <row r="29" spans="1:20" x14ac:dyDescent="0.25">
      <c r="B29" s="159" t="s">
        <v>112</v>
      </c>
      <c r="C29" s="160">
        <v>25581</v>
      </c>
      <c r="D29" s="160">
        <v>122331</v>
      </c>
      <c r="E29" s="160">
        <v>133792</v>
      </c>
      <c r="F29" s="160">
        <v>137665</v>
      </c>
      <c r="G29" s="160">
        <v>130707</v>
      </c>
      <c r="H29" s="160">
        <v>128351</v>
      </c>
      <c r="I29" s="161">
        <f t="shared" si="3"/>
        <v>-1.8025048390675313E-2</v>
      </c>
      <c r="J29" s="161">
        <f>H29/H25</f>
        <v>0.86774658076031186</v>
      </c>
    </row>
    <row r="30" spans="1:20" x14ac:dyDescent="0.25">
      <c r="B30" s="163" t="s">
        <v>115</v>
      </c>
      <c r="C30" s="164">
        <v>2406</v>
      </c>
      <c r="D30" s="164">
        <v>67182</v>
      </c>
      <c r="E30" s="164">
        <v>77188</v>
      </c>
      <c r="F30" s="164">
        <v>81323</v>
      </c>
      <c r="G30" s="164">
        <v>76728</v>
      </c>
      <c r="H30" s="164">
        <v>75366</v>
      </c>
      <c r="I30" s="165">
        <f t="shared" si="3"/>
        <v>-1.77510165780419E-2</v>
      </c>
      <c r="J30" s="165">
        <f>H30/H25</f>
        <v>0.5095292503025427</v>
      </c>
    </row>
    <row r="31" spans="1:20" x14ac:dyDescent="0.25">
      <c r="B31" s="163" t="s">
        <v>118</v>
      </c>
      <c r="C31" s="164">
        <v>4999</v>
      </c>
      <c r="D31" s="164">
        <v>14646</v>
      </c>
      <c r="E31" s="164">
        <v>13951</v>
      </c>
      <c r="F31" s="164">
        <v>12875</v>
      </c>
      <c r="G31" s="164">
        <v>13066</v>
      </c>
      <c r="H31" s="164">
        <v>10573</v>
      </c>
      <c r="I31" s="165">
        <f t="shared" si="3"/>
        <v>-0.19080055104852289</v>
      </c>
      <c r="J31" s="165">
        <f>H31/H25</f>
        <v>7.1481208548268241E-2</v>
      </c>
    </row>
    <row r="32" spans="1:20" x14ac:dyDescent="0.25">
      <c r="B32" s="163" t="s">
        <v>121</v>
      </c>
      <c r="C32" s="164">
        <v>2938</v>
      </c>
      <c r="D32" s="164">
        <v>4071</v>
      </c>
      <c r="E32" s="164">
        <v>3979</v>
      </c>
      <c r="F32" s="164">
        <v>3362</v>
      </c>
      <c r="G32" s="164">
        <v>3183</v>
      </c>
      <c r="H32" s="164">
        <v>4061</v>
      </c>
      <c r="I32" s="165">
        <f t="shared" si="3"/>
        <v>0.27584040213634942</v>
      </c>
      <c r="J32" s="165">
        <f>H32/H25</f>
        <v>2.7455328470114188E-2</v>
      </c>
    </row>
    <row r="33" spans="2:10" x14ac:dyDescent="0.25">
      <c r="B33" s="163" t="s">
        <v>128</v>
      </c>
      <c r="C33" s="164">
        <v>2516</v>
      </c>
      <c r="D33" s="164">
        <v>5674</v>
      </c>
      <c r="E33" s="164">
        <v>5224</v>
      </c>
      <c r="F33" s="164">
        <v>5046</v>
      </c>
      <c r="G33" s="164">
        <v>4073</v>
      </c>
      <c r="H33" s="164">
        <v>4575</v>
      </c>
      <c r="I33" s="165">
        <f t="shared" si="3"/>
        <v>0.12325067517800137</v>
      </c>
      <c r="J33" s="165">
        <f>H33/H25</f>
        <v>3.0930344188813696E-2</v>
      </c>
    </row>
    <row r="34" spans="2:10" x14ac:dyDescent="0.25">
      <c r="B34" s="163" t="s">
        <v>124</v>
      </c>
      <c r="C34" s="164">
        <v>3358</v>
      </c>
      <c r="D34" s="164">
        <v>4830</v>
      </c>
      <c r="E34" s="164">
        <v>5029</v>
      </c>
      <c r="F34" s="164">
        <v>5288</v>
      </c>
      <c r="G34" s="164">
        <v>4500</v>
      </c>
      <c r="H34" s="164">
        <v>5178</v>
      </c>
      <c r="I34" s="165">
        <f t="shared" si="3"/>
        <v>0.15066666666666673</v>
      </c>
      <c r="J34" s="165">
        <f>H34/H25</f>
        <v>3.5007064963863896E-2</v>
      </c>
    </row>
    <row r="35" spans="2:10" x14ac:dyDescent="0.25">
      <c r="B35" s="163" t="s">
        <v>133</v>
      </c>
      <c r="C35" s="164">
        <v>37</v>
      </c>
      <c r="D35" s="164">
        <v>388</v>
      </c>
      <c r="E35" s="164">
        <v>450</v>
      </c>
      <c r="F35" s="164">
        <v>450</v>
      </c>
      <c r="G35" s="164">
        <v>436</v>
      </c>
      <c r="H35" s="164">
        <v>331</v>
      </c>
      <c r="I35" s="165">
        <f t="shared" si="3"/>
        <v>-0.24082568807339455</v>
      </c>
      <c r="J35" s="165">
        <f>H35/H25</f>
        <v>2.2378019511469578E-3</v>
      </c>
    </row>
    <row r="36" spans="2:10" x14ac:dyDescent="0.25">
      <c r="B36" s="163" t="s">
        <v>136</v>
      </c>
      <c r="C36" s="164">
        <v>26</v>
      </c>
      <c r="D36" s="164">
        <v>298</v>
      </c>
      <c r="E36" s="164">
        <v>429</v>
      </c>
      <c r="F36" s="164">
        <v>233</v>
      </c>
      <c r="G36" s="164">
        <v>255</v>
      </c>
      <c r="H36" s="164">
        <v>300</v>
      </c>
      <c r="I36" s="165">
        <f t="shared" si="3"/>
        <v>0.17647058823529416</v>
      </c>
      <c r="J36" s="165">
        <f>H36/H25</f>
        <v>2.0282192910697503E-3</v>
      </c>
    </row>
    <row r="37" spans="2:10" x14ac:dyDescent="0.25">
      <c r="B37" s="168" t="s">
        <v>150</v>
      </c>
      <c r="C37" s="169">
        <f t="shared" ref="C37:H37" si="4">C29-SUM(C30:C36)</f>
        <v>9301</v>
      </c>
      <c r="D37" s="169">
        <f t="shared" si="4"/>
        <v>25242</v>
      </c>
      <c r="E37" s="169">
        <f t="shared" si="4"/>
        <v>27542</v>
      </c>
      <c r="F37" s="169">
        <f t="shared" si="4"/>
        <v>29088</v>
      </c>
      <c r="G37" s="169">
        <f t="shared" si="4"/>
        <v>28466</v>
      </c>
      <c r="H37" s="169">
        <f t="shared" si="4"/>
        <v>27967</v>
      </c>
      <c r="I37" s="170">
        <f t="shared" si="3"/>
        <v>-1.7529684535937617E-2</v>
      </c>
      <c r="J37" s="170">
        <f>H37/H25</f>
        <v>0.18907736304449238</v>
      </c>
    </row>
    <row r="38" spans="2:10" x14ac:dyDescent="0.25">
      <c r="B38" s="155" t="s">
        <v>47</v>
      </c>
      <c r="C38" s="174"/>
      <c r="D38" s="174"/>
      <c r="E38" s="174"/>
      <c r="F38" s="174"/>
      <c r="G38" s="174"/>
      <c r="H38" s="174"/>
      <c r="I38" s="175"/>
      <c r="J38" s="175"/>
    </row>
    <row r="39" spans="2:10" x14ac:dyDescent="0.25">
      <c r="B39" s="156" t="s">
        <v>73</v>
      </c>
      <c r="C39" s="176">
        <v>21147</v>
      </c>
      <c r="D39" s="176">
        <v>99145</v>
      </c>
      <c r="E39" s="176">
        <v>109784</v>
      </c>
      <c r="F39" s="176">
        <v>113390</v>
      </c>
      <c r="G39" s="176">
        <v>117164</v>
      </c>
      <c r="H39" s="176">
        <v>120253</v>
      </c>
      <c r="I39" s="177">
        <f t="shared" ref="I39:I51" si="5">IFERROR(H39/G39-1,"-")</f>
        <v>2.6364753678604247E-2</v>
      </c>
      <c r="J39" s="177">
        <f>H39/H39</f>
        <v>1</v>
      </c>
    </row>
    <row r="40" spans="2:10" x14ac:dyDescent="0.25">
      <c r="B40" s="159" t="s">
        <v>102</v>
      </c>
      <c r="C40" s="160">
        <v>6523</v>
      </c>
      <c r="D40" s="160">
        <v>11920</v>
      </c>
      <c r="E40" s="160">
        <v>12303</v>
      </c>
      <c r="F40" s="160">
        <v>10664</v>
      </c>
      <c r="G40" s="160">
        <v>10671</v>
      </c>
      <c r="H40" s="160">
        <v>15652</v>
      </c>
      <c r="I40" s="161">
        <f t="shared" si="5"/>
        <v>0.46677912098210106</v>
      </c>
      <c r="J40" s="161">
        <f>H40/H39</f>
        <v>0.13015891495430468</v>
      </c>
    </row>
    <row r="41" spans="2:10" x14ac:dyDescent="0.25">
      <c r="B41" s="163" t="s">
        <v>108</v>
      </c>
      <c r="C41" s="164">
        <v>4397</v>
      </c>
      <c r="D41" s="164">
        <v>4614</v>
      </c>
      <c r="E41" s="164">
        <v>5607</v>
      </c>
      <c r="F41" s="164">
        <v>5107</v>
      </c>
      <c r="G41" s="164">
        <v>4663</v>
      </c>
      <c r="H41" s="164">
        <v>8525</v>
      </c>
      <c r="I41" s="165">
        <f t="shared" si="5"/>
        <v>0.82822217456573011</v>
      </c>
      <c r="J41" s="165">
        <f>H41/H39</f>
        <v>7.0892202273539956E-2</v>
      </c>
    </row>
    <row r="42" spans="2:10" x14ac:dyDescent="0.25">
      <c r="B42" s="163" t="s">
        <v>105</v>
      </c>
      <c r="C42" s="164">
        <v>2126</v>
      </c>
      <c r="D42" s="164">
        <v>7306</v>
      </c>
      <c r="E42" s="164">
        <v>6696</v>
      </c>
      <c r="F42" s="164">
        <v>5557</v>
      </c>
      <c r="G42" s="164">
        <v>6008</v>
      </c>
      <c r="H42" s="164">
        <v>7127</v>
      </c>
      <c r="I42" s="165">
        <f t="shared" si="5"/>
        <v>0.18625166444740349</v>
      </c>
      <c r="J42" s="165">
        <f>H42/H39</f>
        <v>5.9266712680764722E-2</v>
      </c>
    </row>
    <row r="43" spans="2:10" x14ac:dyDescent="0.25">
      <c r="B43" s="159" t="s">
        <v>112</v>
      </c>
      <c r="C43" s="160">
        <v>14624</v>
      </c>
      <c r="D43" s="160">
        <v>87225</v>
      </c>
      <c r="E43" s="160">
        <v>97481</v>
      </c>
      <c r="F43" s="160">
        <v>102726</v>
      </c>
      <c r="G43" s="160">
        <v>106493</v>
      </c>
      <c r="H43" s="160">
        <v>104601</v>
      </c>
      <c r="I43" s="161">
        <f t="shared" si="5"/>
        <v>-1.7766425962269849E-2</v>
      </c>
      <c r="J43" s="161">
        <f>H43/H39</f>
        <v>0.86984108504569535</v>
      </c>
    </row>
    <row r="44" spans="2:10" x14ac:dyDescent="0.25">
      <c r="B44" s="163" t="s">
        <v>115</v>
      </c>
      <c r="C44" s="164">
        <v>1198</v>
      </c>
      <c r="D44" s="164">
        <v>53892</v>
      </c>
      <c r="E44" s="164">
        <v>60909</v>
      </c>
      <c r="F44" s="164">
        <v>66223</v>
      </c>
      <c r="G44" s="164">
        <v>66524</v>
      </c>
      <c r="H44" s="164">
        <v>64920</v>
      </c>
      <c r="I44" s="165">
        <f t="shared" si="5"/>
        <v>-2.4111598821477953E-2</v>
      </c>
      <c r="J44" s="165">
        <f>H44/H39</f>
        <v>0.53986179138981982</v>
      </c>
    </row>
    <row r="45" spans="2:10" x14ac:dyDescent="0.25">
      <c r="B45" s="163" t="s">
        <v>118</v>
      </c>
      <c r="C45" s="164">
        <v>777</v>
      </c>
      <c r="D45" s="164">
        <v>2403</v>
      </c>
      <c r="E45" s="164">
        <v>3004</v>
      </c>
      <c r="F45" s="164">
        <v>2187</v>
      </c>
      <c r="G45" s="164">
        <v>3148</v>
      </c>
      <c r="H45" s="164">
        <v>2732</v>
      </c>
      <c r="I45" s="165">
        <f t="shared" si="5"/>
        <v>-0.13214739517153751</v>
      </c>
      <c r="J45" s="165">
        <f>H45/H39</f>
        <v>2.2718767930945589E-2</v>
      </c>
    </row>
    <row r="46" spans="2:10" x14ac:dyDescent="0.25">
      <c r="B46" s="163" t="s">
        <v>121</v>
      </c>
      <c r="C46" s="164">
        <v>1226</v>
      </c>
      <c r="D46" s="164">
        <v>1538</v>
      </c>
      <c r="E46" s="164">
        <v>1790</v>
      </c>
      <c r="F46" s="164">
        <v>2073</v>
      </c>
      <c r="G46" s="164">
        <v>2047</v>
      </c>
      <c r="H46" s="164">
        <v>2779</v>
      </c>
      <c r="I46" s="165">
        <f t="shared" si="5"/>
        <v>0.35759648265754773</v>
      </c>
      <c r="J46" s="165">
        <f>H46/H39</f>
        <v>2.3109610571046043E-2</v>
      </c>
    </row>
    <row r="47" spans="2:10" x14ac:dyDescent="0.25">
      <c r="B47" s="163" t="s">
        <v>128</v>
      </c>
      <c r="C47" s="164">
        <v>2167</v>
      </c>
      <c r="D47" s="164">
        <v>4084</v>
      </c>
      <c r="E47" s="164">
        <v>3985</v>
      </c>
      <c r="F47" s="164">
        <v>3969</v>
      </c>
      <c r="G47" s="164">
        <v>3539</v>
      </c>
      <c r="H47" s="164">
        <v>3228</v>
      </c>
      <c r="I47" s="165">
        <f t="shared" si="5"/>
        <v>-8.7877931619101401E-2</v>
      </c>
      <c r="J47" s="165">
        <f>H47/H39</f>
        <v>2.684340515413337E-2</v>
      </c>
    </row>
    <row r="48" spans="2:10" x14ac:dyDescent="0.25">
      <c r="B48" s="163" t="s">
        <v>124</v>
      </c>
      <c r="C48" s="164">
        <v>1266</v>
      </c>
      <c r="D48" s="164">
        <v>2511</v>
      </c>
      <c r="E48" s="164">
        <v>2974</v>
      </c>
      <c r="F48" s="164">
        <v>2680</v>
      </c>
      <c r="G48" s="164">
        <v>2876</v>
      </c>
      <c r="H48" s="164">
        <v>2958</v>
      </c>
      <c r="I48" s="165">
        <f t="shared" si="5"/>
        <v>2.8511821974965157E-2</v>
      </c>
      <c r="J48" s="165">
        <f>H48/H39</f>
        <v>2.4598138923769053E-2</v>
      </c>
    </row>
    <row r="49" spans="2:10" x14ac:dyDescent="0.25">
      <c r="B49" s="163" t="s">
        <v>133</v>
      </c>
      <c r="C49" s="164">
        <v>197</v>
      </c>
      <c r="D49" s="164">
        <v>320</v>
      </c>
      <c r="E49" s="164">
        <v>529</v>
      </c>
      <c r="F49" s="164">
        <v>371</v>
      </c>
      <c r="G49" s="164">
        <v>365</v>
      </c>
      <c r="H49" s="164">
        <v>145</v>
      </c>
      <c r="I49" s="165">
        <f t="shared" si="5"/>
        <v>-0.60273972602739723</v>
      </c>
      <c r="J49" s="165">
        <f>H49/H39</f>
        <v>1.2057911237141692E-3</v>
      </c>
    </row>
    <row r="50" spans="2:10" x14ac:dyDescent="0.25">
      <c r="B50" s="163" t="s">
        <v>136</v>
      </c>
      <c r="C50" s="164">
        <v>26</v>
      </c>
      <c r="D50" s="164">
        <v>149</v>
      </c>
      <c r="E50" s="164">
        <v>259</v>
      </c>
      <c r="F50" s="164">
        <v>120</v>
      </c>
      <c r="G50" s="164">
        <v>129</v>
      </c>
      <c r="H50" s="164">
        <v>162</v>
      </c>
      <c r="I50" s="165">
        <f t="shared" si="5"/>
        <v>0.2558139534883721</v>
      </c>
      <c r="J50" s="165">
        <f>H50/H39</f>
        <v>1.3471597382185892E-3</v>
      </c>
    </row>
    <row r="51" spans="2:10" x14ac:dyDescent="0.25">
      <c r="B51" s="168" t="s">
        <v>150</v>
      </c>
      <c r="C51" s="169">
        <f t="shared" ref="C51:H51" si="6">C43-SUM(C44:C50)</f>
        <v>7767</v>
      </c>
      <c r="D51" s="169">
        <f t="shared" si="6"/>
        <v>22328</v>
      </c>
      <c r="E51" s="169">
        <f t="shared" si="6"/>
        <v>24031</v>
      </c>
      <c r="F51" s="169">
        <f t="shared" si="6"/>
        <v>25103</v>
      </c>
      <c r="G51" s="169">
        <f t="shared" si="6"/>
        <v>27865</v>
      </c>
      <c r="H51" s="169">
        <f t="shared" si="6"/>
        <v>27677</v>
      </c>
      <c r="I51" s="170">
        <f t="shared" si="5"/>
        <v>-6.7468150008971328E-3</v>
      </c>
      <c r="J51" s="170">
        <f>H51/H39</f>
        <v>0.23015642021404872</v>
      </c>
    </row>
    <row r="52" spans="2:10" x14ac:dyDescent="0.25">
      <c r="B52" s="155" t="s">
        <v>48</v>
      </c>
      <c r="C52" s="174"/>
      <c r="D52" s="174"/>
      <c r="E52" s="174"/>
      <c r="F52" s="174"/>
      <c r="G52" s="174"/>
      <c r="H52" s="174"/>
      <c r="I52" s="175"/>
      <c r="J52" s="175"/>
    </row>
    <row r="53" spans="2:10" x14ac:dyDescent="0.25">
      <c r="B53" s="156" t="s">
        <v>73</v>
      </c>
      <c r="C53" s="176">
        <v>1595</v>
      </c>
      <c r="D53" s="176">
        <v>2523</v>
      </c>
      <c r="E53" s="176">
        <v>3080</v>
      </c>
      <c r="F53" s="176">
        <v>2377</v>
      </c>
      <c r="G53" s="176">
        <v>3338</v>
      </c>
      <c r="H53" s="176">
        <v>4025</v>
      </c>
      <c r="I53" s="177">
        <f t="shared" ref="I53:I65" si="7">IFERROR(H53/G53-1,"-")</f>
        <v>0.20581186339125224</v>
      </c>
      <c r="J53" s="177">
        <f>H53/H53</f>
        <v>1</v>
      </c>
    </row>
    <row r="54" spans="2:10" x14ac:dyDescent="0.25">
      <c r="B54" s="159" t="s">
        <v>102</v>
      </c>
      <c r="C54" s="160">
        <v>715</v>
      </c>
      <c r="D54" s="160">
        <v>533</v>
      </c>
      <c r="E54" s="160">
        <v>1450</v>
      </c>
      <c r="F54" s="160">
        <v>646</v>
      </c>
      <c r="G54" s="160">
        <v>908</v>
      </c>
      <c r="H54" s="160">
        <v>1651</v>
      </c>
      <c r="I54" s="161">
        <f t="shared" si="7"/>
        <v>0.81828193832599116</v>
      </c>
      <c r="J54" s="161">
        <f>H54/H53</f>
        <v>0.41018633540372673</v>
      </c>
    </row>
    <row r="55" spans="2:10" x14ac:dyDescent="0.25">
      <c r="B55" s="163" t="s">
        <v>108</v>
      </c>
      <c r="C55" s="164">
        <v>376</v>
      </c>
      <c r="D55" s="164">
        <v>295</v>
      </c>
      <c r="E55" s="164">
        <v>1076</v>
      </c>
      <c r="F55" s="164">
        <v>363</v>
      </c>
      <c r="G55" s="164">
        <v>659</v>
      </c>
      <c r="H55" s="164">
        <v>877</v>
      </c>
      <c r="I55" s="165">
        <f t="shared" si="7"/>
        <v>0.33080424886191206</v>
      </c>
      <c r="J55" s="165">
        <f>H55/H53</f>
        <v>0.21788819875776397</v>
      </c>
    </row>
    <row r="56" spans="2:10" x14ac:dyDescent="0.25">
      <c r="B56" s="163" t="s">
        <v>105</v>
      </c>
      <c r="C56" s="164">
        <v>339</v>
      </c>
      <c r="D56" s="164">
        <v>238</v>
      </c>
      <c r="E56" s="164">
        <v>374</v>
      </c>
      <c r="F56" s="164">
        <v>283</v>
      </c>
      <c r="G56" s="164">
        <v>249</v>
      </c>
      <c r="H56" s="164">
        <v>774</v>
      </c>
      <c r="I56" s="165">
        <f t="shared" si="7"/>
        <v>2.1084337349397591</v>
      </c>
      <c r="J56" s="165">
        <f>H56/H53</f>
        <v>0.19229813664596274</v>
      </c>
    </row>
    <row r="57" spans="2:10" x14ac:dyDescent="0.25">
      <c r="B57" s="159" t="s">
        <v>112</v>
      </c>
      <c r="C57" s="160">
        <v>880</v>
      </c>
      <c r="D57" s="160">
        <v>1990</v>
      </c>
      <c r="E57" s="160">
        <v>1630</v>
      </c>
      <c r="F57" s="160">
        <v>1731</v>
      </c>
      <c r="G57" s="160">
        <v>2430</v>
      </c>
      <c r="H57" s="160">
        <v>2374</v>
      </c>
      <c r="I57" s="161">
        <f t="shared" si="7"/>
        <v>-2.3045267489711918E-2</v>
      </c>
      <c r="J57" s="161">
        <f>H57/H53</f>
        <v>0.58981366459627327</v>
      </c>
    </row>
    <row r="58" spans="2:10" x14ac:dyDescent="0.25">
      <c r="B58" s="163" t="s">
        <v>115</v>
      </c>
      <c r="C58" s="164">
        <v>38</v>
      </c>
      <c r="D58" s="164">
        <v>911</v>
      </c>
      <c r="E58" s="164">
        <v>741</v>
      </c>
      <c r="F58" s="164">
        <v>1203</v>
      </c>
      <c r="G58" s="164">
        <v>953</v>
      </c>
      <c r="H58" s="164">
        <v>685</v>
      </c>
      <c r="I58" s="165">
        <f t="shared" si="7"/>
        <v>-0.2812172088142707</v>
      </c>
      <c r="J58" s="165">
        <f>H58/H53</f>
        <v>0.17018633540372671</v>
      </c>
    </row>
    <row r="59" spans="2:10" x14ac:dyDescent="0.25">
      <c r="B59" s="163" t="s">
        <v>118</v>
      </c>
      <c r="C59" s="164">
        <v>302</v>
      </c>
      <c r="D59" s="164">
        <v>307</v>
      </c>
      <c r="E59" s="164">
        <v>224</v>
      </c>
      <c r="F59" s="164">
        <v>139</v>
      </c>
      <c r="G59" s="164">
        <v>394</v>
      </c>
      <c r="H59" s="164">
        <v>348</v>
      </c>
      <c r="I59" s="165">
        <f t="shared" si="7"/>
        <v>-0.11675126903553301</v>
      </c>
      <c r="J59" s="165">
        <f>H59/H53</f>
        <v>8.6459627329192545E-2</v>
      </c>
    </row>
    <row r="60" spans="2:10" x14ac:dyDescent="0.25">
      <c r="B60" s="163" t="s">
        <v>121</v>
      </c>
      <c r="C60" s="164">
        <v>172</v>
      </c>
      <c r="D60" s="164">
        <v>122</v>
      </c>
      <c r="E60" s="164">
        <v>125</v>
      </c>
      <c r="F60" s="164">
        <v>70</v>
      </c>
      <c r="G60" s="164">
        <v>190</v>
      </c>
      <c r="H60" s="164">
        <v>334</v>
      </c>
      <c r="I60" s="165">
        <f t="shared" si="7"/>
        <v>0.75789473684210518</v>
      </c>
      <c r="J60" s="165">
        <f>H60/H53</f>
        <v>8.2981366459627323E-2</v>
      </c>
    </row>
    <row r="61" spans="2:10" x14ac:dyDescent="0.25">
      <c r="B61" s="163" t="s">
        <v>128</v>
      </c>
      <c r="C61" s="164">
        <v>24</v>
      </c>
      <c r="D61" s="164">
        <v>45</v>
      </c>
      <c r="E61" s="164">
        <v>30</v>
      </c>
      <c r="F61" s="164">
        <v>13</v>
      </c>
      <c r="G61" s="164">
        <v>90</v>
      </c>
      <c r="H61" s="164">
        <v>83</v>
      </c>
      <c r="I61" s="165">
        <f t="shared" si="7"/>
        <v>-7.7777777777777724E-2</v>
      </c>
      <c r="J61" s="165">
        <f>H61/H53</f>
        <v>2.0621118012422359E-2</v>
      </c>
    </row>
    <row r="62" spans="2:10" x14ac:dyDescent="0.25">
      <c r="B62" s="163" t="s">
        <v>124</v>
      </c>
      <c r="C62" s="164">
        <v>27</v>
      </c>
      <c r="D62" s="164">
        <v>41</v>
      </c>
      <c r="E62" s="164">
        <v>29</v>
      </c>
      <c r="F62" s="164">
        <v>7</v>
      </c>
      <c r="G62" s="164">
        <v>56</v>
      </c>
      <c r="H62" s="164">
        <v>49</v>
      </c>
      <c r="I62" s="165">
        <f t="shared" si="7"/>
        <v>-0.125</v>
      </c>
      <c r="J62" s="165">
        <f>H62/H53</f>
        <v>1.2173913043478261E-2</v>
      </c>
    </row>
    <row r="63" spans="2:10" x14ac:dyDescent="0.25">
      <c r="B63" s="163" t="s">
        <v>133</v>
      </c>
      <c r="C63" s="164">
        <v>7</v>
      </c>
      <c r="D63" s="164">
        <v>0</v>
      </c>
      <c r="E63" s="164">
        <v>4</v>
      </c>
      <c r="F63" s="164">
        <v>0</v>
      </c>
      <c r="G63" s="164">
        <v>2</v>
      </c>
      <c r="H63" s="164">
        <v>8</v>
      </c>
      <c r="I63" s="165">
        <f t="shared" si="7"/>
        <v>3</v>
      </c>
      <c r="J63" s="165">
        <f>H63/H53</f>
        <v>1.9875776397515529E-3</v>
      </c>
    </row>
    <row r="64" spans="2:10" x14ac:dyDescent="0.25">
      <c r="B64" s="163" t="s">
        <v>136</v>
      </c>
      <c r="C64" s="164">
        <v>0</v>
      </c>
      <c r="D64" s="164">
        <v>1</v>
      </c>
      <c r="E64" s="164">
        <v>5</v>
      </c>
      <c r="F64" s="164">
        <v>1</v>
      </c>
      <c r="G64" s="164">
        <v>84</v>
      </c>
      <c r="H64" s="164">
        <v>9</v>
      </c>
      <c r="I64" s="165">
        <f t="shared" si="7"/>
        <v>-0.8928571428571429</v>
      </c>
      <c r="J64" s="165">
        <f>H64/H53</f>
        <v>2.2360248447204968E-3</v>
      </c>
    </row>
    <row r="65" spans="2:10" x14ac:dyDescent="0.25">
      <c r="B65" s="168" t="s">
        <v>150</v>
      </c>
      <c r="C65" s="169">
        <f t="shared" ref="C65:H65" si="8">C57-SUM(C58:C64)</f>
        <v>310</v>
      </c>
      <c r="D65" s="169">
        <f t="shared" si="8"/>
        <v>563</v>
      </c>
      <c r="E65" s="169">
        <f t="shared" si="8"/>
        <v>472</v>
      </c>
      <c r="F65" s="169">
        <f t="shared" si="8"/>
        <v>298</v>
      </c>
      <c r="G65" s="169">
        <f t="shared" si="8"/>
        <v>661</v>
      </c>
      <c r="H65" s="169">
        <f t="shared" si="8"/>
        <v>858</v>
      </c>
      <c r="I65" s="170">
        <f t="shared" si="7"/>
        <v>0.29803328290468989</v>
      </c>
      <c r="J65" s="170">
        <f>H65/H53</f>
        <v>0.21316770186335404</v>
      </c>
    </row>
    <row r="66" spans="2:10" x14ac:dyDescent="0.25">
      <c r="B66" s="155" t="s">
        <v>49</v>
      </c>
      <c r="C66" s="174"/>
      <c r="D66" s="174"/>
      <c r="E66" s="174"/>
      <c r="F66" s="174"/>
      <c r="G66" s="174"/>
      <c r="H66" s="174"/>
      <c r="I66" s="175"/>
      <c r="J66" s="175"/>
    </row>
    <row r="67" spans="2:10" x14ac:dyDescent="0.25">
      <c r="B67" s="156" t="s">
        <v>73</v>
      </c>
      <c r="C67" s="176">
        <v>3302</v>
      </c>
      <c r="D67" s="176">
        <v>10420</v>
      </c>
      <c r="E67" s="176">
        <v>14934</v>
      </c>
      <c r="F67" s="176">
        <v>16055</v>
      </c>
      <c r="G67" s="176">
        <v>16193</v>
      </c>
      <c r="H67" s="176">
        <v>14066</v>
      </c>
      <c r="I67" s="177">
        <f t="shared" ref="I67:I79" si="9">IFERROR(H67/G67-1,"-")</f>
        <v>-0.13135305378867412</v>
      </c>
      <c r="J67" s="177">
        <f>H67/H67</f>
        <v>1</v>
      </c>
    </row>
    <row r="68" spans="2:10" x14ac:dyDescent="0.25">
      <c r="B68" s="159" t="s">
        <v>102</v>
      </c>
      <c r="C68" s="160">
        <v>2010</v>
      </c>
      <c r="D68" s="160">
        <v>2355</v>
      </c>
      <c r="E68" s="160">
        <v>8383</v>
      </c>
      <c r="F68" s="160">
        <v>7136</v>
      </c>
      <c r="G68" s="160">
        <v>5852</v>
      </c>
      <c r="H68" s="160">
        <v>5128</v>
      </c>
      <c r="I68" s="161">
        <f t="shared" si="9"/>
        <v>-0.12371838687628156</v>
      </c>
      <c r="J68" s="161">
        <f>H68/H67</f>
        <v>0.36456704109199489</v>
      </c>
    </row>
    <row r="69" spans="2:10" x14ac:dyDescent="0.25">
      <c r="B69" s="163" t="s">
        <v>108</v>
      </c>
      <c r="C69" s="164">
        <v>1799</v>
      </c>
      <c r="D69" s="164">
        <v>2161</v>
      </c>
      <c r="E69" s="164">
        <v>6727</v>
      </c>
      <c r="F69" s="164">
        <v>5618</v>
      </c>
      <c r="G69" s="164">
        <v>2444</v>
      </c>
      <c r="H69" s="164">
        <v>2937</v>
      </c>
      <c r="I69" s="165">
        <f t="shared" si="9"/>
        <v>0.20171849427168587</v>
      </c>
      <c r="J69" s="165">
        <f>H69/H67</f>
        <v>0.20880136499360158</v>
      </c>
    </row>
    <row r="70" spans="2:10" x14ac:dyDescent="0.25">
      <c r="B70" s="163" t="s">
        <v>105</v>
      </c>
      <c r="C70" s="164">
        <v>211</v>
      </c>
      <c r="D70" s="164">
        <v>194</v>
      </c>
      <c r="E70" s="164">
        <v>1656</v>
      </c>
      <c r="F70" s="164">
        <v>1518</v>
      </c>
      <c r="G70" s="164">
        <v>3408</v>
      </c>
      <c r="H70" s="164">
        <v>2191</v>
      </c>
      <c r="I70" s="165">
        <f t="shared" si="9"/>
        <v>-0.35710093896713613</v>
      </c>
      <c r="J70" s="165">
        <f>H70/H67</f>
        <v>0.15576567609839329</v>
      </c>
    </row>
    <row r="71" spans="2:10" x14ac:dyDescent="0.25">
      <c r="B71" s="159" t="s">
        <v>112</v>
      </c>
      <c r="C71" s="160">
        <v>1292</v>
      </c>
      <c r="D71" s="160">
        <v>8065</v>
      </c>
      <c r="E71" s="160">
        <v>6551</v>
      </c>
      <c r="F71" s="160">
        <v>8919</v>
      </c>
      <c r="G71" s="160">
        <v>10341</v>
      </c>
      <c r="H71" s="160">
        <v>8938</v>
      </c>
      <c r="I71" s="161">
        <f t="shared" si="9"/>
        <v>-0.13567353254037329</v>
      </c>
      <c r="J71" s="161">
        <f>H71/H67</f>
        <v>0.63543295890800511</v>
      </c>
    </row>
    <row r="72" spans="2:10" x14ac:dyDescent="0.25">
      <c r="B72" s="163" t="s">
        <v>115</v>
      </c>
      <c r="C72" s="164">
        <v>286</v>
      </c>
      <c r="D72" s="164">
        <v>3282</v>
      </c>
      <c r="E72" s="164">
        <v>1493</v>
      </c>
      <c r="F72" s="164">
        <v>4643</v>
      </c>
      <c r="G72" s="164">
        <v>5896</v>
      </c>
      <c r="H72" s="164">
        <v>5032</v>
      </c>
      <c r="I72" s="165">
        <f t="shared" si="9"/>
        <v>-0.14654002713704206</v>
      </c>
      <c r="J72" s="165">
        <f>H72/H67</f>
        <v>0.35774207308403244</v>
      </c>
    </row>
    <row r="73" spans="2:10" x14ac:dyDescent="0.25">
      <c r="B73" s="163" t="s">
        <v>118</v>
      </c>
      <c r="C73" s="164">
        <v>79</v>
      </c>
      <c r="D73" s="164">
        <v>638</v>
      </c>
      <c r="E73" s="164">
        <v>1689</v>
      </c>
      <c r="F73" s="164">
        <v>448</v>
      </c>
      <c r="G73" s="164">
        <v>623</v>
      </c>
      <c r="H73" s="164">
        <v>532</v>
      </c>
      <c r="I73" s="165">
        <f t="shared" si="9"/>
        <v>-0.1460674157303371</v>
      </c>
      <c r="J73" s="165">
        <f>H73/H67</f>
        <v>3.7821697710791982E-2</v>
      </c>
    </row>
    <row r="74" spans="2:10" x14ac:dyDescent="0.25">
      <c r="B74" s="163" t="s">
        <v>121</v>
      </c>
      <c r="C74" s="164">
        <v>197</v>
      </c>
      <c r="D74" s="164">
        <v>711</v>
      </c>
      <c r="E74" s="164">
        <v>440</v>
      </c>
      <c r="F74" s="164">
        <v>401</v>
      </c>
      <c r="G74" s="164">
        <v>786</v>
      </c>
      <c r="H74" s="164">
        <v>719</v>
      </c>
      <c r="I74" s="165">
        <f t="shared" si="9"/>
        <v>-8.5241730279898231E-2</v>
      </c>
      <c r="J74" s="165">
        <f>H74/H67</f>
        <v>5.1116166642968863E-2</v>
      </c>
    </row>
    <row r="75" spans="2:10" x14ac:dyDescent="0.25">
      <c r="B75" s="163" t="s">
        <v>128</v>
      </c>
      <c r="C75" s="164">
        <v>237</v>
      </c>
      <c r="D75" s="164">
        <v>186</v>
      </c>
      <c r="E75" s="164">
        <v>119</v>
      </c>
      <c r="F75" s="164">
        <v>218</v>
      </c>
      <c r="G75" s="164">
        <v>303</v>
      </c>
      <c r="H75" s="164">
        <v>292</v>
      </c>
      <c r="I75" s="165">
        <f t="shared" si="9"/>
        <v>-3.6303630363036299E-2</v>
      </c>
      <c r="J75" s="165">
        <f>H75/H67</f>
        <v>2.0759277690885824E-2</v>
      </c>
    </row>
    <row r="76" spans="2:10" x14ac:dyDescent="0.25">
      <c r="B76" s="163" t="s">
        <v>124</v>
      </c>
      <c r="C76" s="164">
        <v>61</v>
      </c>
      <c r="D76" s="164">
        <v>166</v>
      </c>
      <c r="E76" s="164">
        <v>98</v>
      </c>
      <c r="F76" s="164">
        <v>130</v>
      </c>
      <c r="G76" s="164">
        <v>192</v>
      </c>
      <c r="H76" s="164">
        <v>128</v>
      </c>
      <c r="I76" s="165">
        <f t="shared" si="9"/>
        <v>-0.33333333333333337</v>
      </c>
      <c r="J76" s="165">
        <f>H76/H67</f>
        <v>9.0999573439499506E-3</v>
      </c>
    </row>
    <row r="77" spans="2:10" x14ac:dyDescent="0.25">
      <c r="B77" s="163" t="s">
        <v>133</v>
      </c>
      <c r="C77" s="164">
        <v>0</v>
      </c>
      <c r="D77" s="164">
        <v>39</v>
      </c>
      <c r="E77" s="164">
        <v>0</v>
      </c>
      <c r="F77" s="164">
        <v>4</v>
      </c>
      <c r="G77" s="164">
        <v>13</v>
      </c>
      <c r="H77" s="164">
        <v>12</v>
      </c>
      <c r="I77" s="165">
        <f t="shared" si="9"/>
        <v>-7.6923076923076872E-2</v>
      </c>
      <c r="J77" s="165">
        <f>H77/H67</f>
        <v>8.5312100099530787E-4</v>
      </c>
    </row>
    <row r="78" spans="2:10" x14ac:dyDescent="0.25">
      <c r="B78" s="163" t="s">
        <v>136</v>
      </c>
      <c r="C78" s="164">
        <v>0</v>
      </c>
      <c r="D78" s="164">
        <v>87</v>
      </c>
      <c r="E78" s="164">
        <v>2</v>
      </c>
      <c r="F78" s="164">
        <v>1</v>
      </c>
      <c r="G78" s="164">
        <v>49</v>
      </c>
      <c r="H78" s="164">
        <v>24</v>
      </c>
      <c r="I78" s="165">
        <f t="shared" si="9"/>
        <v>-0.51020408163265307</v>
      </c>
      <c r="J78" s="165">
        <f>H78/H67</f>
        <v>1.7062420019906157E-3</v>
      </c>
    </row>
    <row r="79" spans="2:10" x14ac:dyDescent="0.25">
      <c r="B79" s="168" t="s">
        <v>150</v>
      </c>
      <c r="C79" s="169">
        <f t="shared" ref="C79:H79" si="10">C71-SUM(C72:C78)</f>
        <v>432</v>
      </c>
      <c r="D79" s="169">
        <f t="shared" si="10"/>
        <v>2956</v>
      </c>
      <c r="E79" s="169">
        <f t="shared" si="10"/>
        <v>2710</v>
      </c>
      <c r="F79" s="169">
        <f t="shared" si="10"/>
        <v>3074</v>
      </c>
      <c r="G79" s="169">
        <f t="shared" si="10"/>
        <v>2479</v>
      </c>
      <c r="H79" s="169">
        <f t="shared" si="10"/>
        <v>2199</v>
      </c>
      <c r="I79" s="170">
        <f t="shared" si="9"/>
        <v>-0.11294876966518752</v>
      </c>
      <c r="J79" s="170">
        <f>H79/H67</f>
        <v>0.15633442343239015</v>
      </c>
    </row>
    <row r="80" spans="2:10" x14ac:dyDescent="0.25">
      <c r="B80" s="155" t="s">
        <v>50</v>
      </c>
      <c r="C80" s="174"/>
      <c r="D80" s="174"/>
      <c r="E80" s="174"/>
      <c r="F80" s="174"/>
      <c r="G80" s="174"/>
      <c r="H80" s="174"/>
      <c r="I80" s="175"/>
      <c r="J80" s="175"/>
    </row>
    <row r="81" spans="2:10" x14ac:dyDescent="0.25">
      <c r="B81" s="156" t="s">
        <v>73</v>
      </c>
      <c r="C81" s="176">
        <v>25023</v>
      </c>
      <c r="D81" s="176">
        <v>63207</v>
      </c>
      <c r="E81" s="176">
        <v>71344</v>
      </c>
      <c r="F81" s="176">
        <v>83393</v>
      </c>
      <c r="G81" s="176">
        <v>77257</v>
      </c>
      <c r="H81" s="176">
        <v>81829</v>
      </c>
      <c r="I81" s="177">
        <f t="shared" ref="I81:I93" si="11">IFERROR(H81/G81-1,"-")</f>
        <v>5.9179103511656006E-2</v>
      </c>
      <c r="J81" s="177">
        <f>H81/H81</f>
        <v>1</v>
      </c>
    </row>
    <row r="82" spans="2:10" x14ac:dyDescent="0.25">
      <c r="B82" s="159" t="s">
        <v>102</v>
      </c>
      <c r="C82" s="160">
        <v>16084</v>
      </c>
      <c r="D82" s="160">
        <v>38004</v>
      </c>
      <c r="E82" s="160">
        <v>41665</v>
      </c>
      <c r="F82" s="160">
        <v>44993</v>
      </c>
      <c r="G82" s="160">
        <v>41210</v>
      </c>
      <c r="H82" s="160">
        <v>49492</v>
      </c>
      <c r="I82" s="161">
        <f t="shared" si="11"/>
        <v>0.20097063819461303</v>
      </c>
      <c r="J82" s="161">
        <f>H82/H81</f>
        <v>0.60482225128010847</v>
      </c>
    </row>
    <row r="83" spans="2:10" x14ac:dyDescent="0.25">
      <c r="B83" s="163" t="s">
        <v>108</v>
      </c>
      <c r="C83" s="164">
        <v>6390</v>
      </c>
      <c r="D83" s="164">
        <v>8842</v>
      </c>
      <c r="E83" s="164">
        <v>12926</v>
      </c>
      <c r="F83" s="164">
        <v>15406</v>
      </c>
      <c r="G83" s="164">
        <v>9716</v>
      </c>
      <c r="H83" s="164">
        <v>14887</v>
      </c>
      <c r="I83" s="165">
        <f t="shared" si="11"/>
        <v>0.53221490325236731</v>
      </c>
      <c r="J83" s="165">
        <f>H83/H81</f>
        <v>0.18192816727566022</v>
      </c>
    </row>
    <row r="84" spans="2:10" x14ac:dyDescent="0.25">
      <c r="B84" s="163" t="s">
        <v>105</v>
      </c>
      <c r="C84" s="164">
        <v>9694</v>
      </c>
      <c r="D84" s="164">
        <v>29162</v>
      </c>
      <c r="E84" s="164">
        <v>28739</v>
      </c>
      <c r="F84" s="164">
        <v>29587</v>
      </c>
      <c r="G84" s="164">
        <v>31494</v>
      </c>
      <c r="H84" s="164">
        <v>34605</v>
      </c>
      <c r="I84" s="165">
        <f t="shared" si="11"/>
        <v>9.8780720137168876E-2</v>
      </c>
      <c r="J84" s="165">
        <f>H84/H81</f>
        <v>0.42289408400444828</v>
      </c>
    </row>
    <row r="85" spans="2:10" x14ac:dyDescent="0.25">
      <c r="B85" s="159" t="s">
        <v>112</v>
      </c>
      <c r="C85" s="160">
        <v>8939</v>
      </c>
      <c r="D85" s="160">
        <v>25203</v>
      </c>
      <c r="E85" s="160">
        <v>29679</v>
      </c>
      <c r="F85" s="160">
        <v>38400</v>
      </c>
      <c r="G85" s="160">
        <v>36047</v>
      </c>
      <c r="H85" s="160">
        <v>32337</v>
      </c>
      <c r="I85" s="161">
        <f t="shared" si="11"/>
        <v>-0.10292118622908975</v>
      </c>
      <c r="J85" s="161">
        <f>H85/H81</f>
        <v>0.39517774871989148</v>
      </c>
    </row>
    <row r="86" spans="2:10" x14ac:dyDescent="0.25">
      <c r="B86" s="163" t="s">
        <v>115</v>
      </c>
      <c r="C86" s="164">
        <v>665</v>
      </c>
      <c r="D86" s="164">
        <v>6003</v>
      </c>
      <c r="E86" s="164">
        <v>6492</v>
      </c>
      <c r="F86" s="164">
        <v>8890</v>
      </c>
      <c r="G86" s="164">
        <v>8545</v>
      </c>
      <c r="H86" s="164">
        <v>8641</v>
      </c>
      <c r="I86" s="165">
        <f t="shared" si="11"/>
        <v>1.1234640140433072E-2</v>
      </c>
      <c r="J86" s="165">
        <f>H86/H81</f>
        <v>0.10559825978565056</v>
      </c>
    </row>
    <row r="87" spans="2:10" x14ac:dyDescent="0.25">
      <c r="B87" s="163" t="s">
        <v>118</v>
      </c>
      <c r="C87" s="164">
        <v>2166</v>
      </c>
      <c r="D87" s="164">
        <v>7897</v>
      </c>
      <c r="E87" s="164">
        <v>7571</v>
      </c>
      <c r="F87" s="164">
        <v>8315</v>
      </c>
      <c r="G87" s="164">
        <v>8565</v>
      </c>
      <c r="H87" s="164">
        <v>6323</v>
      </c>
      <c r="I87" s="165">
        <f t="shared" si="11"/>
        <v>-0.26176298890834793</v>
      </c>
      <c r="J87" s="165">
        <f>H87/H81</f>
        <v>7.7270894181769301E-2</v>
      </c>
    </row>
    <row r="88" spans="2:10" x14ac:dyDescent="0.25">
      <c r="B88" s="163" t="s">
        <v>121</v>
      </c>
      <c r="C88" s="164">
        <v>1182</v>
      </c>
      <c r="D88" s="164">
        <v>1777</v>
      </c>
      <c r="E88" s="164">
        <v>2564</v>
      </c>
      <c r="F88" s="164">
        <v>5187</v>
      </c>
      <c r="G88" s="164">
        <v>3585</v>
      </c>
      <c r="H88" s="164">
        <v>4069</v>
      </c>
      <c r="I88" s="165">
        <f t="shared" si="11"/>
        <v>0.13500697350069735</v>
      </c>
      <c r="J88" s="165">
        <f>H88/H81</f>
        <v>4.9725647386623321E-2</v>
      </c>
    </row>
    <row r="89" spans="2:10" x14ac:dyDescent="0.25">
      <c r="B89" s="163" t="s">
        <v>128</v>
      </c>
      <c r="C89" s="164">
        <v>244</v>
      </c>
      <c r="D89" s="164">
        <v>536</v>
      </c>
      <c r="E89" s="164">
        <v>895</v>
      </c>
      <c r="F89" s="164">
        <v>1467</v>
      </c>
      <c r="G89" s="164">
        <v>879</v>
      </c>
      <c r="H89" s="164">
        <v>1121</v>
      </c>
      <c r="I89" s="165">
        <f t="shared" si="11"/>
        <v>0.27531285551763363</v>
      </c>
      <c r="J89" s="165">
        <f>H89/H81</f>
        <v>1.3699299759254054E-2</v>
      </c>
    </row>
    <row r="90" spans="2:10" x14ac:dyDescent="0.25">
      <c r="B90" s="163" t="s">
        <v>124</v>
      </c>
      <c r="C90" s="164">
        <v>260</v>
      </c>
      <c r="D90" s="164">
        <v>399</v>
      </c>
      <c r="E90" s="164">
        <v>397</v>
      </c>
      <c r="F90" s="164">
        <v>702</v>
      </c>
      <c r="G90" s="164">
        <v>603</v>
      </c>
      <c r="H90" s="164">
        <v>637</v>
      </c>
      <c r="I90" s="165">
        <f t="shared" si="11"/>
        <v>5.6384742951907096E-2</v>
      </c>
      <c r="J90" s="165">
        <f>H90/H81</f>
        <v>7.7845262681934275E-3</v>
      </c>
    </row>
    <row r="91" spans="2:10" x14ac:dyDescent="0.25">
      <c r="B91" s="163" t="s">
        <v>133</v>
      </c>
      <c r="C91" s="164">
        <v>21</v>
      </c>
      <c r="D91" s="164">
        <v>102</v>
      </c>
      <c r="E91" s="164">
        <v>160</v>
      </c>
      <c r="F91" s="164">
        <v>128</v>
      </c>
      <c r="G91" s="164">
        <v>131</v>
      </c>
      <c r="H91" s="164">
        <v>103</v>
      </c>
      <c r="I91" s="165">
        <f t="shared" si="11"/>
        <v>-0.2137404580152672</v>
      </c>
      <c r="J91" s="165">
        <f>H91/H81</f>
        <v>1.2587224578083564E-3</v>
      </c>
    </row>
    <row r="92" spans="2:10" x14ac:dyDescent="0.25">
      <c r="B92" s="163" t="s">
        <v>136</v>
      </c>
      <c r="C92" s="164">
        <v>43</v>
      </c>
      <c r="D92" s="164">
        <v>75</v>
      </c>
      <c r="E92" s="164">
        <v>147</v>
      </c>
      <c r="F92" s="164">
        <v>119</v>
      </c>
      <c r="G92" s="164">
        <v>63</v>
      </c>
      <c r="H92" s="164">
        <v>65</v>
      </c>
      <c r="I92" s="165">
        <f t="shared" si="11"/>
        <v>3.1746031746031855E-2</v>
      </c>
      <c r="J92" s="165">
        <f>H92/H81</f>
        <v>7.9433941512177834E-4</v>
      </c>
    </row>
    <row r="93" spans="2:10" x14ac:dyDescent="0.25">
      <c r="B93" s="168" t="s">
        <v>150</v>
      </c>
      <c r="C93" s="169">
        <f t="shared" ref="C93:H93" si="12">C85-SUM(C86:C92)</f>
        <v>4358</v>
      </c>
      <c r="D93" s="169">
        <f t="shared" si="12"/>
        <v>8414</v>
      </c>
      <c r="E93" s="169">
        <f t="shared" si="12"/>
        <v>11453</v>
      </c>
      <c r="F93" s="169">
        <f t="shared" si="12"/>
        <v>13592</v>
      </c>
      <c r="G93" s="169">
        <f t="shared" si="12"/>
        <v>13676</v>
      </c>
      <c r="H93" s="169">
        <f t="shared" si="12"/>
        <v>11378</v>
      </c>
      <c r="I93" s="170">
        <f t="shared" si="11"/>
        <v>-0.16803158818367947</v>
      </c>
      <c r="J93" s="170">
        <f>H93/H81</f>
        <v>0.13904605946547069</v>
      </c>
    </row>
    <row r="94" spans="2:10" x14ac:dyDescent="0.25">
      <c r="B94" s="155" t="s">
        <v>51</v>
      </c>
      <c r="C94" s="174"/>
      <c r="D94" s="174"/>
      <c r="E94" s="174"/>
      <c r="F94" s="174"/>
      <c r="G94" s="174"/>
      <c r="H94" s="174"/>
      <c r="I94" s="175"/>
      <c r="J94" s="175"/>
    </row>
    <row r="95" spans="2:10" x14ac:dyDescent="0.25">
      <c r="B95" s="156" t="s">
        <v>73</v>
      </c>
      <c r="C95" s="176">
        <v>2494</v>
      </c>
      <c r="D95" s="176">
        <v>4520</v>
      </c>
      <c r="E95" s="176">
        <v>4181</v>
      </c>
      <c r="F95" s="176">
        <v>3964</v>
      </c>
      <c r="G95" s="176">
        <v>4119</v>
      </c>
      <c r="H95" s="176">
        <v>3360</v>
      </c>
      <c r="I95" s="177">
        <f t="shared" ref="I95:I107" si="13">IFERROR(H95/G95-1,"-")</f>
        <v>-0.1842680262199563</v>
      </c>
      <c r="J95" s="177">
        <f>H95/H95</f>
        <v>1</v>
      </c>
    </row>
    <row r="96" spans="2:10" x14ac:dyDescent="0.25">
      <c r="B96" s="159" t="s">
        <v>102</v>
      </c>
      <c r="C96" s="160">
        <v>1915</v>
      </c>
      <c r="D96" s="160">
        <v>3580</v>
      </c>
      <c r="E96" s="160">
        <v>3284</v>
      </c>
      <c r="F96" s="160">
        <v>3008</v>
      </c>
      <c r="G96" s="160">
        <v>3117</v>
      </c>
      <c r="H96" s="160">
        <v>2599</v>
      </c>
      <c r="I96" s="161">
        <f t="shared" si="13"/>
        <v>-0.16618543471286495</v>
      </c>
      <c r="J96" s="161">
        <f>H96/H95</f>
        <v>0.77351190476190479</v>
      </c>
    </row>
    <row r="97" spans="2:10" x14ac:dyDescent="0.25">
      <c r="B97" s="163" t="s">
        <v>108</v>
      </c>
      <c r="C97" s="164">
        <v>1100</v>
      </c>
      <c r="D97" s="164">
        <v>1851</v>
      </c>
      <c r="E97" s="164">
        <v>818</v>
      </c>
      <c r="F97" s="164">
        <v>716</v>
      </c>
      <c r="G97" s="164">
        <v>1022</v>
      </c>
      <c r="H97" s="164">
        <v>1212</v>
      </c>
      <c r="I97" s="165">
        <f t="shared" si="13"/>
        <v>0.18590998043052842</v>
      </c>
      <c r="J97" s="165">
        <f>H97/H95</f>
        <v>0.36071428571428571</v>
      </c>
    </row>
    <row r="98" spans="2:10" x14ac:dyDescent="0.25">
      <c r="B98" s="163" t="s">
        <v>105</v>
      </c>
      <c r="C98" s="164">
        <v>815</v>
      </c>
      <c r="D98" s="164">
        <v>1729</v>
      </c>
      <c r="E98" s="164">
        <v>2466</v>
      </c>
      <c r="F98" s="164">
        <v>2292</v>
      </c>
      <c r="G98" s="164">
        <v>2095</v>
      </c>
      <c r="H98" s="164">
        <v>1387</v>
      </c>
      <c r="I98" s="165">
        <f t="shared" si="13"/>
        <v>-0.33794749403341284</v>
      </c>
      <c r="J98" s="165">
        <f>H98/H95</f>
        <v>0.41279761904761902</v>
      </c>
    </row>
    <row r="99" spans="2:10" x14ac:dyDescent="0.25">
      <c r="B99" s="159" t="s">
        <v>112</v>
      </c>
      <c r="C99" s="160">
        <v>579</v>
      </c>
      <c r="D99" s="160">
        <v>940</v>
      </c>
      <c r="E99" s="160">
        <v>897</v>
      </c>
      <c r="F99" s="160">
        <v>956</v>
      </c>
      <c r="G99" s="160">
        <v>1002</v>
      </c>
      <c r="H99" s="160">
        <v>761</v>
      </c>
      <c r="I99" s="161">
        <f t="shared" si="13"/>
        <v>-0.24051896207584833</v>
      </c>
      <c r="J99" s="161">
        <f>H99/H95</f>
        <v>0.22648809523809524</v>
      </c>
    </row>
    <row r="100" spans="2:10" x14ac:dyDescent="0.25">
      <c r="B100" s="163" t="s">
        <v>115</v>
      </c>
      <c r="C100" s="164">
        <v>25</v>
      </c>
      <c r="D100" s="164">
        <v>120</v>
      </c>
      <c r="E100" s="164">
        <v>124</v>
      </c>
      <c r="F100" s="164">
        <v>100</v>
      </c>
      <c r="G100" s="164">
        <v>113</v>
      </c>
      <c r="H100" s="164">
        <v>105</v>
      </c>
      <c r="I100" s="165">
        <f t="shared" si="13"/>
        <v>-7.0796460176991149E-2</v>
      </c>
      <c r="J100" s="165">
        <f>H100/H95</f>
        <v>3.125E-2</v>
      </c>
    </row>
    <row r="101" spans="2:10" x14ac:dyDescent="0.25">
      <c r="B101" s="163" t="s">
        <v>118</v>
      </c>
      <c r="C101" s="164">
        <v>106</v>
      </c>
      <c r="D101" s="164">
        <v>171</v>
      </c>
      <c r="E101" s="164">
        <v>128</v>
      </c>
      <c r="F101" s="164">
        <v>154</v>
      </c>
      <c r="G101" s="164">
        <v>117</v>
      </c>
      <c r="H101" s="164">
        <v>106</v>
      </c>
      <c r="I101" s="165">
        <f t="shared" si="13"/>
        <v>-9.4017094017094016E-2</v>
      </c>
      <c r="J101" s="165">
        <f>H101/H95</f>
        <v>3.1547619047619047E-2</v>
      </c>
    </row>
    <row r="102" spans="2:10" x14ac:dyDescent="0.25">
      <c r="B102" s="163" t="s">
        <v>121</v>
      </c>
      <c r="C102" s="164">
        <v>162</v>
      </c>
      <c r="D102" s="164">
        <v>122</v>
      </c>
      <c r="E102" s="164">
        <v>150</v>
      </c>
      <c r="F102" s="164">
        <v>118</v>
      </c>
      <c r="G102" s="164">
        <v>138</v>
      </c>
      <c r="H102" s="164">
        <v>79</v>
      </c>
      <c r="I102" s="165">
        <f t="shared" si="13"/>
        <v>-0.42753623188405798</v>
      </c>
      <c r="J102" s="165">
        <f>H102/H95</f>
        <v>2.3511904761904762E-2</v>
      </c>
    </row>
    <row r="103" spans="2:10" x14ac:dyDescent="0.25">
      <c r="B103" s="163" t="s">
        <v>128</v>
      </c>
      <c r="C103" s="164">
        <v>17</v>
      </c>
      <c r="D103" s="164">
        <v>85</v>
      </c>
      <c r="E103" s="164">
        <v>30</v>
      </c>
      <c r="F103" s="164">
        <v>36</v>
      </c>
      <c r="G103" s="164">
        <v>33</v>
      </c>
      <c r="H103" s="164">
        <v>20</v>
      </c>
      <c r="I103" s="165">
        <f t="shared" si="13"/>
        <v>-0.39393939393939392</v>
      </c>
      <c r="J103" s="165">
        <f>H103/H95</f>
        <v>5.9523809523809521E-3</v>
      </c>
    </row>
    <row r="104" spans="2:10" x14ac:dyDescent="0.25">
      <c r="B104" s="163" t="s">
        <v>124</v>
      </c>
      <c r="C104" s="164">
        <v>25</v>
      </c>
      <c r="D104" s="164">
        <v>31</v>
      </c>
      <c r="E104" s="164">
        <v>32</v>
      </c>
      <c r="F104" s="164">
        <v>19</v>
      </c>
      <c r="G104" s="164">
        <v>18</v>
      </c>
      <c r="H104" s="164">
        <v>17</v>
      </c>
      <c r="I104" s="165">
        <f t="shared" si="13"/>
        <v>-5.555555555555558E-2</v>
      </c>
      <c r="J104" s="165">
        <f>H104/H95</f>
        <v>5.0595238095238098E-3</v>
      </c>
    </row>
    <row r="105" spans="2:10" x14ac:dyDescent="0.25">
      <c r="B105" s="163" t="s">
        <v>133</v>
      </c>
      <c r="C105" s="164">
        <v>0</v>
      </c>
      <c r="D105" s="164">
        <v>7</v>
      </c>
      <c r="E105" s="164">
        <v>2</v>
      </c>
      <c r="F105" s="164">
        <v>47</v>
      </c>
      <c r="G105" s="164">
        <v>2</v>
      </c>
      <c r="H105" s="164">
        <v>0</v>
      </c>
      <c r="I105" s="165">
        <f t="shared" si="13"/>
        <v>-1</v>
      </c>
      <c r="J105" s="165">
        <f>H105/H95</f>
        <v>0</v>
      </c>
    </row>
    <row r="106" spans="2:10" x14ac:dyDescent="0.25">
      <c r="B106" s="163" t="s">
        <v>136</v>
      </c>
      <c r="C106" s="164">
        <v>5</v>
      </c>
      <c r="D106" s="164">
        <v>22</v>
      </c>
      <c r="E106" s="164">
        <v>9</v>
      </c>
      <c r="F106" s="164">
        <v>0</v>
      </c>
      <c r="G106" s="164">
        <v>4</v>
      </c>
      <c r="H106" s="164">
        <v>7</v>
      </c>
      <c r="I106" s="165">
        <f t="shared" si="13"/>
        <v>0.75</v>
      </c>
      <c r="J106" s="165">
        <f>H106/H95</f>
        <v>2.0833333333333333E-3</v>
      </c>
    </row>
    <row r="107" spans="2:10" x14ac:dyDescent="0.25">
      <c r="B107" s="168" t="s">
        <v>150</v>
      </c>
      <c r="C107" s="169">
        <f t="shared" ref="C107:H107" si="14">C99-SUM(C100:C106)</f>
        <v>239</v>
      </c>
      <c r="D107" s="169">
        <f t="shared" si="14"/>
        <v>382</v>
      </c>
      <c r="E107" s="169">
        <f t="shared" si="14"/>
        <v>422</v>
      </c>
      <c r="F107" s="169">
        <f t="shared" si="14"/>
        <v>482</v>
      </c>
      <c r="G107" s="169">
        <f t="shared" si="14"/>
        <v>577</v>
      </c>
      <c r="H107" s="169">
        <f t="shared" si="14"/>
        <v>427</v>
      </c>
      <c r="I107" s="170">
        <f t="shared" si="13"/>
        <v>-0.25996533795493937</v>
      </c>
      <c r="J107" s="170">
        <f>H107/H95</f>
        <v>0.12708333333333333</v>
      </c>
    </row>
    <row r="108" spans="2:10" x14ac:dyDescent="0.25">
      <c r="B108" s="155" t="s">
        <v>52</v>
      </c>
      <c r="C108" s="174"/>
      <c r="D108" s="174"/>
      <c r="E108" s="174"/>
      <c r="F108" s="174"/>
      <c r="G108" s="174"/>
      <c r="H108" s="174"/>
      <c r="I108" s="175"/>
      <c r="J108" s="175"/>
    </row>
    <row r="109" spans="2:10" x14ac:dyDescent="0.25">
      <c r="B109" s="156" t="s">
        <v>73</v>
      </c>
      <c r="C109" s="176">
        <v>12758</v>
      </c>
      <c r="D109" s="176">
        <v>13606</v>
      </c>
      <c r="E109" s="176">
        <v>22097</v>
      </c>
      <c r="F109" s="176">
        <v>19721</v>
      </c>
      <c r="G109" s="176">
        <v>20354</v>
      </c>
      <c r="H109" s="176">
        <v>18082</v>
      </c>
      <c r="I109" s="177">
        <f t="shared" ref="I109:I121" si="15">IFERROR(H109/G109-1,"-")</f>
        <v>-0.11162425076152105</v>
      </c>
      <c r="J109" s="177">
        <f>H109/H109</f>
        <v>1</v>
      </c>
    </row>
    <row r="110" spans="2:10" x14ac:dyDescent="0.25">
      <c r="B110" s="159" t="s">
        <v>102</v>
      </c>
      <c r="C110" s="160">
        <v>7593</v>
      </c>
      <c r="D110" s="160">
        <v>4013</v>
      </c>
      <c r="E110" s="160">
        <v>5372</v>
      </c>
      <c r="F110" s="160">
        <v>5322</v>
      </c>
      <c r="G110" s="160">
        <v>5416</v>
      </c>
      <c r="H110" s="160">
        <v>4505</v>
      </c>
      <c r="I110" s="161">
        <f t="shared" si="15"/>
        <v>-0.16820531757754797</v>
      </c>
      <c r="J110" s="161">
        <f>H110/H109</f>
        <v>0.2491427939387236</v>
      </c>
    </row>
    <row r="111" spans="2:10" x14ac:dyDescent="0.25">
      <c r="B111" s="163" t="s">
        <v>108</v>
      </c>
      <c r="C111" s="164">
        <v>3386</v>
      </c>
      <c r="D111" s="164">
        <v>964</v>
      </c>
      <c r="E111" s="164">
        <v>2060</v>
      </c>
      <c r="F111" s="164">
        <v>2056</v>
      </c>
      <c r="G111" s="164">
        <v>2029</v>
      </c>
      <c r="H111" s="164">
        <v>2539</v>
      </c>
      <c r="I111" s="165">
        <f t="shared" si="15"/>
        <v>0.25135534746180377</v>
      </c>
      <c r="J111" s="165">
        <f>H111/H109</f>
        <v>0.14041588319876119</v>
      </c>
    </row>
    <row r="112" spans="2:10" x14ac:dyDescent="0.25">
      <c r="B112" s="163" t="s">
        <v>105</v>
      </c>
      <c r="C112" s="164">
        <v>4207</v>
      </c>
      <c r="D112" s="164">
        <v>3049</v>
      </c>
      <c r="E112" s="164">
        <v>3312</v>
      </c>
      <c r="F112" s="164">
        <v>3266</v>
      </c>
      <c r="G112" s="164">
        <v>3387</v>
      </c>
      <c r="H112" s="164">
        <v>1966</v>
      </c>
      <c r="I112" s="165">
        <f t="shared" si="15"/>
        <v>-0.41954532034248593</v>
      </c>
      <c r="J112" s="165">
        <f>H112/H109</f>
        <v>0.10872691073996239</v>
      </c>
    </row>
    <row r="113" spans="2:10" x14ac:dyDescent="0.25">
      <c r="B113" s="159" t="s">
        <v>112</v>
      </c>
      <c r="C113" s="160">
        <v>5165</v>
      </c>
      <c r="D113" s="160">
        <v>9593</v>
      </c>
      <c r="E113" s="160">
        <v>16725</v>
      </c>
      <c r="F113" s="160">
        <v>14399</v>
      </c>
      <c r="G113" s="160">
        <v>14938</v>
      </c>
      <c r="H113" s="160">
        <v>13577</v>
      </c>
      <c r="I113" s="161">
        <f t="shared" si="15"/>
        <v>-9.1109921006828243E-2</v>
      </c>
      <c r="J113" s="161">
        <f>H113/H109</f>
        <v>0.75085720606127637</v>
      </c>
    </row>
    <row r="114" spans="2:10" x14ac:dyDescent="0.25">
      <c r="B114" s="163" t="s">
        <v>115</v>
      </c>
      <c r="C114" s="164">
        <v>407</v>
      </c>
      <c r="D114" s="164">
        <v>6784</v>
      </c>
      <c r="E114" s="164">
        <v>11071</v>
      </c>
      <c r="F114" s="164">
        <v>9672</v>
      </c>
      <c r="G114" s="164">
        <v>9636</v>
      </c>
      <c r="H114" s="164">
        <v>8713</v>
      </c>
      <c r="I114" s="165">
        <f t="shared" si="15"/>
        <v>-9.578663345786631E-2</v>
      </c>
      <c r="J114" s="165">
        <f>H114/H109</f>
        <v>0.48186041367105409</v>
      </c>
    </row>
    <row r="115" spans="2:10" x14ac:dyDescent="0.25">
      <c r="B115" s="163" t="s">
        <v>118</v>
      </c>
      <c r="C115" s="164">
        <v>2089</v>
      </c>
      <c r="D115" s="164">
        <v>179</v>
      </c>
      <c r="E115" s="164">
        <v>633</v>
      </c>
      <c r="F115" s="164">
        <v>501</v>
      </c>
      <c r="G115" s="164">
        <v>708</v>
      </c>
      <c r="H115" s="164">
        <v>420</v>
      </c>
      <c r="I115" s="165">
        <f t="shared" si="15"/>
        <v>-0.40677966101694918</v>
      </c>
      <c r="J115" s="165">
        <f>H115/H109</f>
        <v>2.3227519079747815E-2</v>
      </c>
    </row>
    <row r="116" spans="2:10" x14ac:dyDescent="0.25">
      <c r="B116" s="163" t="s">
        <v>121</v>
      </c>
      <c r="C116" s="164">
        <v>555</v>
      </c>
      <c r="D116" s="164">
        <v>339</v>
      </c>
      <c r="E116" s="164">
        <v>1022</v>
      </c>
      <c r="F116" s="164">
        <v>949</v>
      </c>
      <c r="G116" s="164">
        <v>1007</v>
      </c>
      <c r="H116" s="164">
        <v>1099</v>
      </c>
      <c r="I116" s="165">
        <f t="shared" si="15"/>
        <v>9.1360476663356449E-2</v>
      </c>
      <c r="J116" s="165">
        <f>H116/H109</f>
        <v>6.0778674925340115E-2</v>
      </c>
    </row>
    <row r="117" spans="2:10" x14ac:dyDescent="0.25">
      <c r="B117" s="163" t="s">
        <v>128</v>
      </c>
      <c r="C117" s="164">
        <v>591</v>
      </c>
      <c r="D117" s="164">
        <v>258</v>
      </c>
      <c r="E117" s="164">
        <v>259</v>
      </c>
      <c r="F117" s="164">
        <v>182</v>
      </c>
      <c r="G117" s="164">
        <v>304</v>
      </c>
      <c r="H117" s="164">
        <v>194</v>
      </c>
      <c r="I117" s="165">
        <f t="shared" si="15"/>
        <v>-0.36184210526315785</v>
      </c>
      <c r="J117" s="165">
        <f>H117/H109</f>
        <v>1.072890167016923E-2</v>
      </c>
    </row>
    <row r="118" spans="2:10" x14ac:dyDescent="0.25">
      <c r="B118" s="163" t="s">
        <v>124</v>
      </c>
      <c r="C118" s="164">
        <v>520</v>
      </c>
      <c r="D118" s="164">
        <v>128</v>
      </c>
      <c r="E118" s="164">
        <v>260</v>
      </c>
      <c r="F118" s="164">
        <v>315</v>
      </c>
      <c r="G118" s="164">
        <v>235</v>
      </c>
      <c r="H118" s="164">
        <v>190</v>
      </c>
      <c r="I118" s="165">
        <f t="shared" si="15"/>
        <v>-0.19148936170212771</v>
      </c>
      <c r="J118" s="165">
        <f>H118/H109</f>
        <v>1.050768720274306E-2</v>
      </c>
    </row>
    <row r="119" spans="2:10" x14ac:dyDescent="0.25">
      <c r="B119" s="163" t="s">
        <v>133</v>
      </c>
      <c r="C119" s="164">
        <v>10</v>
      </c>
      <c r="D119" s="164">
        <v>6</v>
      </c>
      <c r="E119" s="164">
        <v>14</v>
      </c>
      <c r="F119" s="164">
        <v>7</v>
      </c>
      <c r="G119" s="164">
        <v>16</v>
      </c>
      <c r="H119" s="164">
        <v>86</v>
      </c>
      <c r="I119" s="165">
        <f t="shared" si="15"/>
        <v>4.375</v>
      </c>
      <c r="J119" s="165">
        <f>H119/H109</f>
        <v>4.7561110496626476E-3</v>
      </c>
    </row>
    <row r="120" spans="2:10" x14ac:dyDescent="0.25">
      <c r="B120" s="163" t="s">
        <v>136</v>
      </c>
      <c r="C120" s="164">
        <v>14</v>
      </c>
      <c r="D120" s="164">
        <v>10</v>
      </c>
      <c r="E120" s="164">
        <v>15</v>
      </c>
      <c r="F120" s="164">
        <v>11</v>
      </c>
      <c r="G120" s="164">
        <v>29</v>
      </c>
      <c r="H120" s="164">
        <v>56</v>
      </c>
      <c r="I120" s="165">
        <f t="shared" si="15"/>
        <v>0.93103448275862077</v>
      </c>
      <c r="J120" s="165">
        <f>H120/H109</f>
        <v>3.0970025439663756E-3</v>
      </c>
    </row>
    <row r="121" spans="2:10" x14ac:dyDescent="0.25">
      <c r="B121" s="168" t="s">
        <v>150</v>
      </c>
      <c r="C121" s="169">
        <f t="shared" ref="C121:H121" si="16">C113-SUM(C114:C120)</f>
        <v>979</v>
      </c>
      <c r="D121" s="169">
        <f t="shared" si="16"/>
        <v>1889</v>
      </c>
      <c r="E121" s="169">
        <f t="shared" si="16"/>
        <v>3451</v>
      </c>
      <c r="F121" s="169">
        <f t="shared" si="16"/>
        <v>2762</v>
      </c>
      <c r="G121" s="169">
        <f t="shared" si="16"/>
        <v>3003</v>
      </c>
      <c r="H121" s="169">
        <f t="shared" si="16"/>
        <v>2819</v>
      </c>
      <c r="I121" s="170">
        <f t="shared" si="15"/>
        <v>-6.1272061272061307E-2</v>
      </c>
      <c r="J121" s="170">
        <f>H121/H109</f>
        <v>0.15590089591859307</v>
      </c>
    </row>
    <row r="122" spans="2:10" x14ac:dyDescent="0.25">
      <c r="B122" s="155" t="s">
        <v>53</v>
      </c>
      <c r="C122" s="174"/>
      <c r="D122" s="174"/>
      <c r="E122" s="174"/>
      <c r="F122" s="174"/>
      <c r="G122" s="174"/>
      <c r="H122" s="174"/>
      <c r="I122" s="175"/>
      <c r="J122" s="175"/>
    </row>
    <row r="123" spans="2:10" x14ac:dyDescent="0.25">
      <c r="B123" s="156" t="s">
        <v>73</v>
      </c>
      <c r="C123" s="176">
        <v>13541</v>
      </c>
      <c r="D123" s="176">
        <v>17608</v>
      </c>
      <c r="E123" s="176">
        <v>17983</v>
      </c>
      <c r="F123" s="176">
        <v>19479</v>
      </c>
      <c r="G123" s="176">
        <v>20873</v>
      </c>
      <c r="H123" s="176">
        <v>19069</v>
      </c>
      <c r="I123" s="177">
        <f t="shared" ref="I123:I135" si="17">IFERROR(H123/G123-1,"-")</f>
        <v>-8.6427442150146083E-2</v>
      </c>
      <c r="J123" s="177">
        <f>H123/H123</f>
        <v>1</v>
      </c>
    </row>
    <row r="124" spans="2:10" x14ac:dyDescent="0.25">
      <c r="B124" s="159" t="s">
        <v>102</v>
      </c>
      <c r="C124" s="160">
        <v>9924</v>
      </c>
      <c r="D124" s="160">
        <v>12409</v>
      </c>
      <c r="E124" s="160">
        <v>13066</v>
      </c>
      <c r="F124" s="160">
        <v>14875</v>
      </c>
      <c r="G124" s="160">
        <v>16672</v>
      </c>
      <c r="H124" s="160">
        <v>15216</v>
      </c>
      <c r="I124" s="161">
        <f t="shared" si="17"/>
        <v>-8.7332053742802285E-2</v>
      </c>
      <c r="J124" s="161">
        <f>H124/H123</f>
        <v>0.7979443075148146</v>
      </c>
    </row>
    <row r="125" spans="2:10" x14ac:dyDescent="0.25">
      <c r="B125" s="163" t="s">
        <v>108</v>
      </c>
      <c r="C125" s="164">
        <v>5525</v>
      </c>
      <c r="D125" s="164">
        <v>6807</v>
      </c>
      <c r="E125" s="164">
        <v>6349</v>
      </c>
      <c r="F125" s="164">
        <v>7333</v>
      </c>
      <c r="G125" s="164">
        <v>8899</v>
      </c>
      <c r="H125" s="164">
        <v>8179</v>
      </c>
      <c r="I125" s="165">
        <f t="shared" si="17"/>
        <v>-8.0907967187324403E-2</v>
      </c>
      <c r="J125" s="165">
        <f>H125/H123</f>
        <v>0.42891604174314329</v>
      </c>
    </row>
    <row r="126" spans="2:10" x14ac:dyDescent="0.25">
      <c r="B126" s="163" t="s">
        <v>105</v>
      </c>
      <c r="C126" s="164">
        <v>4399</v>
      </c>
      <c r="D126" s="164">
        <v>5602</v>
      </c>
      <c r="E126" s="164">
        <v>6717</v>
      </c>
      <c r="F126" s="164">
        <v>7542</v>
      </c>
      <c r="G126" s="164">
        <v>7773</v>
      </c>
      <c r="H126" s="164">
        <v>7037</v>
      </c>
      <c r="I126" s="165">
        <f t="shared" si="17"/>
        <v>-9.4686736137913341E-2</v>
      </c>
      <c r="J126" s="165">
        <f>H126/H123</f>
        <v>0.3690282657716713</v>
      </c>
    </row>
    <row r="127" spans="2:10" x14ac:dyDescent="0.25">
      <c r="B127" s="159" t="s">
        <v>112</v>
      </c>
      <c r="C127" s="160">
        <v>3617</v>
      </c>
      <c r="D127" s="160">
        <v>5199</v>
      </c>
      <c r="E127" s="160">
        <v>4917</v>
      </c>
      <c r="F127" s="160">
        <v>4604</v>
      </c>
      <c r="G127" s="160">
        <v>4201</v>
      </c>
      <c r="H127" s="160">
        <v>3853</v>
      </c>
      <c r="I127" s="161">
        <f t="shared" si="17"/>
        <v>-8.2837419661985212E-2</v>
      </c>
      <c r="J127" s="161">
        <f>H127/H123</f>
        <v>0.20205569248518537</v>
      </c>
    </row>
    <row r="128" spans="2:10" x14ac:dyDescent="0.25">
      <c r="B128" s="163" t="s">
        <v>115</v>
      </c>
      <c r="C128" s="164">
        <v>131</v>
      </c>
      <c r="D128" s="164">
        <v>513</v>
      </c>
      <c r="E128" s="164">
        <v>875</v>
      </c>
      <c r="F128" s="164">
        <v>683</v>
      </c>
      <c r="G128" s="164">
        <v>360</v>
      </c>
      <c r="H128" s="164">
        <v>354</v>
      </c>
      <c r="I128" s="165">
        <f t="shared" si="17"/>
        <v>-1.6666666666666718E-2</v>
      </c>
      <c r="J128" s="165">
        <f>H128/H123</f>
        <v>1.8564161728459806E-2</v>
      </c>
    </row>
    <row r="129" spans="2:10" x14ac:dyDescent="0.25">
      <c r="B129" s="163" t="s">
        <v>118</v>
      </c>
      <c r="C129" s="164">
        <v>380</v>
      </c>
      <c r="D129" s="164">
        <v>330</v>
      </c>
      <c r="E129" s="164">
        <v>472</v>
      </c>
      <c r="F129" s="164">
        <v>414</v>
      </c>
      <c r="G129" s="164">
        <v>341</v>
      </c>
      <c r="H129" s="164">
        <v>368</v>
      </c>
      <c r="I129" s="165">
        <f t="shared" si="17"/>
        <v>7.9178885630498463E-2</v>
      </c>
      <c r="J129" s="165">
        <f>H129/H123</f>
        <v>1.929833761602601E-2</v>
      </c>
    </row>
    <row r="130" spans="2:10" x14ac:dyDescent="0.25">
      <c r="B130" s="163" t="s">
        <v>121</v>
      </c>
      <c r="C130" s="164">
        <v>396</v>
      </c>
      <c r="D130" s="164">
        <v>399</v>
      </c>
      <c r="E130" s="164">
        <v>441</v>
      </c>
      <c r="F130" s="164">
        <v>365</v>
      </c>
      <c r="G130" s="164">
        <v>392</v>
      </c>
      <c r="H130" s="164">
        <v>316</v>
      </c>
      <c r="I130" s="165">
        <f t="shared" si="17"/>
        <v>-0.19387755102040816</v>
      </c>
      <c r="J130" s="165">
        <f>H130/H123</f>
        <v>1.6571398605065814E-2</v>
      </c>
    </row>
    <row r="131" spans="2:10" x14ac:dyDescent="0.25">
      <c r="B131" s="163" t="s">
        <v>128</v>
      </c>
      <c r="C131" s="164">
        <v>76</v>
      </c>
      <c r="D131" s="164">
        <v>125</v>
      </c>
      <c r="E131" s="164">
        <v>86</v>
      </c>
      <c r="F131" s="164">
        <v>103</v>
      </c>
      <c r="G131" s="164">
        <v>103</v>
      </c>
      <c r="H131" s="164">
        <v>136</v>
      </c>
      <c r="I131" s="165">
        <f t="shared" si="17"/>
        <v>0.32038834951456319</v>
      </c>
      <c r="J131" s="165">
        <f>H131/H123</f>
        <v>7.1319943363574384E-3</v>
      </c>
    </row>
    <row r="132" spans="2:10" x14ac:dyDescent="0.25">
      <c r="B132" s="163" t="s">
        <v>124</v>
      </c>
      <c r="C132" s="164">
        <v>63</v>
      </c>
      <c r="D132" s="164">
        <v>96</v>
      </c>
      <c r="E132" s="164">
        <v>86</v>
      </c>
      <c r="F132" s="164">
        <v>117</v>
      </c>
      <c r="G132" s="164">
        <v>111</v>
      </c>
      <c r="H132" s="164">
        <v>80</v>
      </c>
      <c r="I132" s="165">
        <f t="shared" si="17"/>
        <v>-0.27927927927927931</v>
      </c>
      <c r="J132" s="165">
        <f>H132/H123</f>
        <v>4.1952907860926111E-3</v>
      </c>
    </row>
    <row r="133" spans="2:10" x14ac:dyDescent="0.25">
      <c r="B133" s="163" t="s">
        <v>133</v>
      </c>
      <c r="C133" s="164">
        <v>3</v>
      </c>
      <c r="D133" s="164">
        <v>36</v>
      </c>
      <c r="E133" s="164">
        <v>26</v>
      </c>
      <c r="F133" s="164">
        <v>39</v>
      </c>
      <c r="G133" s="164">
        <v>27</v>
      </c>
      <c r="H133" s="164">
        <v>13</v>
      </c>
      <c r="I133" s="165">
        <f t="shared" si="17"/>
        <v>-0.5185185185185186</v>
      </c>
      <c r="J133" s="165">
        <f>H133/H123</f>
        <v>6.8173475274004925E-4</v>
      </c>
    </row>
    <row r="134" spans="2:10" x14ac:dyDescent="0.25">
      <c r="B134" s="163" t="s">
        <v>136</v>
      </c>
      <c r="C134" s="164">
        <v>27</v>
      </c>
      <c r="D134" s="164">
        <v>51</v>
      </c>
      <c r="E134" s="164">
        <v>33</v>
      </c>
      <c r="F134" s="164">
        <v>26</v>
      </c>
      <c r="G134" s="164">
        <v>23</v>
      </c>
      <c r="H134" s="164">
        <v>25</v>
      </c>
      <c r="I134" s="165">
        <f t="shared" si="17"/>
        <v>8.6956521739130377E-2</v>
      </c>
      <c r="J134" s="165">
        <f>H134/H123</f>
        <v>1.311028370653941E-3</v>
      </c>
    </row>
    <row r="135" spans="2:10" x14ac:dyDescent="0.25">
      <c r="B135" s="168" t="s">
        <v>150</v>
      </c>
      <c r="C135" s="169">
        <f t="shared" ref="C135:H135" si="18">C127-SUM(C128:C134)</f>
        <v>2541</v>
      </c>
      <c r="D135" s="169">
        <f t="shared" si="18"/>
        <v>3649</v>
      </c>
      <c r="E135" s="169">
        <f t="shared" si="18"/>
        <v>2898</v>
      </c>
      <c r="F135" s="169">
        <f t="shared" si="18"/>
        <v>2857</v>
      </c>
      <c r="G135" s="169">
        <f t="shared" si="18"/>
        <v>2844</v>
      </c>
      <c r="H135" s="169">
        <f t="shared" si="18"/>
        <v>2561</v>
      </c>
      <c r="I135" s="170">
        <f t="shared" si="17"/>
        <v>-9.9507735583684975E-2</v>
      </c>
      <c r="J135" s="170">
        <f>H135/H123</f>
        <v>0.13430174628978972</v>
      </c>
    </row>
    <row r="136" spans="2:10" x14ac:dyDescent="0.25">
      <c r="B136" s="155" t="s">
        <v>54</v>
      </c>
      <c r="C136" s="174"/>
      <c r="D136" s="174"/>
      <c r="E136" s="174"/>
      <c r="F136" s="174"/>
      <c r="G136" s="174"/>
      <c r="H136" s="174"/>
      <c r="I136" s="175"/>
      <c r="J136" s="175"/>
    </row>
    <row r="137" spans="2:10" x14ac:dyDescent="0.25">
      <c r="B137" s="156" t="s">
        <v>73</v>
      </c>
      <c r="C137" s="176">
        <v>3802</v>
      </c>
      <c r="D137" s="176">
        <v>18886</v>
      </c>
      <c r="E137" s="176">
        <v>21065</v>
      </c>
      <c r="F137" s="176">
        <v>22841</v>
      </c>
      <c r="G137" s="176">
        <v>23159</v>
      </c>
      <c r="H137" s="176">
        <v>25073</v>
      </c>
      <c r="I137" s="177">
        <f t="shared" ref="I137:I149" si="19">IFERROR(H137/G137-1,"-")</f>
        <v>8.2646055529167928E-2</v>
      </c>
      <c r="J137" s="177">
        <f>H137/H137</f>
        <v>1</v>
      </c>
    </row>
    <row r="138" spans="2:10" x14ac:dyDescent="0.25">
      <c r="B138" s="159" t="s">
        <v>102</v>
      </c>
      <c r="C138" s="160">
        <v>2007</v>
      </c>
      <c r="D138" s="160">
        <v>1981</v>
      </c>
      <c r="E138" s="160">
        <v>3499</v>
      </c>
      <c r="F138" s="160">
        <v>2734</v>
      </c>
      <c r="G138" s="160">
        <v>2922</v>
      </c>
      <c r="H138" s="160">
        <v>6374</v>
      </c>
      <c r="I138" s="161">
        <f t="shared" si="19"/>
        <v>1.1813826146475015</v>
      </c>
      <c r="J138" s="161">
        <f>H138/H137</f>
        <v>0.25421768436166392</v>
      </c>
    </row>
    <row r="139" spans="2:10" x14ac:dyDescent="0.25">
      <c r="B139" s="163" t="s">
        <v>108</v>
      </c>
      <c r="C139" s="164">
        <v>1157</v>
      </c>
      <c r="D139" s="164">
        <v>1245</v>
      </c>
      <c r="E139" s="164">
        <v>2218</v>
      </c>
      <c r="F139" s="164">
        <v>1876</v>
      </c>
      <c r="G139" s="164">
        <v>1679</v>
      </c>
      <c r="H139" s="164">
        <v>4228</v>
      </c>
      <c r="I139" s="165">
        <f t="shared" si="19"/>
        <v>1.518165574746873</v>
      </c>
      <c r="J139" s="165">
        <f>H139/H137</f>
        <v>0.16862760738643162</v>
      </c>
    </row>
    <row r="140" spans="2:10" x14ac:dyDescent="0.25">
      <c r="B140" s="163" t="s">
        <v>105</v>
      </c>
      <c r="C140" s="164">
        <v>850</v>
      </c>
      <c r="D140" s="164">
        <v>736</v>
      </c>
      <c r="E140" s="164">
        <v>1281</v>
      </c>
      <c r="F140" s="164">
        <v>858</v>
      </c>
      <c r="G140" s="164">
        <v>1243</v>
      </c>
      <c r="H140" s="164">
        <v>2146</v>
      </c>
      <c r="I140" s="165">
        <f t="shared" si="19"/>
        <v>0.7264682220434433</v>
      </c>
      <c r="J140" s="165">
        <f>H140/H137</f>
        <v>8.5590076975232326E-2</v>
      </c>
    </row>
    <row r="141" spans="2:10" x14ac:dyDescent="0.25">
      <c r="B141" s="159" t="s">
        <v>112</v>
      </c>
      <c r="C141" s="160">
        <v>1795</v>
      </c>
      <c r="D141" s="160">
        <v>16905</v>
      </c>
      <c r="E141" s="160">
        <v>17566</v>
      </c>
      <c r="F141" s="160">
        <v>20107</v>
      </c>
      <c r="G141" s="160">
        <v>20237</v>
      </c>
      <c r="H141" s="160">
        <v>18699</v>
      </c>
      <c r="I141" s="161">
        <f t="shared" si="19"/>
        <v>-7.5999407026733246E-2</v>
      </c>
      <c r="J141" s="161">
        <f>H141/H137</f>
        <v>0.74578231563833608</v>
      </c>
    </row>
    <row r="142" spans="2:10" x14ac:dyDescent="0.25">
      <c r="B142" s="163" t="s">
        <v>115</v>
      </c>
      <c r="C142" s="164">
        <v>90</v>
      </c>
      <c r="D142" s="164">
        <v>7353</v>
      </c>
      <c r="E142" s="164">
        <v>8301</v>
      </c>
      <c r="F142" s="164">
        <v>10338</v>
      </c>
      <c r="G142" s="164">
        <v>10224</v>
      </c>
      <c r="H142" s="164">
        <v>8619</v>
      </c>
      <c r="I142" s="165">
        <f t="shared" si="19"/>
        <v>-0.15698356807511737</v>
      </c>
      <c r="J142" s="165">
        <f>H142/H137</f>
        <v>0.34375623180313486</v>
      </c>
    </row>
    <row r="143" spans="2:10" x14ac:dyDescent="0.25">
      <c r="B143" s="163" t="s">
        <v>118</v>
      </c>
      <c r="C143" s="164">
        <v>231</v>
      </c>
      <c r="D143" s="164">
        <v>1321</v>
      </c>
      <c r="E143" s="164">
        <v>1398</v>
      </c>
      <c r="F143" s="164">
        <v>1391</v>
      </c>
      <c r="G143" s="164">
        <v>1601</v>
      </c>
      <c r="H143" s="164">
        <v>1240</v>
      </c>
      <c r="I143" s="165">
        <f t="shared" si="19"/>
        <v>-0.2254840724547158</v>
      </c>
      <c r="J143" s="165">
        <f>H143/H137</f>
        <v>4.945558967813983E-2</v>
      </c>
    </row>
    <row r="144" spans="2:10" x14ac:dyDescent="0.25">
      <c r="B144" s="163" t="s">
        <v>121</v>
      </c>
      <c r="C144" s="164">
        <v>377</v>
      </c>
      <c r="D144" s="164">
        <v>1955</v>
      </c>
      <c r="E144" s="164">
        <v>1820</v>
      </c>
      <c r="F144" s="164">
        <v>1716</v>
      </c>
      <c r="G144" s="164">
        <v>1687</v>
      </c>
      <c r="H144" s="164">
        <v>1580</v>
      </c>
      <c r="I144" s="165">
        <f t="shared" si="19"/>
        <v>-6.3426200355660933E-2</v>
      </c>
      <c r="J144" s="165">
        <f>H144/H137</f>
        <v>6.3015993299565268E-2</v>
      </c>
    </row>
    <row r="145" spans="2:10" x14ac:dyDescent="0.25">
      <c r="B145" s="163" t="s">
        <v>128</v>
      </c>
      <c r="C145" s="164">
        <v>48</v>
      </c>
      <c r="D145" s="164">
        <v>664</v>
      </c>
      <c r="E145" s="164">
        <v>493</v>
      </c>
      <c r="F145" s="164">
        <v>432</v>
      </c>
      <c r="G145" s="164">
        <v>397</v>
      </c>
      <c r="H145" s="164">
        <v>300</v>
      </c>
      <c r="I145" s="165">
        <f t="shared" si="19"/>
        <v>-0.24433249370277077</v>
      </c>
      <c r="J145" s="165">
        <f>H145/H137</f>
        <v>1.1965062018904798E-2</v>
      </c>
    </row>
    <row r="146" spans="2:10" x14ac:dyDescent="0.25">
      <c r="B146" s="163" t="s">
        <v>124</v>
      </c>
      <c r="C146" s="164">
        <v>86</v>
      </c>
      <c r="D146" s="164">
        <v>248</v>
      </c>
      <c r="E146" s="164">
        <v>365</v>
      </c>
      <c r="F146" s="164">
        <v>533</v>
      </c>
      <c r="G146" s="164">
        <v>304</v>
      </c>
      <c r="H146" s="164">
        <v>339</v>
      </c>
      <c r="I146" s="165">
        <f t="shared" si="19"/>
        <v>0.11513157894736836</v>
      </c>
      <c r="J146" s="165">
        <f>H146/H137</f>
        <v>1.3520520081362421E-2</v>
      </c>
    </row>
    <row r="147" spans="2:10" x14ac:dyDescent="0.25">
      <c r="B147" s="163" t="s">
        <v>133</v>
      </c>
      <c r="C147" s="164">
        <v>2</v>
      </c>
      <c r="D147" s="164">
        <v>23</v>
      </c>
      <c r="E147" s="164">
        <v>2</v>
      </c>
      <c r="F147" s="164">
        <v>6</v>
      </c>
      <c r="G147" s="164">
        <v>23</v>
      </c>
      <c r="H147" s="164">
        <v>18</v>
      </c>
      <c r="I147" s="165">
        <f t="shared" si="19"/>
        <v>-0.21739130434782605</v>
      </c>
      <c r="J147" s="165">
        <f>H147/H137</f>
        <v>7.1790372113428791E-4</v>
      </c>
    </row>
    <row r="148" spans="2:10" x14ac:dyDescent="0.25">
      <c r="B148" s="163" t="s">
        <v>136</v>
      </c>
      <c r="C148" s="164">
        <v>4</v>
      </c>
      <c r="D148" s="164">
        <v>12</v>
      </c>
      <c r="E148" s="164">
        <v>11</v>
      </c>
      <c r="F148" s="164">
        <v>5</v>
      </c>
      <c r="G148" s="164">
        <v>23</v>
      </c>
      <c r="H148" s="164">
        <v>13</v>
      </c>
      <c r="I148" s="165">
        <f t="shared" si="19"/>
        <v>-0.43478260869565222</v>
      </c>
      <c r="J148" s="165">
        <f>H148/H137</f>
        <v>5.1848602081920787E-4</v>
      </c>
    </row>
    <row r="149" spans="2:10" x14ac:dyDescent="0.25">
      <c r="B149" s="168" t="s">
        <v>150</v>
      </c>
      <c r="C149" s="169">
        <f t="shared" ref="C149:H149" si="20">C141-SUM(C142:C148)</f>
        <v>957</v>
      </c>
      <c r="D149" s="169">
        <f t="shared" si="20"/>
        <v>5329</v>
      </c>
      <c r="E149" s="169">
        <f t="shared" si="20"/>
        <v>5176</v>
      </c>
      <c r="F149" s="169">
        <f t="shared" si="20"/>
        <v>5686</v>
      </c>
      <c r="G149" s="169">
        <f t="shared" si="20"/>
        <v>5978</v>
      </c>
      <c r="H149" s="169">
        <f t="shared" si="20"/>
        <v>6590</v>
      </c>
      <c r="I149" s="170">
        <f t="shared" si="19"/>
        <v>0.10237537638006011</v>
      </c>
      <c r="J149" s="170">
        <f>H149/H137</f>
        <v>0.26283252901527537</v>
      </c>
    </row>
    <row r="150" spans="2:10" x14ac:dyDescent="0.25">
      <c r="B150" s="155" t="s">
        <v>55</v>
      </c>
      <c r="C150" s="174"/>
      <c r="D150" s="174"/>
      <c r="E150" s="174"/>
      <c r="F150" s="174"/>
      <c r="G150" s="174"/>
      <c r="H150" s="174"/>
      <c r="I150" s="175"/>
      <c r="J150" s="175"/>
    </row>
    <row r="151" spans="2:10" x14ac:dyDescent="0.25">
      <c r="B151" s="156" t="s">
        <v>73</v>
      </c>
      <c r="C151" s="176">
        <v>5282</v>
      </c>
      <c r="D151" s="176">
        <v>6967</v>
      </c>
      <c r="E151" s="176">
        <v>9485</v>
      </c>
      <c r="F151" s="176">
        <v>8136</v>
      </c>
      <c r="G151" s="176">
        <v>9355</v>
      </c>
      <c r="H151" s="176">
        <v>8416</v>
      </c>
      <c r="I151" s="177">
        <f t="shared" ref="I151:I163" si="21">IFERROR(H151/G151-1,"-")</f>
        <v>-0.10037413148049168</v>
      </c>
      <c r="J151" s="177">
        <f>H151/H151</f>
        <v>1</v>
      </c>
    </row>
    <row r="152" spans="2:10" x14ac:dyDescent="0.25">
      <c r="B152" s="159" t="s">
        <v>102</v>
      </c>
      <c r="C152" s="160">
        <v>3982</v>
      </c>
      <c r="D152" s="160">
        <v>3939</v>
      </c>
      <c r="E152" s="160">
        <v>6045</v>
      </c>
      <c r="F152" s="160">
        <v>4075</v>
      </c>
      <c r="G152" s="160">
        <v>5277</v>
      </c>
      <c r="H152" s="160">
        <v>4104</v>
      </c>
      <c r="I152" s="161">
        <f t="shared" si="21"/>
        <v>-0.22228538942581011</v>
      </c>
      <c r="J152" s="161">
        <f>H152/H151</f>
        <v>0.48764258555133078</v>
      </c>
    </row>
    <row r="153" spans="2:10" x14ac:dyDescent="0.25">
      <c r="B153" s="163" t="s">
        <v>108</v>
      </c>
      <c r="C153" s="164">
        <v>3297</v>
      </c>
      <c r="D153" s="164">
        <v>3038</v>
      </c>
      <c r="E153" s="164">
        <v>4073</v>
      </c>
      <c r="F153" s="164">
        <v>1863</v>
      </c>
      <c r="G153" s="164">
        <v>3011</v>
      </c>
      <c r="H153" s="164">
        <v>1822</v>
      </c>
      <c r="I153" s="165">
        <f t="shared" si="21"/>
        <v>-0.39488542012620387</v>
      </c>
      <c r="J153" s="165">
        <f>H153/H151</f>
        <v>0.21649239543726237</v>
      </c>
    </row>
    <row r="154" spans="2:10" x14ac:dyDescent="0.25">
      <c r="B154" s="163" t="s">
        <v>105</v>
      </c>
      <c r="C154" s="164">
        <v>685</v>
      </c>
      <c r="D154" s="164">
        <v>901</v>
      </c>
      <c r="E154" s="164">
        <v>1972</v>
      </c>
      <c r="F154" s="164">
        <v>2212</v>
      </c>
      <c r="G154" s="164">
        <v>2266</v>
      </c>
      <c r="H154" s="164">
        <v>2282</v>
      </c>
      <c r="I154" s="165">
        <f t="shared" si="21"/>
        <v>7.0609002647836761E-3</v>
      </c>
      <c r="J154" s="165">
        <f>H154/H151</f>
        <v>0.27115019011406843</v>
      </c>
    </row>
    <row r="155" spans="2:10" x14ac:dyDescent="0.25">
      <c r="B155" s="159" t="s">
        <v>112</v>
      </c>
      <c r="C155" s="160">
        <v>1300</v>
      </c>
      <c r="D155" s="160">
        <v>3028</v>
      </c>
      <c r="E155" s="160">
        <v>3440</v>
      </c>
      <c r="F155" s="160">
        <v>4061</v>
      </c>
      <c r="G155" s="160">
        <v>4078</v>
      </c>
      <c r="H155" s="160">
        <v>4312</v>
      </c>
      <c r="I155" s="161">
        <f t="shared" si="21"/>
        <v>5.7381069151544839E-2</v>
      </c>
      <c r="J155" s="161">
        <f>H155/H151</f>
        <v>0.51235741444866922</v>
      </c>
    </row>
    <row r="156" spans="2:10" x14ac:dyDescent="0.25">
      <c r="B156" s="163" t="s">
        <v>115</v>
      </c>
      <c r="C156" s="164">
        <v>40</v>
      </c>
      <c r="D156" s="164">
        <v>1200</v>
      </c>
      <c r="E156" s="164">
        <v>1217</v>
      </c>
      <c r="F156" s="164">
        <v>1241</v>
      </c>
      <c r="G156" s="164">
        <v>1380</v>
      </c>
      <c r="H156" s="164">
        <v>1654</v>
      </c>
      <c r="I156" s="165">
        <f t="shared" si="21"/>
        <v>0.1985507246376812</v>
      </c>
      <c r="J156" s="165">
        <f>H156/H151</f>
        <v>0.19653041825095058</v>
      </c>
    </row>
    <row r="157" spans="2:10" x14ac:dyDescent="0.25">
      <c r="B157" s="163" t="s">
        <v>118</v>
      </c>
      <c r="C157" s="164">
        <v>259</v>
      </c>
      <c r="D157" s="164">
        <v>694</v>
      </c>
      <c r="E157" s="164">
        <v>544</v>
      </c>
      <c r="F157" s="164">
        <v>526</v>
      </c>
      <c r="G157" s="164">
        <v>572</v>
      </c>
      <c r="H157" s="164">
        <v>571</v>
      </c>
      <c r="I157" s="165">
        <f t="shared" si="21"/>
        <v>-1.7482517482517723E-3</v>
      </c>
      <c r="J157" s="165">
        <f>H157/H151</f>
        <v>6.7846958174904937E-2</v>
      </c>
    </row>
    <row r="158" spans="2:10" x14ac:dyDescent="0.25">
      <c r="B158" s="163" t="s">
        <v>121</v>
      </c>
      <c r="C158" s="164">
        <v>394</v>
      </c>
      <c r="D158" s="164">
        <v>283</v>
      </c>
      <c r="E158" s="164">
        <v>598</v>
      </c>
      <c r="F158" s="164">
        <v>847</v>
      </c>
      <c r="G158" s="164">
        <v>997</v>
      </c>
      <c r="H158" s="164">
        <v>946</v>
      </c>
      <c r="I158" s="165">
        <f t="shared" si="21"/>
        <v>-5.1153460381143434E-2</v>
      </c>
      <c r="J158" s="165">
        <f>H158/H151</f>
        <v>0.11240494296577946</v>
      </c>
    </row>
    <row r="159" spans="2:10" x14ac:dyDescent="0.25">
      <c r="B159" s="163" t="s">
        <v>128</v>
      </c>
      <c r="C159" s="164">
        <v>51</v>
      </c>
      <c r="D159" s="164">
        <v>93</v>
      </c>
      <c r="E159" s="164">
        <v>61</v>
      </c>
      <c r="F159" s="164">
        <v>158</v>
      </c>
      <c r="G159" s="164">
        <v>115</v>
      </c>
      <c r="H159" s="164">
        <v>115</v>
      </c>
      <c r="I159" s="165">
        <f t="shared" si="21"/>
        <v>0</v>
      </c>
      <c r="J159" s="165">
        <f>H159/H151</f>
        <v>1.3664448669201521E-2</v>
      </c>
    </row>
    <row r="160" spans="2:10" x14ac:dyDescent="0.25">
      <c r="B160" s="163" t="s">
        <v>124</v>
      </c>
      <c r="C160" s="164">
        <v>87</v>
      </c>
      <c r="D160" s="164">
        <v>211</v>
      </c>
      <c r="E160" s="164">
        <v>220</v>
      </c>
      <c r="F160" s="164">
        <v>173</v>
      </c>
      <c r="G160" s="164">
        <v>99</v>
      </c>
      <c r="H160" s="164">
        <v>74</v>
      </c>
      <c r="I160" s="165">
        <f t="shared" si="21"/>
        <v>-0.25252525252525249</v>
      </c>
      <c r="J160" s="165">
        <f>H160/H151</f>
        <v>8.7927756653992401E-3</v>
      </c>
    </row>
    <row r="161" spans="2:10" x14ac:dyDescent="0.25">
      <c r="B161" s="163" t="s">
        <v>133</v>
      </c>
      <c r="C161" s="164">
        <v>2</v>
      </c>
      <c r="D161" s="164">
        <v>5</v>
      </c>
      <c r="E161" s="164">
        <v>2</v>
      </c>
      <c r="F161" s="164">
        <v>2</v>
      </c>
      <c r="G161" s="164">
        <v>4</v>
      </c>
      <c r="H161" s="164">
        <v>5</v>
      </c>
      <c r="I161" s="165">
        <f t="shared" si="21"/>
        <v>0.25</v>
      </c>
      <c r="J161" s="165">
        <f>H161/H151</f>
        <v>5.9410646387832698E-4</v>
      </c>
    </row>
    <row r="162" spans="2:10" x14ac:dyDescent="0.25">
      <c r="B162" s="163" t="s">
        <v>136</v>
      </c>
      <c r="C162" s="164">
        <v>6</v>
      </c>
      <c r="D162" s="164">
        <v>14</v>
      </c>
      <c r="E162" s="164">
        <v>8</v>
      </c>
      <c r="F162" s="164">
        <v>3</v>
      </c>
      <c r="G162" s="164">
        <v>4</v>
      </c>
      <c r="H162" s="164">
        <v>2</v>
      </c>
      <c r="I162" s="165">
        <f t="shared" si="21"/>
        <v>-0.5</v>
      </c>
      <c r="J162" s="165">
        <f>H162/H151</f>
        <v>2.376425855513308E-4</v>
      </c>
    </row>
    <row r="163" spans="2:10" x14ac:dyDescent="0.25">
      <c r="B163" s="168" t="s">
        <v>150</v>
      </c>
      <c r="C163" s="169">
        <f t="shared" ref="C163:H163" si="22">C155-SUM(C156:C162)</f>
        <v>461</v>
      </c>
      <c r="D163" s="169">
        <f t="shared" si="22"/>
        <v>528</v>
      </c>
      <c r="E163" s="169">
        <f t="shared" si="22"/>
        <v>790</v>
      </c>
      <c r="F163" s="169">
        <f t="shared" si="22"/>
        <v>1111</v>
      </c>
      <c r="G163" s="169">
        <f t="shared" si="22"/>
        <v>907</v>
      </c>
      <c r="H163" s="169">
        <f t="shared" si="22"/>
        <v>945</v>
      </c>
      <c r="I163" s="170">
        <f t="shared" si="21"/>
        <v>4.1896361631753143E-2</v>
      </c>
      <c r="J163" s="170">
        <f>H163/H151</f>
        <v>0.11228612167300381</v>
      </c>
    </row>
    <row r="164" spans="2:10" x14ac:dyDescent="0.25">
      <c r="C164" s="81"/>
      <c r="D164" s="81"/>
      <c r="E164" s="81"/>
      <c r="F164" s="81"/>
      <c r="G164" s="81"/>
      <c r="H164" s="81"/>
      <c r="I164" s="81"/>
    </row>
    <row r="165" spans="2:10" x14ac:dyDescent="0.25">
      <c r="B165" s="107" t="s">
        <v>57</v>
      </c>
      <c r="C165" s="107"/>
      <c r="D165" s="107"/>
      <c r="E165" s="107"/>
      <c r="F165" s="107"/>
      <c r="G165" s="107"/>
      <c r="H165" s="107"/>
      <c r="I165" s="107"/>
      <c r="J165" s="107"/>
    </row>
  </sheetData>
  <mergeCells count="3">
    <mergeCell ref="B6:J6"/>
    <mergeCell ref="M6:T6"/>
    <mergeCell ref="C8:J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C81E3-979E-444E-9039-14BD64DA358E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  <col min="16" max="25" width="11.42578125" hidden="1" customWidth="1"/>
  </cols>
  <sheetData>
    <row r="1" spans="1:25" ht="42.75" customHeight="1" x14ac:dyDescent="0.25"/>
    <row r="4" spans="1:25" ht="42" customHeight="1" thickBot="1" x14ac:dyDescent="0.3">
      <c r="B4" s="277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144"/>
      <c r="L4" s="144"/>
      <c r="M4" s="144"/>
      <c r="P4" s="143" t="s">
        <v>273</v>
      </c>
      <c r="Q4" s="144"/>
      <c r="R4" s="144"/>
      <c r="S4" s="144"/>
      <c r="T4" s="144"/>
      <c r="U4" s="144"/>
      <c r="V4" s="144"/>
      <c r="W4" s="144"/>
      <c r="X4" s="144"/>
      <c r="Y4" s="144"/>
    </row>
    <row r="5" spans="1:25" ht="6" customHeight="1" x14ac:dyDescent="0.25"/>
    <row r="6" spans="1:25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  <c r="M6" s="309"/>
      <c r="P6" s="145"/>
      <c r="Q6" s="308" t="s">
        <v>45</v>
      </c>
      <c r="R6" s="309"/>
      <c r="S6" s="309"/>
      <c r="T6" s="309"/>
      <c r="U6" s="309"/>
      <c r="V6" s="309"/>
      <c r="W6" s="309"/>
      <c r="X6" s="309"/>
      <c r="Y6" s="309"/>
    </row>
    <row r="7" spans="1:25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3" t="str">
        <f>CONCATENATE("var. ",RIGHT(H7,2),"/",RIGHT(D7,2))</f>
        <v>var. 26/22</v>
      </c>
      <c r="K7" s="172" t="str">
        <f>CONCATENATE("dif. ",RIGHT(H7,2),"/",RIGHT(G7,2))</f>
        <v>dif. 26/25</v>
      </c>
      <c r="L7" s="172" t="str">
        <f>CONCATENATE("dif. ",RIGHT(H7,2),"/",RIGHT(D7,2))</f>
        <v>dif. 26/22</v>
      </c>
      <c r="M7" s="173" t="str">
        <f>CONCATENATE("Cuota s/ total lugares de residencia ",RIGHT(H7,4))</f>
        <v>Cuota s/ total lugares de residencia 2026</v>
      </c>
      <c r="P7" s="147"/>
      <c r="Q7" s="172" t="s">
        <v>274</v>
      </c>
      <c r="R7" s="172" t="s">
        <v>275</v>
      </c>
      <c r="S7" s="172" t="s">
        <v>276</v>
      </c>
      <c r="T7" s="172" t="s">
        <v>277</v>
      </c>
      <c r="U7" s="172" t="s">
        <v>278</v>
      </c>
      <c r="V7" s="172" t="s">
        <v>279</v>
      </c>
      <c r="W7" s="173" t="str">
        <f>CONCATENATE("var. ",RIGHT(V7,2),"/",RIGHT(U7,2))</f>
        <v>var. 26/25</v>
      </c>
      <c r="X7" s="172" t="str">
        <f>CONCATENATE("dif. ",RIGHT(V7,2),"/",RIGHT(U7,2))</f>
        <v>dif. 26/25</v>
      </c>
      <c r="Y7" s="173" t="str">
        <f>CONCATENATE("Cuota s/ total lugares de residencia ",RIGHT(V7,4))</f>
        <v>Cuota s/ total lugares de residencia 2026</v>
      </c>
    </row>
    <row r="8" spans="1:25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4"/>
      <c r="L8" s="153"/>
      <c r="M8" s="153"/>
      <c r="P8" s="155" t="s">
        <v>50</v>
      </c>
      <c r="Q8" s="153"/>
      <c r="R8" s="153"/>
      <c r="S8" s="153"/>
      <c r="T8" s="153"/>
      <c r="U8" s="153"/>
      <c r="V8" s="154"/>
      <c r="W8" s="154"/>
      <c r="X8" s="154"/>
      <c r="Y8" s="153"/>
    </row>
    <row r="9" spans="1:25" x14ac:dyDescent="0.25">
      <c r="A9" s="1" t="s">
        <v>101</v>
      </c>
      <c r="B9" s="156" t="s">
        <v>73</v>
      </c>
      <c r="C9" s="176">
        <v>520786</v>
      </c>
      <c r="D9" s="176">
        <v>2203401</v>
      </c>
      <c r="E9" s="176">
        <v>2523398</v>
      </c>
      <c r="F9" s="176">
        <v>2688632</v>
      </c>
      <c r="G9" s="176">
        <v>2666692</v>
      </c>
      <c r="H9" s="176">
        <v>2659282</v>
      </c>
      <c r="I9" s="177">
        <f>IFERROR(H9/G9-1,"-")</f>
        <v>-2.7787236021258321E-3</v>
      </c>
      <c r="J9" s="177">
        <f>IFERROR(H9/D9-1,"-")</f>
        <v>0.20689878964382791</v>
      </c>
      <c r="K9" s="176">
        <f>H9-G9</f>
        <v>-7410</v>
      </c>
      <c r="L9" s="176">
        <f>H9-D9</f>
        <v>455881</v>
      </c>
      <c r="M9" s="177">
        <f t="shared" ref="M9:M21" si="0">H9/H$9</f>
        <v>1</v>
      </c>
      <c r="P9" s="156" t="s">
        <v>73</v>
      </c>
      <c r="Q9" s="176">
        <v>70082</v>
      </c>
      <c r="R9" s="176">
        <v>321332</v>
      </c>
      <c r="S9" s="176">
        <v>378937</v>
      </c>
      <c r="T9" s="176">
        <v>436233</v>
      </c>
      <c r="U9" s="176">
        <v>443938</v>
      </c>
      <c r="V9" s="176">
        <v>431591</v>
      </c>
      <c r="W9" s="177">
        <f>IFERROR(V9/U9-1,"-")</f>
        <v>-2.7812442277975746E-2</v>
      </c>
      <c r="X9" s="176">
        <f>V9-U9</f>
        <v>-12347</v>
      </c>
      <c r="Y9" s="177">
        <f t="shared" ref="Y9:Y21" si="1">V9/V$9</f>
        <v>1</v>
      </c>
    </row>
    <row r="10" spans="1:25" x14ac:dyDescent="0.25">
      <c r="A10" s="162" t="s">
        <v>108</v>
      </c>
      <c r="B10" s="159" t="s">
        <v>102</v>
      </c>
      <c r="C10" s="160">
        <v>273158</v>
      </c>
      <c r="D10" s="160">
        <v>447228</v>
      </c>
      <c r="E10" s="160">
        <v>487504</v>
      </c>
      <c r="F10" s="160">
        <v>481791</v>
      </c>
      <c r="G10" s="160">
        <v>480637</v>
      </c>
      <c r="H10" s="160">
        <v>506666</v>
      </c>
      <c r="I10" s="178">
        <f>IFERROR(H10/G10-1,"-")</f>
        <v>5.4155214850292399E-2</v>
      </c>
      <c r="J10" s="161">
        <f t="shared" ref="J10:J21" si="2">IFERROR(H10/D10-1,"-")</f>
        <v>0.13290312771114521</v>
      </c>
      <c r="K10" s="160">
        <f t="shared" ref="K10:K20" si="3">H10-G10</f>
        <v>26029</v>
      </c>
      <c r="L10" s="160">
        <f t="shared" ref="L10:L21" si="4">H10-D10</f>
        <v>59438</v>
      </c>
      <c r="M10" s="161">
        <f t="shared" si="0"/>
        <v>0.19052736791359473</v>
      </c>
      <c r="P10" s="159" t="s">
        <v>102</v>
      </c>
      <c r="Q10" s="160">
        <v>39171</v>
      </c>
      <c r="R10" s="160">
        <v>153117</v>
      </c>
      <c r="S10" s="160">
        <v>165380</v>
      </c>
      <c r="T10" s="160">
        <v>177377</v>
      </c>
      <c r="U10" s="160">
        <v>181105</v>
      </c>
      <c r="V10" s="160">
        <v>190558</v>
      </c>
      <c r="W10" s="178">
        <f>IFERROR(V10/U10-1,"-")</f>
        <v>5.2196239750420981E-2</v>
      </c>
      <c r="X10" s="159">
        <f t="shared" ref="X10:X20" si="5">V10-U10</f>
        <v>9453</v>
      </c>
      <c r="Y10" s="161">
        <f t="shared" si="1"/>
        <v>0.44152449888899442</v>
      </c>
    </row>
    <row r="11" spans="1:25" x14ac:dyDescent="0.25">
      <c r="A11" s="162" t="s">
        <v>105</v>
      </c>
      <c r="B11" s="163" t="s">
        <v>108</v>
      </c>
      <c r="C11" s="164">
        <v>178327</v>
      </c>
      <c r="D11" s="164">
        <v>188636</v>
      </c>
      <c r="E11" s="164">
        <v>198523</v>
      </c>
      <c r="F11" s="164">
        <v>188839</v>
      </c>
      <c r="G11" s="164">
        <v>176794</v>
      </c>
      <c r="H11" s="164">
        <v>210245</v>
      </c>
      <c r="I11" s="179">
        <f>IFERROR(H11/G11-1,"-")</f>
        <v>0.18920890980463145</v>
      </c>
      <c r="J11" s="165">
        <f t="shared" si="2"/>
        <v>0.11455395576666172</v>
      </c>
      <c r="K11" s="164">
        <f t="shared" si="3"/>
        <v>33451</v>
      </c>
      <c r="L11" s="164">
        <f t="shared" si="4"/>
        <v>21609</v>
      </c>
      <c r="M11" s="165">
        <f t="shared" si="0"/>
        <v>7.9060814159611498E-2</v>
      </c>
      <c r="P11" s="163" t="s">
        <v>108</v>
      </c>
      <c r="Q11" s="164">
        <v>17880</v>
      </c>
      <c r="R11" s="164">
        <v>41817</v>
      </c>
      <c r="S11" s="164">
        <v>42733</v>
      </c>
      <c r="T11" s="164">
        <v>50291</v>
      </c>
      <c r="U11" s="164">
        <v>41021</v>
      </c>
      <c r="V11" s="164">
        <v>56246</v>
      </c>
      <c r="W11" s="179">
        <f>IFERROR(V11/U11-1,"-")</f>
        <v>0.37115136149776951</v>
      </c>
      <c r="X11" s="163">
        <f t="shared" si="5"/>
        <v>15225</v>
      </c>
      <c r="Y11" s="165">
        <f>V11/V$9</f>
        <v>0.13032245806793932</v>
      </c>
    </row>
    <row r="12" spans="1:25" x14ac:dyDescent="0.25">
      <c r="A12" s="1"/>
      <c r="B12" s="163" t="s">
        <v>105</v>
      </c>
      <c r="C12" s="164">
        <v>94831</v>
      </c>
      <c r="D12" s="164">
        <v>258592</v>
      </c>
      <c r="E12" s="164">
        <v>288981</v>
      </c>
      <c r="F12" s="164">
        <v>292952</v>
      </c>
      <c r="G12" s="164">
        <v>303843</v>
      </c>
      <c r="H12" s="164">
        <v>296421</v>
      </c>
      <c r="I12" s="179">
        <f>IFERROR(H12/G12-1,"-")</f>
        <v>-2.4427088990037649E-2</v>
      </c>
      <c r="J12" s="165">
        <f t="shared" si="2"/>
        <v>0.14628836158891234</v>
      </c>
      <c r="K12" s="164">
        <f t="shared" si="3"/>
        <v>-7422</v>
      </c>
      <c r="L12" s="164">
        <f t="shared" si="4"/>
        <v>37829</v>
      </c>
      <c r="M12" s="165">
        <f t="shared" si="0"/>
        <v>0.11146655375398322</v>
      </c>
      <c r="P12" s="163" t="s">
        <v>105</v>
      </c>
      <c r="Q12" s="164">
        <v>21291</v>
      </c>
      <c r="R12" s="164">
        <v>111300</v>
      </c>
      <c r="S12" s="164">
        <v>122647</v>
      </c>
      <c r="T12" s="164">
        <v>127086</v>
      </c>
      <c r="U12" s="164">
        <v>140084</v>
      </c>
      <c r="V12" s="164">
        <v>134312</v>
      </c>
      <c r="W12" s="179">
        <f>IFERROR(V12/U12-1,"-")</f>
        <v>-4.1203849119100022E-2</v>
      </c>
      <c r="X12" s="163">
        <f t="shared" si="5"/>
        <v>-5772</v>
      </c>
      <c r="Y12" s="165">
        <f t="shared" si="1"/>
        <v>0.31120204082105513</v>
      </c>
    </row>
    <row r="13" spans="1:25" s="57" customFormat="1" x14ac:dyDescent="0.25">
      <c r="B13" s="159" t="s">
        <v>112</v>
      </c>
      <c r="C13" s="160">
        <v>247628</v>
      </c>
      <c r="D13" s="160">
        <v>1756173</v>
      </c>
      <c r="E13" s="160">
        <v>2035894</v>
      </c>
      <c r="F13" s="160">
        <v>2206841</v>
      </c>
      <c r="G13" s="160">
        <v>2186055</v>
      </c>
      <c r="H13" s="160">
        <v>2152616</v>
      </c>
      <c r="I13" s="178">
        <f>IFERROR(H13/G13-1,"-")</f>
        <v>-1.529650443378594E-2</v>
      </c>
      <c r="J13" s="161">
        <f t="shared" si="2"/>
        <v>0.22574256636447543</v>
      </c>
      <c r="K13" s="160">
        <f t="shared" si="3"/>
        <v>-33439</v>
      </c>
      <c r="L13" s="160">
        <f t="shared" si="4"/>
        <v>396443</v>
      </c>
      <c r="M13" s="161">
        <f t="shared" si="0"/>
        <v>0.8094726320864053</v>
      </c>
      <c r="P13" s="159" t="s">
        <v>112</v>
      </c>
      <c r="Q13" s="160">
        <v>30911</v>
      </c>
      <c r="R13" s="160">
        <v>168215</v>
      </c>
      <c r="S13" s="160">
        <v>213557</v>
      </c>
      <c r="T13" s="160">
        <v>258856</v>
      </c>
      <c r="U13" s="160">
        <v>262833</v>
      </c>
      <c r="V13" s="160">
        <v>241033</v>
      </c>
      <c r="W13" s="178">
        <f>IFERROR(V13/U13-1,"-")</f>
        <v>-8.2942400687889273E-2</v>
      </c>
      <c r="X13" s="159">
        <f t="shared" si="5"/>
        <v>-21800</v>
      </c>
      <c r="Y13" s="161">
        <f t="shared" si="1"/>
        <v>0.55847550111100552</v>
      </c>
    </row>
    <row r="14" spans="1:25" s="57" customFormat="1" x14ac:dyDescent="0.25">
      <c r="B14" s="163" t="s">
        <v>115</v>
      </c>
      <c r="C14" s="164">
        <v>13901</v>
      </c>
      <c r="D14" s="164">
        <v>777169</v>
      </c>
      <c r="E14" s="164">
        <v>923966</v>
      </c>
      <c r="F14" s="164">
        <v>1012465</v>
      </c>
      <c r="G14" s="164">
        <v>1011754</v>
      </c>
      <c r="H14" s="164">
        <v>998589</v>
      </c>
      <c r="I14" s="179">
        <f t="shared" ref="I14:I21" si="6">IFERROR(H14/G14-1,"-")</f>
        <v>-1.3012056290363061E-2</v>
      </c>
      <c r="J14" s="165">
        <f t="shared" si="2"/>
        <v>0.28490585702723603</v>
      </c>
      <c r="K14" s="164">
        <f t="shared" si="3"/>
        <v>-13165</v>
      </c>
      <c r="L14" s="164">
        <f t="shared" si="4"/>
        <v>221420</v>
      </c>
      <c r="M14" s="165">
        <f t="shared" si="0"/>
        <v>0.37551075816705409</v>
      </c>
      <c r="P14" s="163" t="s">
        <v>115</v>
      </c>
      <c r="Q14" s="164">
        <v>2073</v>
      </c>
      <c r="R14" s="164">
        <v>30030</v>
      </c>
      <c r="S14" s="164">
        <v>40721</v>
      </c>
      <c r="T14" s="164">
        <v>51078</v>
      </c>
      <c r="U14" s="164">
        <v>51057</v>
      </c>
      <c r="V14" s="164">
        <v>48822</v>
      </c>
      <c r="W14" s="179">
        <f t="shared" ref="W14:W21" si="7">IFERROR(V14/U14-1,"-")</f>
        <v>-4.3774604853399124E-2</v>
      </c>
      <c r="X14" s="163">
        <f t="shared" si="5"/>
        <v>-2235</v>
      </c>
      <c r="Y14" s="165">
        <f t="shared" si="1"/>
        <v>0.11312098723096635</v>
      </c>
    </row>
    <row r="15" spans="1:25" x14ac:dyDescent="0.25">
      <c r="A15" s="1"/>
      <c r="B15" s="163" t="s">
        <v>118</v>
      </c>
      <c r="C15" s="164">
        <v>37362</v>
      </c>
      <c r="D15" s="164">
        <v>184689</v>
      </c>
      <c r="E15" s="164">
        <v>216766</v>
      </c>
      <c r="F15" s="164">
        <v>229728</v>
      </c>
      <c r="G15" s="164">
        <v>223453</v>
      </c>
      <c r="H15" s="164">
        <v>211423</v>
      </c>
      <c r="I15" s="179">
        <f t="shared" si="6"/>
        <v>-5.3836824746143486E-2</v>
      </c>
      <c r="J15" s="165">
        <f t="shared" si="2"/>
        <v>0.14475144702716469</v>
      </c>
      <c r="K15" s="164">
        <f t="shared" si="3"/>
        <v>-12030</v>
      </c>
      <c r="L15" s="164">
        <f t="shared" si="4"/>
        <v>26734</v>
      </c>
      <c r="M15" s="165">
        <f t="shared" si="0"/>
        <v>7.9503790872874708E-2</v>
      </c>
      <c r="P15" s="163" t="s">
        <v>118</v>
      </c>
      <c r="Q15" s="164">
        <v>6401</v>
      </c>
      <c r="R15" s="164">
        <v>53184</v>
      </c>
      <c r="S15" s="164">
        <v>64537</v>
      </c>
      <c r="T15" s="164">
        <v>74134</v>
      </c>
      <c r="U15" s="164">
        <v>73054</v>
      </c>
      <c r="V15" s="164">
        <v>63764</v>
      </c>
      <c r="W15" s="179">
        <f t="shared" si="7"/>
        <v>-0.1271662058203521</v>
      </c>
      <c r="X15" s="163">
        <f t="shared" si="5"/>
        <v>-9290</v>
      </c>
      <c r="Y15" s="165">
        <f t="shared" si="1"/>
        <v>0.14774172770053129</v>
      </c>
    </row>
    <row r="16" spans="1:25" x14ac:dyDescent="0.25">
      <c r="A16" s="1"/>
      <c r="B16" s="163" t="s">
        <v>121</v>
      </c>
      <c r="C16" s="164">
        <v>43794</v>
      </c>
      <c r="D16" s="164">
        <v>95149</v>
      </c>
      <c r="E16" s="164">
        <v>110039</v>
      </c>
      <c r="F16" s="164">
        <v>118396</v>
      </c>
      <c r="G16" s="164">
        <v>110967</v>
      </c>
      <c r="H16" s="164">
        <v>114704</v>
      </c>
      <c r="I16" s="179">
        <f t="shared" si="6"/>
        <v>3.3676678652212022E-2</v>
      </c>
      <c r="J16" s="165">
        <f t="shared" si="2"/>
        <v>0.20551976373897785</v>
      </c>
      <c r="K16" s="164">
        <f t="shared" si="3"/>
        <v>3737</v>
      </c>
      <c r="L16" s="164">
        <f t="shared" si="4"/>
        <v>19555</v>
      </c>
      <c r="M16" s="165">
        <f t="shared" si="0"/>
        <v>4.3133447298932572E-2</v>
      </c>
      <c r="P16" s="163" t="s">
        <v>121</v>
      </c>
      <c r="Q16" s="164">
        <v>5922</v>
      </c>
      <c r="R16" s="164">
        <v>15453</v>
      </c>
      <c r="S16" s="164">
        <v>19572</v>
      </c>
      <c r="T16" s="164">
        <v>28947</v>
      </c>
      <c r="U16" s="164">
        <v>29134</v>
      </c>
      <c r="V16" s="164">
        <v>27233</v>
      </c>
      <c r="W16" s="179">
        <f t="shared" si="7"/>
        <v>-6.5250223107022776E-2</v>
      </c>
      <c r="X16" s="163">
        <f t="shared" si="5"/>
        <v>-1901</v>
      </c>
      <c r="Y16" s="165">
        <f t="shared" si="1"/>
        <v>6.3099091500981253E-2</v>
      </c>
    </row>
    <row r="17" spans="1:25" x14ac:dyDescent="0.25">
      <c r="A17" s="1"/>
      <c r="B17" s="163" t="s">
        <v>128</v>
      </c>
      <c r="C17" s="164">
        <v>9764</v>
      </c>
      <c r="D17" s="164">
        <v>87311</v>
      </c>
      <c r="E17" s="164">
        <v>76308</v>
      </c>
      <c r="F17" s="164">
        <v>84001</v>
      </c>
      <c r="G17" s="164">
        <v>76694</v>
      </c>
      <c r="H17" s="164">
        <v>78476</v>
      </c>
      <c r="I17" s="179">
        <f t="shared" si="6"/>
        <v>2.3235194408949944E-2</v>
      </c>
      <c r="J17" s="165">
        <f t="shared" si="2"/>
        <v>-0.101189998969202</v>
      </c>
      <c r="K17" s="164">
        <f t="shared" si="3"/>
        <v>1782</v>
      </c>
      <c r="L17" s="164">
        <f t="shared" si="4"/>
        <v>-8835</v>
      </c>
      <c r="M17" s="165">
        <f t="shared" si="0"/>
        <v>2.9510221180002724E-2</v>
      </c>
      <c r="P17" s="163" t="s">
        <v>128</v>
      </c>
      <c r="Q17" s="164">
        <v>579</v>
      </c>
      <c r="R17" s="164">
        <v>4796</v>
      </c>
      <c r="S17" s="164">
        <v>4747</v>
      </c>
      <c r="T17" s="164">
        <v>7330</v>
      </c>
      <c r="U17" s="164">
        <v>7143</v>
      </c>
      <c r="V17" s="164">
        <v>6266</v>
      </c>
      <c r="W17" s="179">
        <f t="shared" si="7"/>
        <v>-0.12277754444911104</v>
      </c>
      <c r="X17" s="163">
        <f t="shared" si="5"/>
        <v>-877</v>
      </c>
      <c r="Y17" s="165">
        <f t="shared" si="1"/>
        <v>1.4518375035624006E-2</v>
      </c>
    </row>
    <row r="18" spans="1:25" x14ac:dyDescent="0.25">
      <c r="A18" s="1"/>
      <c r="B18" s="163" t="s">
        <v>124</v>
      </c>
      <c r="C18" s="164">
        <v>13306</v>
      </c>
      <c r="D18" s="164">
        <v>71159</v>
      </c>
      <c r="E18" s="164">
        <v>70191</v>
      </c>
      <c r="F18" s="164">
        <v>75934</v>
      </c>
      <c r="G18" s="164">
        <v>69339</v>
      </c>
      <c r="H18" s="164">
        <v>71667</v>
      </c>
      <c r="I18" s="179">
        <f t="shared" si="6"/>
        <v>3.3574179033444285E-2</v>
      </c>
      <c r="J18" s="165">
        <f t="shared" si="2"/>
        <v>7.1389423684986575E-3</v>
      </c>
      <c r="K18" s="164">
        <f t="shared" si="3"/>
        <v>2328</v>
      </c>
      <c r="L18" s="164">
        <f t="shared" si="4"/>
        <v>508</v>
      </c>
      <c r="M18" s="165">
        <f t="shared" si="0"/>
        <v>2.6949755610725001E-2</v>
      </c>
      <c r="P18" s="163" t="s">
        <v>124</v>
      </c>
      <c r="Q18" s="164">
        <v>723</v>
      </c>
      <c r="R18" s="164">
        <v>2900</v>
      </c>
      <c r="S18" s="164">
        <v>2774</v>
      </c>
      <c r="T18" s="164">
        <v>3667</v>
      </c>
      <c r="U18" s="164">
        <v>3854</v>
      </c>
      <c r="V18" s="164">
        <v>4488</v>
      </c>
      <c r="W18" s="179">
        <f t="shared" si="7"/>
        <v>0.16450441100155677</v>
      </c>
      <c r="X18" s="163">
        <f t="shared" si="5"/>
        <v>634</v>
      </c>
      <c r="Y18" s="165">
        <f t="shared" si="1"/>
        <v>1.0398733986575252E-2</v>
      </c>
    </row>
    <row r="19" spans="1:25" x14ac:dyDescent="0.25">
      <c r="A19" s="162" t="s">
        <v>149</v>
      </c>
      <c r="B19" s="163" t="s">
        <v>133</v>
      </c>
      <c r="C19" s="164">
        <v>804</v>
      </c>
      <c r="D19" s="164">
        <v>32955</v>
      </c>
      <c r="E19" s="164">
        <v>42447</v>
      </c>
      <c r="F19" s="164">
        <v>37421</v>
      </c>
      <c r="G19" s="164">
        <v>36595</v>
      </c>
      <c r="H19" s="164">
        <v>32893</v>
      </c>
      <c r="I19" s="179">
        <f t="shared" si="6"/>
        <v>-0.10116136084164506</v>
      </c>
      <c r="J19" s="165">
        <f t="shared" si="2"/>
        <v>-1.881353360643323E-3</v>
      </c>
      <c r="K19" s="164">
        <f t="shared" si="3"/>
        <v>-3702</v>
      </c>
      <c r="L19" s="164">
        <f t="shared" si="4"/>
        <v>-62</v>
      </c>
      <c r="M19" s="165">
        <f t="shared" si="0"/>
        <v>1.236912820829081E-2</v>
      </c>
      <c r="P19" s="163" t="s">
        <v>133</v>
      </c>
      <c r="Q19" s="164">
        <v>112</v>
      </c>
      <c r="R19" s="164">
        <v>3376</v>
      </c>
      <c r="S19" s="164">
        <v>5224</v>
      </c>
      <c r="T19" s="164">
        <v>4325</v>
      </c>
      <c r="U19" s="164">
        <v>4499</v>
      </c>
      <c r="V19" s="164">
        <v>3892</v>
      </c>
      <c r="W19" s="179">
        <f t="shared" si="7"/>
        <v>-0.13491887086019116</v>
      </c>
      <c r="X19" s="163">
        <f t="shared" si="5"/>
        <v>-607</v>
      </c>
      <c r="Y19" s="165">
        <f t="shared" si="1"/>
        <v>9.0177969420122284E-3</v>
      </c>
    </row>
    <row r="20" spans="1:25" x14ac:dyDescent="0.25">
      <c r="A20" s="167" t="s">
        <v>150</v>
      </c>
      <c r="B20" s="163" t="s">
        <v>136</v>
      </c>
      <c r="C20" s="164">
        <v>2595</v>
      </c>
      <c r="D20" s="164">
        <v>26073</v>
      </c>
      <c r="E20" s="164">
        <v>38768</v>
      </c>
      <c r="F20" s="164">
        <v>40542</v>
      </c>
      <c r="G20" s="164">
        <v>32298</v>
      </c>
      <c r="H20" s="164">
        <v>32892</v>
      </c>
      <c r="I20" s="179">
        <f t="shared" si="6"/>
        <v>1.8391231655210838E-2</v>
      </c>
      <c r="J20" s="165">
        <f t="shared" si="2"/>
        <v>0.26153492118283284</v>
      </c>
      <c r="K20" s="164">
        <f t="shared" si="3"/>
        <v>594</v>
      </c>
      <c r="L20" s="164">
        <f t="shared" si="4"/>
        <v>6819</v>
      </c>
      <c r="M20" s="165">
        <f t="shared" si="0"/>
        <v>1.2368752166938293E-2</v>
      </c>
      <c r="P20" s="163" t="s">
        <v>136</v>
      </c>
      <c r="Q20" s="164">
        <v>405</v>
      </c>
      <c r="R20" s="164">
        <v>3155</v>
      </c>
      <c r="S20" s="164">
        <v>5658</v>
      </c>
      <c r="T20" s="164">
        <v>5979</v>
      </c>
      <c r="U20" s="164">
        <v>4003</v>
      </c>
      <c r="V20" s="164">
        <v>4675</v>
      </c>
      <c r="W20" s="179">
        <f t="shared" si="7"/>
        <v>0.16787409442917811</v>
      </c>
      <c r="X20" s="163">
        <f t="shared" si="5"/>
        <v>672</v>
      </c>
      <c r="Y20" s="165">
        <f t="shared" si="1"/>
        <v>1.0832014569349221E-2</v>
      </c>
    </row>
    <row r="21" spans="1:25" x14ac:dyDescent="0.25">
      <c r="B21" s="168" t="s">
        <v>150</v>
      </c>
      <c r="C21" s="169">
        <f t="shared" ref="C21:H21" si="8">C13-SUM(C14:C20)</f>
        <v>126102</v>
      </c>
      <c r="D21" s="169">
        <f t="shared" si="8"/>
        <v>481668</v>
      </c>
      <c r="E21" s="169">
        <f t="shared" si="8"/>
        <v>557409</v>
      </c>
      <c r="F21" s="169">
        <f t="shared" si="8"/>
        <v>608354</v>
      </c>
      <c r="G21" s="169">
        <f t="shared" si="8"/>
        <v>624955</v>
      </c>
      <c r="H21" s="169">
        <f t="shared" si="8"/>
        <v>611972</v>
      </c>
      <c r="I21" s="180">
        <f t="shared" si="6"/>
        <v>-2.0774295749293903E-2</v>
      </c>
      <c r="J21" s="170">
        <f t="shared" si="2"/>
        <v>0.27052658677761454</v>
      </c>
      <c r="K21" s="169">
        <f>H21-G21</f>
        <v>-12983</v>
      </c>
      <c r="L21" s="169">
        <f t="shared" si="4"/>
        <v>130304</v>
      </c>
      <c r="M21" s="170">
        <f t="shared" si="0"/>
        <v>0.23012677858158706</v>
      </c>
      <c r="P21" s="168" t="s">
        <v>150</v>
      </c>
      <c r="Q21" s="169">
        <f t="shared" ref="Q21:V21" si="9">Q13-SUM(Q14:Q20)</f>
        <v>14696</v>
      </c>
      <c r="R21" s="169">
        <f t="shared" si="9"/>
        <v>55321</v>
      </c>
      <c r="S21" s="169">
        <f t="shared" si="9"/>
        <v>70324</v>
      </c>
      <c r="T21" s="169">
        <f t="shared" si="9"/>
        <v>83396</v>
      </c>
      <c r="U21" s="169">
        <f t="shared" si="9"/>
        <v>90089</v>
      </c>
      <c r="V21" s="169">
        <f t="shared" si="9"/>
        <v>81893</v>
      </c>
      <c r="W21" s="180">
        <f t="shared" si="7"/>
        <v>-9.0976700818079848E-2</v>
      </c>
      <c r="X21" s="168">
        <f>V21-U21</f>
        <v>-8196</v>
      </c>
      <c r="Y21" s="170">
        <f t="shared" si="1"/>
        <v>0.18974677414496596</v>
      </c>
    </row>
    <row r="22" spans="1:25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4"/>
      <c r="L22" s="153"/>
      <c r="M22" s="153"/>
    </row>
    <row r="23" spans="1:25" x14ac:dyDescent="0.25">
      <c r="B23" s="156" t="s">
        <v>73</v>
      </c>
      <c r="C23" s="176">
        <v>187853</v>
      </c>
      <c r="D23" s="176">
        <v>828210</v>
      </c>
      <c r="E23" s="176">
        <v>916045</v>
      </c>
      <c r="F23" s="176">
        <v>958948</v>
      </c>
      <c r="G23" s="176">
        <v>917365</v>
      </c>
      <c r="H23" s="176">
        <v>914227</v>
      </c>
      <c r="I23" s="177">
        <f>IFERROR(H23/G23-1,"-")</f>
        <v>-3.4206668011097507E-3</v>
      </c>
      <c r="J23" s="177">
        <f>IFERROR(H23/D23-1,"-")</f>
        <v>0.10385892466886415</v>
      </c>
      <c r="K23" s="176">
        <f>H23-G23</f>
        <v>-3138</v>
      </c>
      <c r="L23" s="176">
        <f>H23-D23</f>
        <v>86017</v>
      </c>
      <c r="M23" s="177">
        <f t="shared" ref="M23:M35" si="10">H23/H$9</f>
        <v>0.34378715758614542</v>
      </c>
    </row>
    <row r="24" spans="1:25" x14ac:dyDescent="0.25">
      <c r="B24" s="159" t="s">
        <v>102</v>
      </c>
      <c r="C24" s="160">
        <v>95817</v>
      </c>
      <c r="D24" s="160">
        <v>88551</v>
      </c>
      <c r="E24" s="160">
        <v>80662</v>
      </c>
      <c r="F24" s="160">
        <v>69239</v>
      </c>
      <c r="G24" s="160">
        <v>63041</v>
      </c>
      <c r="H24" s="160">
        <v>64596</v>
      </c>
      <c r="I24" s="178">
        <f>IFERROR(H24/G24-1,"-")</f>
        <v>2.4666486889484585E-2</v>
      </c>
      <c r="J24" s="161">
        <f t="shared" ref="J24:J35" si="11">IFERROR(H24/D24-1,"-")</f>
        <v>-0.27052207202628997</v>
      </c>
      <c r="K24" s="160">
        <f t="shared" ref="K24:K34" si="12">H24-G24</f>
        <v>1555</v>
      </c>
      <c r="L24" s="160">
        <f t="shared" ref="L24:L35" si="13">H24-D24</f>
        <v>-23955</v>
      </c>
      <c r="M24" s="161">
        <f t="shared" si="10"/>
        <v>2.429076720708823E-2</v>
      </c>
    </row>
    <row r="25" spans="1:25" x14ac:dyDescent="0.25">
      <c r="B25" s="163" t="s">
        <v>108</v>
      </c>
      <c r="C25" s="164">
        <v>60456</v>
      </c>
      <c r="D25" s="164">
        <v>40042</v>
      </c>
      <c r="E25" s="164">
        <v>34459</v>
      </c>
      <c r="F25" s="164">
        <v>26280</v>
      </c>
      <c r="G25" s="164">
        <v>27157</v>
      </c>
      <c r="H25" s="164">
        <v>29671</v>
      </c>
      <c r="I25" s="179">
        <f>IFERROR(H25/G25-1,"-")</f>
        <v>9.25728173215008E-2</v>
      </c>
      <c r="J25" s="165">
        <f t="shared" si="11"/>
        <v>-0.25900304680085906</v>
      </c>
      <c r="K25" s="164">
        <f t="shared" si="12"/>
        <v>2514</v>
      </c>
      <c r="L25" s="164">
        <f t="shared" si="13"/>
        <v>-10371</v>
      </c>
      <c r="M25" s="165">
        <f t="shared" si="10"/>
        <v>1.1157522970486019E-2</v>
      </c>
    </row>
    <row r="26" spans="1:25" x14ac:dyDescent="0.25">
      <c r="B26" s="163" t="s">
        <v>105</v>
      </c>
      <c r="C26" s="164">
        <v>35361</v>
      </c>
      <c r="D26" s="164">
        <v>48509</v>
      </c>
      <c r="E26" s="164">
        <v>46203</v>
      </c>
      <c r="F26" s="164">
        <v>42959</v>
      </c>
      <c r="G26" s="164">
        <v>35884</v>
      </c>
      <c r="H26" s="164">
        <v>34925</v>
      </c>
      <c r="I26" s="179">
        <f>IFERROR(H26/G26-1,"-")</f>
        <v>-2.6725002786757379E-2</v>
      </c>
      <c r="J26" s="165">
        <f t="shared" si="11"/>
        <v>-0.28003050980230471</v>
      </c>
      <c r="K26" s="164">
        <f t="shared" si="12"/>
        <v>-959</v>
      </c>
      <c r="L26" s="164">
        <f t="shared" si="13"/>
        <v>-13584</v>
      </c>
      <c r="M26" s="165">
        <f t="shared" si="10"/>
        <v>1.3133244236602211E-2</v>
      </c>
    </row>
    <row r="27" spans="1:25" x14ac:dyDescent="0.25">
      <c r="B27" s="159" t="s">
        <v>112</v>
      </c>
      <c r="C27" s="160">
        <v>92036</v>
      </c>
      <c r="D27" s="160">
        <v>739659</v>
      </c>
      <c r="E27" s="160">
        <v>835383</v>
      </c>
      <c r="F27" s="160">
        <v>889709</v>
      </c>
      <c r="G27" s="160">
        <v>854324</v>
      </c>
      <c r="H27" s="160">
        <v>849631</v>
      </c>
      <c r="I27" s="178">
        <f>IFERROR(H27/G27-1,"-")</f>
        <v>-5.4932320758869224E-3</v>
      </c>
      <c r="J27" s="161">
        <f t="shared" si="11"/>
        <v>0.14867932385058524</v>
      </c>
      <c r="K27" s="160">
        <f t="shared" si="12"/>
        <v>-4693</v>
      </c>
      <c r="L27" s="160">
        <f t="shared" si="13"/>
        <v>109972</v>
      </c>
      <c r="M27" s="161">
        <f t="shared" si="10"/>
        <v>0.31949639037905719</v>
      </c>
    </row>
    <row r="28" spans="1:25" x14ac:dyDescent="0.25">
      <c r="B28" s="163" t="s">
        <v>115</v>
      </c>
      <c r="C28" s="164">
        <v>5349</v>
      </c>
      <c r="D28" s="164">
        <v>361447</v>
      </c>
      <c r="E28" s="164">
        <v>422789</v>
      </c>
      <c r="F28" s="164">
        <v>457952</v>
      </c>
      <c r="G28" s="164">
        <v>447513</v>
      </c>
      <c r="H28" s="164">
        <v>440459</v>
      </c>
      <c r="I28" s="179">
        <f t="shared" ref="I28:I35" si="14">IFERROR(H28/G28-1,"-")</f>
        <v>-1.5762670581636717E-2</v>
      </c>
      <c r="J28" s="165">
        <f t="shared" si="11"/>
        <v>0.21859913071626003</v>
      </c>
      <c r="K28" s="164">
        <f t="shared" si="12"/>
        <v>-7054</v>
      </c>
      <c r="L28" s="164">
        <f t="shared" si="13"/>
        <v>79012</v>
      </c>
      <c r="M28" s="165">
        <f t="shared" si="10"/>
        <v>0.16563079808760409</v>
      </c>
    </row>
    <row r="29" spans="1:25" x14ac:dyDescent="0.25">
      <c r="B29" s="163" t="s">
        <v>118</v>
      </c>
      <c r="C29" s="164">
        <v>15132</v>
      </c>
      <c r="D29" s="164">
        <v>80630</v>
      </c>
      <c r="E29" s="164">
        <v>90058</v>
      </c>
      <c r="F29" s="164">
        <v>91741</v>
      </c>
      <c r="G29" s="164">
        <v>84563</v>
      </c>
      <c r="H29" s="164">
        <v>80588</v>
      </c>
      <c r="I29" s="179">
        <f t="shared" si="14"/>
        <v>-4.7006373946052005E-2</v>
      </c>
      <c r="J29" s="165">
        <f t="shared" si="11"/>
        <v>-5.2089792881060415E-4</v>
      </c>
      <c r="K29" s="164">
        <f t="shared" si="12"/>
        <v>-3975</v>
      </c>
      <c r="L29" s="164">
        <f t="shared" si="13"/>
        <v>-42</v>
      </c>
      <c r="M29" s="165">
        <f t="shared" si="10"/>
        <v>3.030442051651536E-2</v>
      </c>
    </row>
    <row r="30" spans="1:25" x14ac:dyDescent="0.25">
      <c r="B30" s="163" t="s">
        <v>121</v>
      </c>
      <c r="C30" s="164">
        <v>15269</v>
      </c>
      <c r="D30" s="164">
        <v>31532</v>
      </c>
      <c r="E30" s="164">
        <v>32800</v>
      </c>
      <c r="F30" s="164">
        <v>31808</v>
      </c>
      <c r="G30" s="164">
        <v>26672</v>
      </c>
      <c r="H30" s="164">
        <v>30096</v>
      </c>
      <c r="I30" s="179">
        <f t="shared" si="14"/>
        <v>0.12837432513497293</v>
      </c>
      <c r="J30" s="165">
        <f t="shared" si="11"/>
        <v>-4.5541037676011697E-2</v>
      </c>
      <c r="K30" s="164">
        <f t="shared" si="12"/>
        <v>3424</v>
      </c>
      <c r="L30" s="164">
        <f t="shared" si="13"/>
        <v>-1436</v>
      </c>
      <c r="M30" s="165">
        <f t="shared" si="10"/>
        <v>1.1317340545305086E-2</v>
      </c>
    </row>
    <row r="31" spans="1:25" x14ac:dyDescent="0.25">
      <c r="B31" s="163" t="s">
        <v>128</v>
      </c>
      <c r="C31" s="164">
        <v>3959</v>
      </c>
      <c r="D31" s="164">
        <v>40403</v>
      </c>
      <c r="E31" s="164">
        <v>33993</v>
      </c>
      <c r="F31" s="164">
        <v>35087</v>
      </c>
      <c r="G31" s="164">
        <v>31864</v>
      </c>
      <c r="H31" s="164">
        <v>33953</v>
      </c>
      <c r="I31" s="179">
        <f t="shared" si="14"/>
        <v>6.5559879487823158E-2</v>
      </c>
      <c r="J31" s="165">
        <f t="shared" si="11"/>
        <v>-0.15964161077147732</v>
      </c>
      <c r="K31" s="164">
        <f t="shared" si="12"/>
        <v>2089</v>
      </c>
      <c r="L31" s="164">
        <f t="shared" si="13"/>
        <v>-6450</v>
      </c>
      <c r="M31" s="165">
        <f t="shared" si="10"/>
        <v>1.276773204195719E-2</v>
      </c>
    </row>
    <row r="32" spans="1:25" x14ac:dyDescent="0.25">
      <c r="B32" s="163" t="s">
        <v>124</v>
      </c>
      <c r="C32" s="164">
        <v>7485</v>
      </c>
      <c r="D32" s="164">
        <v>41694</v>
      </c>
      <c r="E32" s="164">
        <v>37923</v>
      </c>
      <c r="F32" s="164">
        <v>39409</v>
      </c>
      <c r="G32" s="164">
        <v>37635</v>
      </c>
      <c r="H32" s="164">
        <v>39065</v>
      </c>
      <c r="I32" s="179">
        <f t="shared" si="14"/>
        <v>3.7996545768566481E-2</v>
      </c>
      <c r="J32" s="165">
        <f t="shared" si="11"/>
        <v>-6.30546361586799E-2</v>
      </c>
      <c r="K32" s="164">
        <f t="shared" si="12"/>
        <v>1430</v>
      </c>
      <c r="L32" s="164">
        <f t="shared" si="13"/>
        <v>-2629</v>
      </c>
      <c r="M32" s="165">
        <f t="shared" si="10"/>
        <v>1.4690055436016187E-2</v>
      </c>
    </row>
    <row r="33" spans="2:13" x14ac:dyDescent="0.25">
      <c r="B33" s="163" t="s">
        <v>133</v>
      </c>
      <c r="C33" s="164">
        <v>171</v>
      </c>
      <c r="D33" s="164">
        <v>12934</v>
      </c>
      <c r="E33" s="164">
        <v>15227</v>
      </c>
      <c r="F33" s="164">
        <v>13710</v>
      </c>
      <c r="G33" s="164">
        <v>12915</v>
      </c>
      <c r="H33" s="164">
        <v>13224</v>
      </c>
      <c r="I33" s="179">
        <f t="shared" si="14"/>
        <v>2.3925667828106789E-2</v>
      </c>
      <c r="J33" s="165">
        <f t="shared" si="11"/>
        <v>2.2421524663677195E-2</v>
      </c>
      <c r="K33" s="164">
        <f t="shared" si="12"/>
        <v>309</v>
      </c>
      <c r="L33" s="164">
        <f t="shared" si="13"/>
        <v>290</v>
      </c>
      <c r="M33" s="165">
        <f t="shared" si="10"/>
        <v>4.9727708456643559E-3</v>
      </c>
    </row>
    <row r="34" spans="2:13" x14ac:dyDescent="0.25">
      <c r="B34" s="163" t="s">
        <v>136</v>
      </c>
      <c r="C34" s="164">
        <v>345</v>
      </c>
      <c r="D34" s="164">
        <v>7945</v>
      </c>
      <c r="E34" s="164">
        <v>13662</v>
      </c>
      <c r="F34" s="164">
        <v>13350</v>
      </c>
      <c r="G34" s="164">
        <v>10856</v>
      </c>
      <c r="H34" s="164">
        <v>11124</v>
      </c>
      <c r="I34" s="179">
        <f t="shared" si="14"/>
        <v>2.4686809137804078E-2</v>
      </c>
      <c r="J34" s="165">
        <f t="shared" si="11"/>
        <v>0.4001258653241031</v>
      </c>
      <c r="K34" s="164">
        <f t="shared" si="12"/>
        <v>268</v>
      </c>
      <c r="L34" s="164">
        <f t="shared" si="13"/>
        <v>3179</v>
      </c>
      <c r="M34" s="165">
        <f t="shared" si="10"/>
        <v>4.1830840053819042E-3</v>
      </c>
    </row>
    <row r="35" spans="2:13" x14ac:dyDescent="0.25">
      <c r="B35" s="168" t="s">
        <v>150</v>
      </c>
      <c r="C35" s="169">
        <f t="shared" ref="C35:H35" si="15">C27-SUM(C28:C34)</f>
        <v>44326</v>
      </c>
      <c r="D35" s="169">
        <f t="shared" si="15"/>
        <v>163074</v>
      </c>
      <c r="E35" s="169">
        <f t="shared" si="15"/>
        <v>188931</v>
      </c>
      <c r="F35" s="169">
        <f t="shared" si="15"/>
        <v>206652</v>
      </c>
      <c r="G35" s="169">
        <f t="shared" si="15"/>
        <v>202306</v>
      </c>
      <c r="H35" s="169">
        <f t="shared" si="15"/>
        <v>201122</v>
      </c>
      <c r="I35" s="180">
        <f t="shared" si="14"/>
        <v>-5.8525204393344854E-3</v>
      </c>
      <c r="J35" s="170">
        <f t="shared" si="11"/>
        <v>0.23331738965132387</v>
      </c>
      <c r="K35" s="169">
        <f>H35-G35</f>
        <v>-1184</v>
      </c>
      <c r="L35" s="169">
        <f t="shared" si="13"/>
        <v>38048</v>
      </c>
      <c r="M35" s="170">
        <f t="shared" si="10"/>
        <v>7.5630188900613016E-2</v>
      </c>
    </row>
    <row r="36" spans="2:13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4"/>
      <c r="L36" s="153"/>
      <c r="M36" s="153"/>
    </row>
    <row r="37" spans="2:13" x14ac:dyDescent="0.25">
      <c r="B37" s="156" t="s">
        <v>73</v>
      </c>
      <c r="C37" s="176">
        <v>81359</v>
      </c>
      <c r="D37" s="176">
        <v>573119</v>
      </c>
      <c r="E37" s="176">
        <v>637900</v>
      </c>
      <c r="F37" s="176">
        <v>674870</v>
      </c>
      <c r="G37" s="176">
        <v>696244</v>
      </c>
      <c r="H37" s="176">
        <v>714943</v>
      </c>
      <c r="I37" s="177">
        <f>IFERROR(H37/G37-1,"-")</f>
        <v>2.6856963937929912E-2</v>
      </c>
      <c r="J37" s="177">
        <f>IFERROR(H37/D37-1,"-")</f>
        <v>0.24745995159818457</v>
      </c>
      <c r="K37" s="176">
        <f>H37-G37</f>
        <v>18699</v>
      </c>
      <c r="L37" s="176">
        <f>H37-D37</f>
        <v>141824</v>
      </c>
      <c r="M37" s="177">
        <f t="shared" ref="M37:M49" si="16">H37/H$9</f>
        <v>0.2688481326914558</v>
      </c>
    </row>
    <row r="38" spans="2:13" x14ac:dyDescent="0.25">
      <c r="B38" s="159" t="s">
        <v>102</v>
      </c>
      <c r="C38" s="160">
        <v>26737</v>
      </c>
      <c r="D38" s="160">
        <v>51285</v>
      </c>
      <c r="E38" s="160">
        <v>49212</v>
      </c>
      <c r="F38" s="160">
        <v>46541</v>
      </c>
      <c r="G38" s="160">
        <v>49677</v>
      </c>
      <c r="H38" s="160">
        <v>59766</v>
      </c>
      <c r="I38" s="178">
        <f>IFERROR(H38/G38-1,"-")</f>
        <v>0.2030919741530286</v>
      </c>
      <c r="J38" s="161">
        <f t="shared" ref="J38:J49" si="17">IFERROR(H38/D38-1,"-")</f>
        <v>0.16536999122550444</v>
      </c>
      <c r="K38" s="160">
        <f t="shared" ref="K38:K48" si="18">H38-G38</f>
        <v>10089</v>
      </c>
      <c r="L38" s="160">
        <f t="shared" ref="L38:L49" si="19">H38-D38</f>
        <v>8481</v>
      </c>
      <c r="M38" s="161">
        <f t="shared" si="16"/>
        <v>2.247448747443859E-2</v>
      </c>
    </row>
    <row r="39" spans="2:13" x14ac:dyDescent="0.25">
      <c r="B39" s="163" t="s">
        <v>108</v>
      </c>
      <c r="C39" s="164">
        <v>20805</v>
      </c>
      <c r="D39" s="164">
        <v>20975</v>
      </c>
      <c r="E39" s="164">
        <v>20053</v>
      </c>
      <c r="F39" s="164">
        <v>20016</v>
      </c>
      <c r="G39" s="164">
        <v>20361</v>
      </c>
      <c r="H39" s="164">
        <v>28772</v>
      </c>
      <c r="I39" s="179">
        <f>IFERROR(H39/G39-1,"-")</f>
        <v>0.41309365944698206</v>
      </c>
      <c r="J39" s="165">
        <f t="shared" si="17"/>
        <v>0.37172824791418346</v>
      </c>
      <c r="K39" s="164">
        <f t="shared" si="18"/>
        <v>8411</v>
      </c>
      <c r="L39" s="164">
        <f t="shared" si="19"/>
        <v>7797</v>
      </c>
      <c r="M39" s="165">
        <f t="shared" si="16"/>
        <v>1.0819461794574626E-2</v>
      </c>
    </row>
    <row r="40" spans="2:13" x14ac:dyDescent="0.25">
      <c r="B40" s="163" t="s">
        <v>105</v>
      </c>
      <c r="C40" s="164">
        <v>5932</v>
      </c>
      <c r="D40" s="164">
        <v>30310</v>
      </c>
      <c r="E40" s="164">
        <v>29159</v>
      </c>
      <c r="F40" s="164">
        <v>26525</v>
      </c>
      <c r="G40" s="164">
        <v>29316</v>
      </c>
      <c r="H40" s="164">
        <v>30994</v>
      </c>
      <c r="I40" s="179">
        <f>IFERROR(H40/G40-1,"-")</f>
        <v>5.7238368126620198E-2</v>
      </c>
      <c r="J40" s="165">
        <f t="shared" si="17"/>
        <v>2.2566809633784324E-2</v>
      </c>
      <c r="K40" s="164">
        <f t="shared" si="18"/>
        <v>1678</v>
      </c>
      <c r="L40" s="164">
        <f t="shared" si="19"/>
        <v>684</v>
      </c>
      <c r="M40" s="165">
        <f t="shared" si="16"/>
        <v>1.1655025679863963E-2</v>
      </c>
    </row>
    <row r="41" spans="2:13" x14ac:dyDescent="0.25">
      <c r="B41" s="159" t="s">
        <v>112</v>
      </c>
      <c r="C41" s="160">
        <v>54622</v>
      </c>
      <c r="D41" s="160">
        <v>521834</v>
      </c>
      <c r="E41" s="160">
        <v>588688</v>
      </c>
      <c r="F41" s="160">
        <v>628329</v>
      </c>
      <c r="G41" s="160">
        <v>646567</v>
      </c>
      <c r="H41" s="160">
        <v>655177</v>
      </c>
      <c r="I41" s="178">
        <f>IFERROR(H41/G41-1,"-")</f>
        <v>1.331648537583896E-2</v>
      </c>
      <c r="J41" s="161">
        <f t="shared" si="17"/>
        <v>0.25552761989444917</v>
      </c>
      <c r="K41" s="160">
        <f t="shared" si="18"/>
        <v>8610</v>
      </c>
      <c r="L41" s="160">
        <f t="shared" si="19"/>
        <v>133343</v>
      </c>
      <c r="M41" s="161">
        <f t="shared" si="16"/>
        <v>0.24637364521701721</v>
      </c>
    </row>
    <row r="42" spans="2:13" x14ac:dyDescent="0.25">
      <c r="B42" s="163" t="s">
        <v>115</v>
      </c>
      <c r="C42" s="164">
        <v>2559</v>
      </c>
      <c r="D42" s="164">
        <v>258001</v>
      </c>
      <c r="E42" s="164">
        <v>299812</v>
      </c>
      <c r="F42" s="164">
        <v>329183</v>
      </c>
      <c r="G42" s="164">
        <v>336533</v>
      </c>
      <c r="H42" s="164">
        <v>341895</v>
      </c>
      <c r="I42" s="179">
        <f t="shared" ref="I42:I49" si="20">IFERROR(H42/G42-1,"-")</f>
        <v>1.5933058570779091E-2</v>
      </c>
      <c r="J42" s="165">
        <f t="shared" si="17"/>
        <v>0.32516928228960351</v>
      </c>
      <c r="K42" s="164">
        <f t="shared" si="18"/>
        <v>5362</v>
      </c>
      <c r="L42" s="164">
        <f t="shared" si="19"/>
        <v>83894</v>
      </c>
      <c r="M42" s="165">
        <f t="shared" si="16"/>
        <v>0.12856665821827096</v>
      </c>
    </row>
    <row r="43" spans="2:13" x14ac:dyDescent="0.25">
      <c r="B43" s="163" t="s">
        <v>118</v>
      </c>
      <c r="C43" s="164">
        <v>3952</v>
      </c>
      <c r="D43" s="164">
        <v>18219</v>
      </c>
      <c r="E43" s="164">
        <v>22787</v>
      </c>
      <c r="F43" s="164">
        <v>22382</v>
      </c>
      <c r="G43" s="164">
        <v>24097</v>
      </c>
      <c r="H43" s="164">
        <v>25997</v>
      </c>
      <c r="I43" s="179">
        <f t="shared" si="20"/>
        <v>7.88479893762708E-2</v>
      </c>
      <c r="J43" s="165">
        <f t="shared" si="17"/>
        <v>0.4269169548273779</v>
      </c>
      <c r="K43" s="164">
        <f t="shared" si="18"/>
        <v>1900</v>
      </c>
      <c r="L43" s="164">
        <f t="shared" si="19"/>
        <v>7778</v>
      </c>
      <c r="M43" s="165">
        <f t="shared" si="16"/>
        <v>9.7759470413442424E-3</v>
      </c>
    </row>
    <row r="44" spans="2:13" x14ac:dyDescent="0.25">
      <c r="B44" s="163" t="s">
        <v>121</v>
      </c>
      <c r="C44" s="164">
        <v>6900</v>
      </c>
      <c r="D44" s="164">
        <v>13142</v>
      </c>
      <c r="E44" s="164">
        <v>14887</v>
      </c>
      <c r="F44" s="164">
        <v>14681</v>
      </c>
      <c r="G44" s="164">
        <v>15392</v>
      </c>
      <c r="H44" s="164">
        <v>18474</v>
      </c>
      <c r="I44" s="179">
        <f t="shared" si="20"/>
        <v>0.20023388773388784</v>
      </c>
      <c r="J44" s="165">
        <f t="shared" si="17"/>
        <v>0.40572211231167254</v>
      </c>
      <c r="K44" s="164">
        <f t="shared" si="18"/>
        <v>3082</v>
      </c>
      <c r="L44" s="164">
        <f t="shared" si="19"/>
        <v>5332</v>
      </c>
      <c r="M44" s="165">
        <f t="shared" si="16"/>
        <v>6.9469879463704863E-3</v>
      </c>
    </row>
    <row r="45" spans="2:13" x14ac:dyDescent="0.25">
      <c r="B45" s="163" t="s">
        <v>128</v>
      </c>
      <c r="C45" s="164">
        <v>3137</v>
      </c>
      <c r="D45" s="164">
        <v>29047</v>
      </c>
      <c r="E45" s="164">
        <v>25444</v>
      </c>
      <c r="F45" s="164">
        <v>27572</v>
      </c>
      <c r="G45" s="164">
        <v>24677</v>
      </c>
      <c r="H45" s="164">
        <v>27240</v>
      </c>
      <c r="I45" s="179">
        <f t="shared" si="20"/>
        <v>0.10386189569234516</v>
      </c>
      <c r="J45" s="165">
        <f t="shared" si="17"/>
        <v>-6.2209522498020475E-2</v>
      </c>
      <c r="K45" s="164">
        <f t="shared" si="18"/>
        <v>2563</v>
      </c>
      <c r="L45" s="164">
        <f t="shared" si="19"/>
        <v>-1807</v>
      </c>
      <c r="M45" s="165">
        <f t="shared" si="16"/>
        <v>1.0243366442520951E-2</v>
      </c>
    </row>
    <row r="46" spans="2:13" x14ac:dyDescent="0.25">
      <c r="B46" s="163" t="s">
        <v>124</v>
      </c>
      <c r="C46" s="164">
        <v>2375</v>
      </c>
      <c r="D46" s="164">
        <v>17758</v>
      </c>
      <c r="E46" s="164">
        <v>20301</v>
      </c>
      <c r="F46" s="164">
        <v>22004</v>
      </c>
      <c r="G46" s="164">
        <v>18376</v>
      </c>
      <c r="H46" s="164">
        <v>19685</v>
      </c>
      <c r="I46" s="179">
        <f t="shared" si="20"/>
        <v>7.1234218545929373E-2</v>
      </c>
      <c r="J46" s="165">
        <f t="shared" si="17"/>
        <v>0.10851447235048983</v>
      </c>
      <c r="K46" s="164">
        <f t="shared" si="18"/>
        <v>1309</v>
      </c>
      <c r="L46" s="164">
        <f t="shared" si="19"/>
        <v>1927</v>
      </c>
      <c r="M46" s="165">
        <f t="shared" si="16"/>
        <v>7.4023740242667004E-3</v>
      </c>
    </row>
    <row r="47" spans="2:13" x14ac:dyDescent="0.25">
      <c r="B47" s="163" t="s">
        <v>133</v>
      </c>
      <c r="C47" s="164">
        <v>366</v>
      </c>
      <c r="D47" s="164">
        <v>12294</v>
      </c>
      <c r="E47" s="164">
        <v>14447</v>
      </c>
      <c r="F47" s="164">
        <v>12973</v>
      </c>
      <c r="G47" s="164">
        <v>13399</v>
      </c>
      <c r="H47" s="164">
        <v>11148</v>
      </c>
      <c r="I47" s="179">
        <f t="shared" si="20"/>
        <v>-0.16799761176207184</v>
      </c>
      <c r="J47" s="165">
        <f t="shared" si="17"/>
        <v>-9.3216203025866307E-2</v>
      </c>
      <c r="K47" s="164">
        <f t="shared" si="18"/>
        <v>-2251</v>
      </c>
      <c r="L47" s="164">
        <f t="shared" si="19"/>
        <v>-1146</v>
      </c>
      <c r="M47" s="165">
        <f t="shared" si="16"/>
        <v>4.1921089978422749E-3</v>
      </c>
    </row>
    <row r="48" spans="2:13" x14ac:dyDescent="0.25">
      <c r="B48" s="163" t="s">
        <v>136</v>
      </c>
      <c r="C48" s="164">
        <v>1525</v>
      </c>
      <c r="D48" s="164">
        <v>11366</v>
      </c>
      <c r="E48" s="164">
        <v>14222</v>
      </c>
      <c r="F48" s="164">
        <v>14777</v>
      </c>
      <c r="G48" s="164">
        <v>11522</v>
      </c>
      <c r="H48" s="164">
        <v>11773</v>
      </c>
      <c r="I48" s="179">
        <f t="shared" si="20"/>
        <v>2.1784412428397903E-2</v>
      </c>
      <c r="J48" s="165">
        <f t="shared" si="17"/>
        <v>3.5808551821221224E-2</v>
      </c>
      <c r="K48" s="164">
        <f t="shared" si="18"/>
        <v>251</v>
      </c>
      <c r="L48" s="164">
        <f t="shared" si="19"/>
        <v>407</v>
      </c>
      <c r="M48" s="165">
        <f t="shared" si="16"/>
        <v>4.4271348431644333E-3</v>
      </c>
    </row>
    <row r="49" spans="2:13" x14ac:dyDescent="0.25">
      <c r="B49" s="168" t="s">
        <v>150</v>
      </c>
      <c r="C49" s="169">
        <f t="shared" ref="C49:H49" si="21">C41-SUM(C42:C48)</f>
        <v>33808</v>
      </c>
      <c r="D49" s="169">
        <f t="shared" si="21"/>
        <v>162007</v>
      </c>
      <c r="E49" s="169">
        <f t="shared" si="21"/>
        <v>176788</v>
      </c>
      <c r="F49" s="169">
        <f t="shared" si="21"/>
        <v>184757</v>
      </c>
      <c r="G49" s="169">
        <f t="shared" si="21"/>
        <v>202571</v>
      </c>
      <c r="H49" s="169">
        <f t="shared" si="21"/>
        <v>198965</v>
      </c>
      <c r="I49" s="180">
        <f t="shared" si="20"/>
        <v>-1.7801166010929514E-2</v>
      </c>
      <c r="J49" s="170">
        <f t="shared" si="17"/>
        <v>0.22812594517520846</v>
      </c>
      <c r="K49" s="169">
        <f>H49-G49</f>
        <v>-3606</v>
      </c>
      <c r="L49" s="169">
        <f t="shared" si="19"/>
        <v>36958</v>
      </c>
      <c r="M49" s="170">
        <f t="shared" si="16"/>
        <v>7.4819067703237194E-2</v>
      </c>
    </row>
    <row r="50" spans="2:13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4"/>
      <c r="L50" s="153"/>
      <c r="M50" s="153"/>
    </row>
    <row r="51" spans="2:13" x14ac:dyDescent="0.25">
      <c r="B51" s="156" t="s">
        <v>73</v>
      </c>
      <c r="C51" s="176">
        <v>5058</v>
      </c>
      <c r="D51" s="176">
        <v>16823</v>
      </c>
      <c r="E51" s="176">
        <v>27446</v>
      </c>
      <c r="F51" s="176">
        <v>24545</v>
      </c>
      <c r="G51" s="176">
        <v>21785</v>
      </c>
      <c r="H51" s="176">
        <v>25769</v>
      </c>
      <c r="I51" s="177">
        <f>IFERROR(H51/G51-1,"-")</f>
        <v>0.18287812715170992</v>
      </c>
      <c r="J51" s="177">
        <f>IFERROR(H51/D51-1,"-")</f>
        <v>0.53177197883849492</v>
      </c>
      <c r="K51" s="176">
        <f>H51-G51</f>
        <v>3984</v>
      </c>
      <c r="L51" s="176">
        <f>H51-D51</f>
        <v>8946</v>
      </c>
      <c r="M51" s="177">
        <f t="shared" ref="M51:M63" si="22">H51/H$9</f>
        <v>9.6902096129707193E-3</v>
      </c>
    </row>
    <row r="52" spans="2:13" x14ac:dyDescent="0.25">
      <c r="B52" s="159" t="s">
        <v>102</v>
      </c>
      <c r="C52" s="160">
        <v>1502</v>
      </c>
      <c r="D52" s="160">
        <v>2015</v>
      </c>
      <c r="E52" s="160">
        <v>12065</v>
      </c>
      <c r="F52" s="160">
        <v>7255</v>
      </c>
      <c r="G52" s="160">
        <v>4389</v>
      </c>
      <c r="H52" s="160">
        <v>8271</v>
      </c>
      <c r="I52" s="178">
        <f>IFERROR(H52/G52-1,"-")</f>
        <v>0.88448393711551598</v>
      </c>
      <c r="J52" s="161">
        <f t="shared" ref="J52:J63" si="23">IFERROR(H52/D52-1,"-")</f>
        <v>3.1047146401985115</v>
      </c>
      <c r="K52" s="160">
        <f t="shared" ref="K52:K62" si="24">H52-G52</f>
        <v>3882</v>
      </c>
      <c r="L52" s="160">
        <f t="shared" ref="L52:L63" si="25">H52-D52</f>
        <v>6256</v>
      </c>
      <c r="M52" s="161">
        <f t="shared" si="22"/>
        <v>3.1102380266553151E-3</v>
      </c>
    </row>
    <row r="53" spans="2:13" x14ac:dyDescent="0.25">
      <c r="B53" s="163" t="s">
        <v>108</v>
      </c>
      <c r="C53" s="164">
        <v>685</v>
      </c>
      <c r="D53" s="164">
        <v>774</v>
      </c>
      <c r="E53" s="164">
        <v>8967</v>
      </c>
      <c r="F53" s="164">
        <v>4756</v>
      </c>
      <c r="G53" s="164">
        <v>2844</v>
      </c>
      <c r="H53" s="164">
        <v>3732</v>
      </c>
      <c r="I53" s="179">
        <f>IFERROR(H53/G53-1,"-")</f>
        <v>0.31223628691983119</v>
      </c>
      <c r="J53" s="165">
        <f t="shared" si="23"/>
        <v>3.8217054263565888</v>
      </c>
      <c r="K53" s="164">
        <f t="shared" si="24"/>
        <v>888</v>
      </c>
      <c r="L53" s="164">
        <f t="shared" si="25"/>
        <v>2958</v>
      </c>
      <c r="M53" s="165">
        <f t="shared" si="22"/>
        <v>1.4033863275876722E-3</v>
      </c>
    </row>
    <row r="54" spans="2:13" x14ac:dyDescent="0.25">
      <c r="B54" s="163" t="s">
        <v>105</v>
      </c>
      <c r="C54" s="164">
        <v>817</v>
      </c>
      <c r="D54" s="164">
        <v>1241</v>
      </c>
      <c r="E54" s="164">
        <v>3098</v>
      </c>
      <c r="F54" s="164">
        <v>2499</v>
      </c>
      <c r="G54" s="164">
        <v>1545</v>
      </c>
      <c r="H54" s="164">
        <v>4539</v>
      </c>
      <c r="I54" s="179">
        <f>IFERROR(H54/G54-1,"-")</f>
        <v>1.9378640776699028</v>
      </c>
      <c r="J54" s="165">
        <f t="shared" si="23"/>
        <v>2.6575342465753424</v>
      </c>
      <c r="K54" s="164">
        <f t="shared" si="24"/>
        <v>2994</v>
      </c>
      <c r="L54" s="164">
        <f t="shared" si="25"/>
        <v>3298</v>
      </c>
      <c r="M54" s="165">
        <f t="shared" si="22"/>
        <v>1.7068516990676431E-3</v>
      </c>
    </row>
    <row r="55" spans="2:13" x14ac:dyDescent="0.25">
      <c r="B55" s="159" t="s">
        <v>112</v>
      </c>
      <c r="C55" s="160">
        <v>3556</v>
      </c>
      <c r="D55" s="160">
        <v>14808</v>
      </c>
      <c r="E55" s="160">
        <v>15381</v>
      </c>
      <c r="F55" s="160">
        <v>17290</v>
      </c>
      <c r="G55" s="160">
        <v>17396</v>
      </c>
      <c r="H55" s="160">
        <v>17498</v>
      </c>
      <c r="I55" s="178">
        <f>IFERROR(H55/G55-1,"-")</f>
        <v>5.8634168774431839E-3</v>
      </c>
      <c r="J55" s="161">
        <f t="shared" si="23"/>
        <v>0.181658562938952</v>
      </c>
      <c r="K55" s="160">
        <f t="shared" si="24"/>
        <v>102</v>
      </c>
      <c r="L55" s="160">
        <f t="shared" si="25"/>
        <v>2690</v>
      </c>
      <c r="M55" s="161">
        <f t="shared" si="22"/>
        <v>6.5799715863154038E-3</v>
      </c>
    </row>
    <row r="56" spans="2:13" x14ac:dyDescent="0.25">
      <c r="B56" s="163" t="s">
        <v>115</v>
      </c>
      <c r="C56" s="164">
        <v>93</v>
      </c>
      <c r="D56" s="164">
        <v>5195</v>
      </c>
      <c r="E56" s="164">
        <v>4726</v>
      </c>
      <c r="F56" s="164">
        <v>5755</v>
      </c>
      <c r="G56" s="164">
        <v>6111</v>
      </c>
      <c r="H56" s="164">
        <v>4670</v>
      </c>
      <c r="I56" s="179">
        <f t="shared" ref="I56:I63" si="26">IFERROR(H56/G56-1,"-")</f>
        <v>-0.23580428735067915</v>
      </c>
      <c r="J56" s="165">
        <f t="shared" si="23"/>
        <v>-0.10105871029836377</v>
      </c>
      <c r="K56" s="164">
        <f t="shared" si="24"/>
        <v>-1441</v>
      </c>
      <c r="L56" s="164">
        <f t="shared" si="25"/>
        <v>-525</v>
      </c>
      <c r="M56" s="165">
        <f t="shared" si="22"/>
        <v>1.7561131162471674E-3</v>
      </c>
    </row>
    <row r="57" spans="2:13" x14ac:dyDescent="0.25">
      <c r="B57" s="163" t="s">
        <v>118</v>
      </c>
      <c r="C57" s="164">
        <v>1309</v>
      </c>
      <c r="D57" s="164">
        <v>3627</v>
      </c>
      <c r="E57" s="164">
        <v>2757</v>
      </c>
      <c r="F57" s="164">
        <v>3210</v>
      </c>
      <c r="G57" s="164">
        <v>3606</v>
      </c>
      <c r="H57" s="164">
        <v>3859</v>
      </c>
      <c r="I57" s="179">
        <f t="shared" si="26"/>
        <v>7.0160843039378751E-2</v>
      </c>
      <c r="J57" s="165">
        <f t="shared" si="23"/>
        <v>6.3964709125999386E-2</v>
      </c>
      <c r="K57" s="164">
        <f t="shared" si="24"/>
        <v>253</v>
      </c>
      <c r="L57" s="164">
        <f t="shared" si="25"/>
        <v>232</v>
      </c>
      <c r="M57" s="165">
        <f t="shared" si="22"/>
        <v>1.4511435793571348E-3</v>
      </c>
    </row>
    <row r="58" spans="2:13" x14ac:dyDescent="0.25">
      <c r="B58" s="163" t="s">
        <v>121</v>
      </c>
      <c r="C58" s="164">
        <v>618</v>
      </c>
      <c r="D58" s="164">
        <v>1130</v>
      </c>
      <c r="E58" s="164">
        <v>1574</v>
      </c>
      <c r="F58" s="164">
        <v>1430</v>
      </c>
      <c r="G58" s="164">
        <v>1094</v>
      </c>
      <c r="H58" s="164">
        <v>1924</v>
      </c>
      <c r="I58" s="179">
        <f t="shared" si="26"/>
        <v>0.75868372943327245</v>
      </c>
      <c r="J58" s="165">
        <f t="shared" si="23"/>
        <v>0.70265486725663706</v>
      </c>
      <c r="K58" s="164">
        <f t="shared" si="24"/>
        <v>830</v>
      </c>
      <c r="L58" s="164">
        <f t="shared" si="25"/>
        <v>794</v>
      </c>
      <c r="M58" s="165">
        <f t="shared" si="22"/>
        <v>7.2350356223973233E-4</v>
      </c>
    </row>
    <row r="59" spans="2:13" x14ac:dyDescent="0.25">
      <c r="B59" s="163" t="s">
        <v>128</v>
      </c>
      <c r="C59" s="164">
        <v>79</v>
      </c>
      <c r="D59" s="164">
        <v>420</v>
      </c>
      <c r="E59" s="164">
        <v>361</v>
      </c>
      <c r="F59" s="164">
        <v>525</v>
      </c>
      <c r="G59" s="164">
        <v>537</v>
      </c>
      <c r="H59" s="164">
        <v>765</v>
      </c>
      <c r="I59" s="179">
        <f t="shared" si="26"/>
        <v>0.42458100558659218</v>
      </c>
      <c r="J59" s="165">
        <f t="shared" si="23"/>
        <v>0.8214285714285714</v>
      </c>
      <c r="K59" s="164">
        <f t="shared" si="24"/>
        <v>228</v>
      </c>
      <c r="L59" s="164">
        <f t="shared" si="25"/>
        <v>345</v>
      </c>
      <c r="M59" s="165">
        <f t="shared" si="22"/>
        <v>2.8767163467432186E-4</v>
      </c>
    </row>
    <row r="60" spans="2:13" x14ac:dyDescent="0.25">
      <c r="B60" s="163" t="s">
        <v>124</v>
      </c>
      <c r="C60" s="164">
        <v>107</v>
      </c>
      <c r="D60" s="164">
        <v>385</v>
      </c>
      <c r="E60" s="164">
        <v>374</v>
      </c>
      <c r="F60" s="164">
        <v>328</v>
      </c>
      <c r="G60" s="164">
        <v>478</v>
      </c>
      <c r="H60" s="164">
        <v>450</v>
      </c>
      <c r="I60" s="179">
        <f t="shared" si="26"/>
        <v>-5.8577405857740628E-2</v>
      </c>
      <c r="J60" s="165">
        <f t="shared" si="23"/>
        <v>0.16883116883116878</v>
      </c>
      <c r="K60" s="164">
        <f t="shared" si="24"/>
        <v>-28</v>
      </c>
      <c r="L60" s="164">
        <f t="shared" si="25"/>
        <v>65</v>
      </c>
      <c r="M60" s="165">
        <f t="shared" si="22"/>
        <v>1.6921860863195403E-4</v>
      </c>
    </row>
    <row r="61" spans="2:13" x14ac:dyDescent="0.25">
      <c r="B61" s="163" t="s">
        <v>133</v>
      </c>
      <c r="C61" s="164">
        <v>29</v>
      </c>
      <c r="D61" s="164">
        <v>44</v>
      </c>
      <c r="E61" s="164">
        <v>153</v>
      </c>
      <c r="F61" s="164">
        <v>82</v>
      </c>
      <c r="G61" s="164">
        <v>166</v>
      </c>
      <c r="H61" s="164">
        <v>104</v>
      </c>
      <c r="I61" s="179">
        <f t="shared" si="26"/>
        <v>-0.37349397590361444</v>
      </c>
      <c r="J61" s="165">
        <f t="shared" si="23"/>
        <v>1.3636363636363638</v>
      </c>
      <c r="K61" s="164">
        <f t="shared" si="24"/>
        <v>-62</v>
      </c>
      <c r="L61" s="164">
        <f t="shared" si="25"/>
        <v>60</v>
      </c>
      <c r="M61" s="165">
        <f t="shared" si="22"/>
        <v>3.9108300661607155E-5</v>
      </c>
    </row>
    <row r="62" spans="2:13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90</v>
      </c>
      <c r="G62" s="164">
        <v>408</v>
      </c>
      <c r="H62" s="164">
        <v>115</v>
      </c>
      <c r="I62" s="179">
        <f t="shared" si="26"/>
        <v>-0.71813725490196079</v>
      </c>
      <c r="J62" s="165">
        <f t="shared" si="23"/>
        <v>0.2921348314606742</v>
      </c>
      <c r="K62" s="164">
        <f t="shared" si="24"/>
        <v>-293</v>
      </c>
      <c r="L62" s="164">
        <f t="shared" si="25"/>
        <v>26</v>
      </c>
      <c r="M62" s="165">
        <f t="shared" si="22"/>
        <v>4.3244755539277146E-5</v>
      </c>
    </row>
    <row r="63" spans="2:13" x14ac:dyDescent="0.25">
      <c r="B63" s="168" t="s">
        <v>150</v>
      </c>
      <c r="C63" s="169">
        <f t="shared" ref="C63:H63" si="27">C55-SUM(C56:C62)</f>
        <v>1307</v>
      </c>
      <c r="D63" s="169">
        <f t="shared" si="27"/>
        <v>3918</v>
      </c>
      <c r="E63" s="169">
        <f t="shared" si="27"/>
        <v>5298</v>
      </c>
      <c r="F63" s="169">
        <f t="shared" si="27"/>
        <v>5870</v>
      </c>
      <c r="G63" s="169">
        <f t="shared" si="27"/>
        <v>4996</v>
      </c>
      <c r="H63" s="169">
        <f t="shared" si="27"/>
        <v>5611</v>
      </c>
      <c r="I63" s="180">
        <f t="shared" si="26"/>
        <v>0.12309847878302649</v>
      </c>
      <c r="J63" s="170">
        <f t="shared" si="23"/>
        <v>0.43210821847881564</v>
      </c>
      <c r="K63" s="169">
        <f>H63-G63</f>
        <v>615</v>
      </c>
      <c r="L63" s="169">
        <f t="shared" si="25"/>
        <v>1693</v>
      </c>
      <c r="M63" s="170">
        <f t="shared" si="22"/>
        <v>2.1099680289642093E-3</v>
      </c>
    </row>
    <row r="64" spans="2:13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4"/>
      <c r="L64" s="153"/>
      <c r="M64" s="153"/>
    </row>
    <row r="65" spans="2:13" x14ac:dyDescent="0.25">
      <c r="B65" s="156" t="s">
        <v>73</v>
      </c>
      <c r="C65" s="176">
        <v>16999</v>
      </c>
      <c r="D65" s="176">
        <v>67366</v>
      </c>
      <c r="E65" s="176">
        <v>86656</v>
      </c>
      <c r="F65" s="176">
        <v>116855</v>
      </c>
      <c r="G65" s="176">
        <v>94193</v>
      </c>
      <c r="H65" s="176">
        <v>93969</v>
      </c>
      <c r="I65" s="177">
        <f>IFERROR(H65/G65-1,"-")</f>
        <v>-2.3780960368604553E-3</v>
      </c>
      <c r="J65" s="177">
        <f>IFERROR(H65/D65-1,"-")</f>
        <v>0.3949024730576256</v>
      </c>
      <c r="K65" s="176">
        <f>H65-G65</f>
        <v>-224</v>
      </c>
      <c r="L65" s="176">
        <f>H65-D65</f>
        <v>26603</v>
      </c>
      <c r="M65" s="177">
        <f t="shared" ref="M65:M77" si="28">H65/H$9</f>
        <v>3.5336229854524642E-2</v>
      </c>
    </row>
    <row r="66" spans="2:13" x14ac:dyDescent="0.25">
      <c r="B66" s="159" t="s">
        <v>102</v>
      </c>
      <c r="C66" s="160">
        <v>8975</v>
      </c>
      <c r="D66" s="160">
        <v>15319</v>
      </c>
      <c r="E66" s="160">
        <v>15555</v>
      </c>
      <c r="F66" s="160">
        <v>28730</v>
      </c>
      <c r="G66" s="160">
        <v>19172</v>
      </c>
      <c r="H66" s="160">
        <v>21916</v>
      </c>
      <c r="I66" s="178">
        <f>IFERROR(H66/G66-1,"-")</f>
        <v>0.1431253911954935</v>
      </c>
      <c r="J66" s="161">
        <f t="shared" ref="J66:J77" si="29">IFERROR(H66/D66-1,"-")</f>
        <v>0.43064168679417714</v>
      </c>
      <c r="K66" s="160">
        <f t="shared" ref="K66:K76" si="30">H66-G66</f>
        <v>2744</v>
      </c>
      <c r="L66" s="160">
        <f t="shared" ref="L66:L77" si="31">H66-D66</f>
        <v>6597</v>
      </c>
      <c r="M66" s="161">
        <f t="shared" si="28"/>
        <v>8.2413222817286774E-3</v>
      </c>
    </row>
    <row r="67" spans="2:13" x14ac:dyDescent="0.25">
      <c r="B67" s="163" t="s">
        <v>108</v>
      </c>
      <c r="C67" s="164">
        <v>8610</v>
      </c>
      <c r="D67" s="164">
        <v>11257</v>
      </c>
      <c r="E67" s="164">
        <v>11294</v>
      </c>
      <c r="F67" s="164">
        <v>17808</v>
      </c>
      <c r="G67" s="164">
        <v>7441</v>
      </c>
      <c r="H67" s="164">
        <v>11424</v>
      </c>
      <c r="I67" s="179">
        <f>IFERROR(H67/G67-1,"-")</f>
        <v>0.53527751646284094</v>
      </c>
      <c r="J67" s="165">
        <f t="shared" si="29"/>
        <v>1.4835213644843304E-2</v>
      </c>
      <c r="K67" s="164">
        <f t="shared" si="30"/>
        <v>3983</v>
      </c>
      <c r="L67" s="164">
        <f t="shared" si="31"/>
        <v>167</v>
      </c>
      <c r="M67" s="165">
        <f t="shared" si="28"/>
        <v>4.2958964111365402E-3</v>
      </c>
    </row>
    <row r="68" spans="2:13" x14ac:dyDescent="0.25">
      <c r="B68" s="163" t="s">
        <v>105</v>
      </c>
      <c r="C68" s="164">
        <v>365</v>
      </c>
      <c r="D68" s="164">
        <v>4062</v>
      </c>
      <c r="E68" s="164">
        <v>4261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5">
        <f t="shared" si="29"/>
        <v>1.5829640571147219</v>
      </c>
      <c r="K68" s="164">
        <f t="shared" si="30"/>
        <v>-1239</v>
      </c>
      <c r="L68" s="164">
        <f t="shared" si="31"/>
        <v>6430</v>
      </c>
      <c r="M68" s="165">
        <f t="shared" si="28"/>
        <v>3.9454258705921372E-3</v>
      </c>
    </row>
    <row r="69" spans="2:13" x14ac:dyDescent="0.25">
      <c r="B69" s="159" t="s">
        <v>112</v>
      </c>
      <c r="C69" s="160">
        <v>8024</v>
      </c>
      <c r="D69" s="160">
        <v>52047</v>
      </c>
      <c r="E69" s="160">
        <v>71101</v>
      </c>
      <c r="F69" s="160">
        <v>88125</v>
      </c>
      <c r="G69" s="160">
        <v>75021</v>
      </c>
      <c r="H69" s="160">
        <v>72053</v>
      </c>
      <c r="I69" s="178">
        <f>IFERROR(H69/G69-1,"-")</f>
        <v>-3.9562255901680832E-2</v>
      </c>
      <c r="J69" s="161">
        <f t="shared" si="29"/>
        <v>0.38438334582204536</v>
      </c>
      <c r="K69" s="160">
        <f t="shared" si="30"/>
        <v>-2968</v>
      </c>
      <c r="L69" s="160">
        <f t="shared" si="31"/>
        <v>20006</v>
      </c>
      <c r="M69" s="161">
        <f t="shared" si="28"/>
        <v>2.7094907572795965E-2</v>
      </c>
    </row>
    <row r="70" spans="2:13" x14ac:dyDescent="0.25">
      <c r="B70" s="163" t="s">
        <v>115</v>
      </c>
      <c r="C70" s="164">
        <v>877</v>
      </c>
      <c r="D70" s="164">
        <v>21001</v>
      </c>
      <c r="E70" s="164">
        <v>25101</v>
      </c>
      <c r="F70" s="164">
        <v>34981</v>
      </c>
      <c r="G70" s="164">
        <v>37459</v>
      </c>
      <c r="H70" s="164">
        <v>38008</v>
      </c>
      <c r="I70" s="179">
        <f t="shared" ref="I70:I77" si="32">IFERROR(H70/G70-1,"-")</f>
        <v>1.4656023919485284E-2</v>
      </c>
      <c r="J70" s="165">
        <f t="shared" si="29"/>
        <v>0.80981858006761587</v>
      </c>
      <c r="K70" s="164">
        <f t="shared" si="30"/>
        <v>549</v>
      </c>
      <c r="L70" s="164">
        <f t="shared" si="31"/>
        <v>17007</v>
      </c>
      <c r="M70" s="165">
        <f t="shared" si="28"/>
        <v>1.4292579726407354E-2</v>
      </c>
    </row>
    <row r="71" spans="2:13" x14ac:dyDescent="0.25">
      <c r="B71" s="163" t="s">
        <v>118</v>
      </c>
      <c r="C71" s="164">
        <v>1250</v>
      </c>
      <c r="D71" s="164">
        <v>5401</v>
      </c>
      <c r="E71" s="164">
        <v>5574</v>
      </c>
      <c r="F71" s="164">
        <v>5513</v>
      </c>
      <c r="G71" s="164">
        <v>5601</v>
      </c>
      <c r="H71" s="164">
        <v>4956</v>
      </c>
      <c r="I71" s="179">
        <f t="shared" si="32"/>
        <v>-0.11515800749866101</v>
      </c>
      <c r="J71" s="165">
        <f t="shared" si="29"/>
        <v>-8.2392149601925535E-2</v>
      </c>
      <c r="K71" s="164">
        <f t="shared" si="30"/>
        <v>-645</v>
      </c>
      <c r="L71" s="164">
        <f t="shared" si="31"/>
        <v>-445</v>
      </c>
      <c r="M71" s="165">
        <f t="shared" si="28"/>
        <v>1.8636609430665871E-3</v>
      </c>
    </row>
    <row r="72" spans="2:13" x14ac:dyDescent="0.25">
      <c r="B72" s="163" t="s">
        <v>121</v>
      </c>
      <c r="C72" s="164">
        <v>1193</v>
      </c>
      <c r="D72" s="164">
        <v>6893</v>
      </c>
      <c r="E72" s="164">
        <v>8787</v>
      </c>
      <c r="F72" s="164">
        <v>10100</v>
      </c>
      <c r="G72" s="164">
        <v>5029</v>
      </c>
      <c r="H72" s="164">
        <v>4467</v>
      </c>
      <c r="I72" s="179">
        <f t="shared" si="32"/>
        <v>-0.11175183933187516</v>
      </c>
      <c r="J72" s="165">
        <f t="shared" si="29"/>
        <v>-0.35195125489627155</v>
      </c>
      <c r="K72" s="164">
        <f t="shared" si="30"/>
        <v>-562</v>
      </c>
      <c r="L72" s="164">
        <f t="shared" si="31"/>
        <v>-2426</v>
      </c>
      <c r="M72" s="165">
        <f t="shared" si="28"/>
        <v>1.6797767216865304E-3</v>
      </c>
    </row>
    <row r="73" spans="2:13" x14ac:dyDescent="0.25">
      <c r="B73" s="163" t="s">
        <v>128</v>
      </c>
      <c r="C73" s="164">
        <v>419</v>
      </c>
      <c r="D73" s="164">
        <v>1522</v>
      </c>
      <c r="E73" s="164">
        <v>1870</v>
      </c>
      <c r="F73" s="164">
        <v>3396</v>
      </c>
      <c r="G73" s="164">
        <v>2650</v>
      </c>
      <c r="H73" s="164">
        <v>2721</v>
      </c>
      <c r="I73" s="179">
        <f t="shared" si="32"/>
        <v>2.6792452830188607E-2</v>
      </c>
      <c r="J73" s="165">
        <f t="shared" si="29"/>
        <v>0.78777923784494086</v>
      </c>
      <c r="K73" s="164">
        <f t="shared" si="30"/>
        <v>71</v>
      </c>
      <c r="L73" s="164">
        <f t="shared" si="31"/>
        <v>1199</v>
      </c>
      <c r="M73" s="165">
        <f t="shared" si="28"/>
        <v>1.0232085201945487E-3</v>
      </c>
    </row>
    <row r="74" spans="2:13" x14ac:dyDescent="0.25">
      <c r="B74" s="163" t="s">
        <v>124</v>
      </c>
      <c r="C74" s="164">
        <v>426</v>
      </c>
      <c r="D74" s="164">
        <v>1477</v>
      </c>
      <c r="E74" s="164">
        <v>1476</v>
      </c>
      <c r="F74" s="164">
        <v>1986</v>
      </c>
      <c r="G74" s="164">
        <v>1550</v>
      </c>
      <c r="H74" s="164">
        <v>1282</v>
      </c>
      <c r="I74" s="179">
        <f t="shared" si="32"/>
        <v>-0.17290322580645157</v>
      </c>
      <c r="J74" s="165">
        <f t="shared" si="29"/>
        <v>-0.13202437373053488</v>
      </c>
      <c r="K74" s="164">
        <f t="shared" si="30"/>
        <v>-268</v>
      </c>
      <c r="L74" s="164">
        <f t="shared" si="31"/>
        <v>-195</v>
      </c>
      <c r="M74" s="165">
        <f t="shared" si="28"/>
        <v>4.8208501392481127E-4</v>
      </c>
    </row>
    <row r="75" spans="2:13" x14ac:dyDescent="0.25">
      <c r="B75" s="163" t="s">
        <v>133</v>
      </c>
      <c r="C75" s="164">
        <v>1</v>
      </c>
      <c r="D75" s="164">
        <v>1041</v>
      </c>
      <c r="E75" s="164">
        <v>3201</v>
      </c>
      <c r="F75" s="164">
        <v>2216</v>
      </c>
      <c r="G75" s="164">
        <v>1462</v>
      </c>
      <c r="H75" s="164">
        <v>939</v>
      </c>
      <c r="I75" s="179">
        <f t="shared" si="32"/>
        <v>-0.35772913816689467</v>
      </c>
      <c r="J75" s="165">
        <f t="shared" si="29"/>
        <v>-9.7982708933717633E-2</v>
      </c>
      <c r="K75" s="164">
        <f t="shared" si="30"/>
        <v>-523</v>
      </c>
      <c r="L75" s="164">
        <f t="shared" si="31"/>
        <v>-102</v>
      </c>
      <c r="M75" s="165">
        <f t="shared" si="28"/>
        <v>3.5310283001201078E-4</v>
      </c>
    </row>
    <row r="76" spans="2:13" x14ac:dyDescent="0.25">
      <c r="B76" s="163" t="s">
        <v>136</v>
      </c>
      <c r="C76" s="164">
        <v>0</v>
      </c>
      <c r="D76" s="164">
        <v>418</v>
      </c>
      <c r="E76" s="164">
        <v>936</v>
      </c>
      <c r="F76" s="164">
        <v>1641</v>
      </c>
      <c r="G76" s="164">
        <v>1825</v>
      </c>
      <c r="H76" s="164">
        <v>1744</v>
      </c>
      <c r="I76" s="179">
        <f t="shared" si="32"/>
        <v>-4.4383561643835612E-2</v>
      </c>
      <c r="J76" s="165">
        <f t="shared" si="29"/>
        <v>3.1722488038277508</v>
      </c>
      <c r="K76" s="164">
        <f t="shared" si="30"/>
        <v>-81</v>
      </c>
      <c r="L76" s="164">
        <f t="shared" si="31"/>
        <v>1326</v>
      </c>
      <c r="M76" s="165">
        <f t="shared" si="28"/>
        <v>6.558161187869508E-4</v>
      </c>
    </row>
    <row r="77" spans="2:13" x14ac:dyDescent="0.25">
      <c r="B77" s="168" t="s">
        <v>150</v>
      </c>
      <c r="C77" s="169">
        <f t="shared" ref="C77:H77" si="33">C69-SUM(C70:C76)</f>
        <v>3858</v>
      </c>
      <c r="D77" s="169">
        <f t="shared" si="33"/>
        <v>14294</v>
      </c>
      <c r="E77" s="169">
        <f t="shared" si="33"/>
        <v>24156</v>
      </c>
      <c r="F77" s="169">
        <f t="shared" si="33"/>
        <v>28292</v>
      </c>
      <c r="G77" s="169">
        <f t="shared" si="33"/>
        <v>19445</v>
      </c>
      <c r="H77" s="169">
        <f t="shared" si="33"/>
        <v>17936</v>
      </c>
      <c r="I77" s="180">
        <f t="shared" si="32"/>
        <v>-7.7603497042941672E-2</v>
      </c>
      <c r="J77" s="170">
        <f t="shared" si="29"/>
        <v>0.25479222051210293</v>
      </c>
      <c r="K77" s="169">
        <f>H77-G77</f>
        <v>-1509</v>
      </c>
      <c r="L77" s="169">
        <f t="shared" si="31"/>
        <v>3642</v>
      </c>
      <c r="M77" s="170">
        <f t="shared" si="28"/>
        <v>6.7446776987171728E-3</v>
      </c>
    </row>
    <row r="78" spans="2:13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4"/>
      <c r="L78" s="153"/>
      <c r="M78" s="153"/>
    </row>
    <row r="79" spans="2:13" x14ac:dyDescent="0.25">
      <c r="B79" s="156" t="s">
        <v>73</v>
      </c>
      <c r="C79" s="176">
        <v>70082</v>
      </c>
      <c r="D79" s="176">
        <v>321332</v>
      </c>
      <c r="E79" s="176">
        <v>378937</v>
      </c>
      <c r="F79" s="176">
        <v>436233</v>
      </c>
      <c r="G79" s="176">
        <v>443938</v>
      </c>
      <c r="H79" s="176">
        <v>431591</v>
      </c>
      <c r="I79" s="177">
        <f>IFERROR(H79/G79-1,"-")</f>
        <v>-2.7812442277975746E-2</v>
      </c>
      <c r="J79" s="177">
        <f>IFERROR(H79/D79-1,"-")</f>
        <v>0.34313109183025658</v>
      </c>
      <c r="K79" s="176">
        <f>H79-G79</f>
        <v>-12347</v>
      </c>
      <c r="L79" s="176">
        <f>H79-D79</f>
        <v>110259</v>
      </c>
      <c r="M79" s="177">
        <f t="shared" ref="M79:M91" si="34">H79/H$9</f>
        <v>0.16229606337349706</v>
      </c>
    </row>
    <row r="80" spans="2:13" x14ac:dyDescent="0.25">
      <c r="B80" s="159" t="s">
        <v>102</v>
      </c>
      <c r="C80" s="160">
        <v>39171</v>
      </c>
      <c r="D80" s="160">
        <v>153117</v>
      </c>
      <c r="E80" s="160">
        <v>165380</v>
      </c>
      <c r="F80" s="160">
        <v>177377</v>
      </c>
      <c r="G80" s="160">
        <v>181105</v>
      </c>
      <c r="H80" s="160">
        <v>190558</v>
      </c>
      <c r="I80" s="178">
        <f>IFERROR(H80/G80-1,"-")</f>
        <v>5.2196239750420981E-2</v>
      </c>
      <c r="J80" s="161">
        <f t="shared" ref="J80:J91" si="35">IFERROR(H80/D80-1,"-")</f>
        <v>0.24452542826727264</v>
      </c>
      <c r="K80" s="160">
        <f t="shared" ref="K80:K90" si="36">H80-G80</f>
        <v>9453</v>
      </c>
      <c r="L80" s="160">
        <f t="shared" ref="L80:L91" si="37">H80-D80</f>
        <v>37441</v>
      </c>
      <c r="M80" s="161">
        <f t="shared" si="34"/>
        <v>7.1657688052639779E-2</v>
      </c>
    </row>
    <row r="81" spans="2:13" x14ac:dyDescent="0.25">
      <c r="B81" s="163" t="s">
        <v>108</v>
      </c>
      <c r="C81" s="164">
        <v>17880</v>
      </c>
      <c r="D81" s="164">
        <v>41817</v>
      </c>
      <c r="E81" s="164">
        <v>42733</v>
      </c>
      <c r="F81" s="164">
        <v>50291</v>
      </c>
      <c r="G81" s="164">
        <v>41021</v>
      </c>
      <c r="H81" s="164">
        <v>56246</v>
      </c>
      <c r="I81" s="179">
        <f>IFERROR(H81/G81-1,"-")</f>
        <v>0.37115136149776951</v>
      </c>
      <c r="J81" s="165">
        <f t="shared" si="35"/>
        <v>0.34505105579070716</v>
      </c>
      <c r="K81" s="164">
        <f t="shared" si="36"/>
        <v>15225</v>
      </c>
      <c r="L81" s="164">
        <f t="shared" si="37"/>
        <v>14429</v>
      </c>
      <c r="M81" s="165">
        <f t="shared" si="34"/>
        <v>2.1150821913584195E-2</v>
      </c>
    </row>
    <row r="82" spans="2:13" x14ac:dyDescent="0.25">
      <c r="B82" s="163" t="s">
        <v>105</v>
      </c>
      <c r="C82" s="164">
        <v>21291</v>
      </c>
      <c r="D82" s="164">
        <v>111300</v>
      </c>
      <c r="E82" s="164">
        <v>122647</v>
      </c>
      <c r="F82" s="164">
        <v>127086</v>
      </c>
      <c r="G82" s="164">
        <v>140084</v>
      </c>
      <c r="H82" s="164">
        <v>134312</v>
      </c>
      <c r="I82" s="179">
        <f>IFERROR(H82/G82-1,"-")</f>
        <v>-4.1203849119100022E-2</v>
      </c>
      <c r="J82" s="165">
        <f t="shared" si="35"/>
        <v>0.20675651392632521</v>
      </c>
      <c r="K82" s="164">
        <f t="shared" si="36"/>
        <v>-5772</v>
      </c>
      <c r="L82" s="164">
        <f t="shared" si="37"/>
        <v>23012</v>
      </c>
      <c r="M82" s="165">
        <f t="shared" si="34"/>
        <v>5.0506866139055577E-2</v>
      </c>
    </row>
    <row r="83" spans="2:13" x14ac:dyDescent="0.25">
      <c r="B83" s="159" t="s">
        <v>112</v>
      </c>
      <c r="C83" s="160">
        <v>30911</v>
      </c>
      <c r="D83" s="160">
        <v>168215</v>
      </c>
      <c r="E83" s="160">
        <v>213557</v>
      </c>
      <c r="F83" s="160">
        <v>258856</v>
      </c>
      <c r="G83" s="160">
        <v>262833</v>
      </c>
      <c r="H83" s="160">
        <v>241033</v>
      </c>
      <c r="I83" s="178">
        <f>IFERROR(H83/G83-1,"-")</f>
        <v>-8.2942400687889273E-2</v>
      </c>
      <c r="J83" s="161">
        <f t="shared" si="35"/>
        <v>0.43288648455845191</v>
      </c>
      <c r="K83" s="160">
        <f t="shared" si="36"/>
        <v>-21800</v>
      </c>
      <c r="L83" s="160">
        <f t="shared" si="37"/>
        <v>72818</v>
      </c>
      <c r="M83" s="161">
        <f t="shared" si="34"/>
        <v>9.0638375320857278E-2</v>
      </c>
    </row>
    <row r="84" spans="2:13" x14ac:dyDescent="0.25">
      <c r="B84" s="163" t="s">
        <v>115</v>
      </c>
      <c r="C84" s="164">
        <v>2073</v>
      </c>
      <c r="D84" s="164">
        <v>30030</v>
      </c>
      <c r="E84" s="164">
        <v>40721</v>
      </c>
      <c r="F84" s="164">
        <v>51078</v>
      </c>
      <c r="G84" s="164">
        <v>51057</v>
      </c>
      <c r="H84" s="164">
        <v>48822</v>
      </c>
      <c r="I84" s="179">
        <f t="shared" ref="I84:I91" si="38">IFERROR(H84/G84-1,"-")</f>
        <v>-4.3774604853399124E-2</v>
      </c>
      <c r="J84" s="165">
        <f t="shared" si="35"/>
        <v>0.62577422577422581</v>
      </c>
      <c r="K84" s="164">
        <f t="shared" si="36"/>
        <v>-2235</v>
      </c>
      <c r="L84" s="164">
        <f t="shared" si="37"/>
        <v>18792</v>
      </c>
      <c r="M84" s="165">
        <f t="shared" si="34"/>
        <v>1.8359090912509465E-2</v>
      </c>
    </row>
    <row r="85" spans="2:13" x14ac:dyDescent="0.25">
      <c r="B85" s="163" t="s">
        <v>118</v>
      </c>
      <c r="C85" s="164">
        <v>6401</v>
      </c>
      <c r="D85" s="164">
        <v>53184</v>
      </c>
      <c r="E85" s="164">
        <v>64537</v>
      </c>
      <c r="F85" s="164">
        <v>74134</v>
      </c>
      <c r="G85" s="164">
        <v>73054</v>
      </c>
      <c r="H85" s="164">
        <v>63764</v>
      </c>
      <c r="I85" s="179">
        <f t="shared" si="38"/>
        <v>-0.1271662058203521</v>
      </c>
      <c r="J85" s="165">
        <f t="shared" si="35"/>
        <v>0.19893200962695556</v>
      </c>
      <c r="K85" s="164">
        <f t="shared" si="36"/>
        <v>-9290</v>
      </c>
      <c r="L85" s="164">
        <f t="shared" si="37"/>
        <v>10580</v>
      </c>
      <c r="M85" s="165">
        <f t="shared" si="34"/>
        <v>2.3977900801795373E-2</v>
      </c>
    </row>
    <row r="86" spans="2:13" x14ac:dyDescent="0.25">
      <c r="B86" s="163" t="s">
        <v>121</v>
      </c>
      <c r="C86" s="164">
        <v>5922</v>
      </c>
      <c r="D86" s="164">
        <v>15453</v>
      </c>
      <c r="E86" s="164">
        <v>19572</v>
      </c>
      <c r="F86" s="164">
        <v>28947</v>
      </c>
      <c r="G86" s="164">
        <v>29134</v>
      </c>
      <c r="H86" s="164">
        <v>27233</v>
      </c>
      <c r="I86" s="179">
        <f t="shared" si="38"/>
        <v>-6.5250223107022776E-2</v>
      </c>
      <c r="J86" s="165">
        <f t="shared" si="35"/>
        <v>0.76231152527017398</v>
      </c>
      <c r="K86" s="164">
        <f t="shared" si="36"/>
        <v>-1901</v>
      </c>
      <c r="L86" s="164">
        <f t="shared" si="37"/>
        <v>11780</v>
      </c>
      <c r="M86" s="165">
        <f t="shared" si="34"/>
        <v>1.0240734153053342E-2</v>
      </c>
    </row>
    <row r="87" spans="2:13" x14ac:dyDescent="0.25">
      <c r="B87" s="163" t="s">
        <v>128</v>
      </c>
      <c r="C87" s="164">
        <v>579</v>
      </c>
      <c r="D87" s="164">
        <v>4796</v>
      </c>
      <c r="E87" s="164">
        <v>4747</v>
      </c>
      <c r="F87" s="164">
        <v>7330</v>
      </c>
      <c r="G87" s="164">
        <v>7143</v>
      </c>
      <c r="H87" s="164">
        <v>6266</v>
      </c>
      <c r="I87" s="179">
        <f t="shared" si="38"/>
        <v>-0.12277754444911104</v>
      </c>
      <c r="J87" s="165">
        <f t="shared" si="35"/>
        <v>0.30650542118432034</v>
      </c>
      <c r="K87" s="164">
        <f t="shared" si="36"/>
        <v>-877</v>
      </c>
      <c r="L87" s="164">
        <f t="shared" si="37"/>
        <v>1470</v>
      </c>
      <c r="M87" s="165">
        <f t="shared" si="34"/>
        <v>2.3562751148618311E-3</v>
      </c>
    </row>
    <row r="88" spans="2:13" x14ac:dyDescent="0.25">
      <c r="B88" s="163" t="s">
        <v>124</v>
      </c>
      <c r="C88" s="164">
        <v>723</v>
      </c>
      <c r="D88" s="164">
        <v>2900</v>
      </c>
      <c r="E88" s="164">
        <v>2774</v>
      </c>
      <c r="F88" s="164">
        <v>3667</v>
      </c>
      <c r="G88" s="164">
        <v>3854</v>
      </c>
      <c r="H88" s="164">
        <v>4488</v>
      </c>
      <c r="I88" s="179">
        <f t="shared" si="38"/>
        <v>0.16450441100155677</v>
      </c>
      <c r="J88" s="165">
        <f t="shared" si="35"/>
        <v>0.5475862068965518</v>
      </c>
      <c r="K88" s="164">
        <f t="shared" si="36"/>
        <v>634</v>
      </c>
      <c r="L88" s="164">
        <f t="shared" si="37"/>
        <v>1588</v>
      </c>
      <c r="M88" s="165">
        <f t="shared" si="34"/>
        <v>1.687673590089355E-3</v>
      </c>
    </row>
    <row r="89" spans="2:13" x14ac:dyDescent="0.25">
      <c r="B89" s="163" t="s">
        <v>133</v>
      </c>
      <c r="C89" s="164">
        <v>112</v>
      </c>
      <c r="D89" s="164">
        <v>3376</v>
      </c>
      <c r="E89" s="164">
        <v>5224</v>
      </c>
      <c r="F89" s="164">
        <v>4325</v>
      </c>
      <c r="G89" s="164">
        <v>4499</v>
      </c>
      <c r="H89" s="164">
        <v>3892</v>
      </c>
      <c r="I89" s="179">
        <f t="shared" si="38"/>
        <v>-0.13491887086019116</v>
      </c>
      <c r="J89" s="165">
        <f t="shared" si="35"/>
        <v>0.15284360189573465</v>
      </c>
      <c r="K89" s="164">
        <f t="shared" si="36"/>
        <v>-607</v>
      </c>
      <c r="L89" s="164">
        <f t="shared" si="37"/>
        <v>516</v>
      </c>
      <c r="M89" s="165">
        <f t="shared" si="34"/>
        <v>1.4635529439901446E-3</v>
      </c>
    </row>
    <row r="90" spans="2:13" x14ac:dyDescent="0.25">
      <c r="B90" s="163" t="s">
        <v>136</v>
      </c>
      <c r="C90" s="164">
        <v>405</v>
      </c>
      <c r="D90" s="164">
        <v>3155</v>
      </c>
      <c r="E90" s="164">
        <v>5658</v>
      </c>
      <c r="F90" s="164">
        <v>5979</v>
      </c>
      <c r="G90" s="164">
        <v>4003</v>
      </c>
      <c r="H90" s="164">
        <v>4675</v>
      </c>
      <c r="I90" s="179">
        <f t="shared" si="38"/>
        <v>0.16787409442917811</v>
      </c>
      <c r="J90" s="165">
        <f t="shared" si="35"/>
        <v>0.48177496038034873</v>
      </c>
      <c r="K90" s="164">
        <f t="shared" si="36"/>
        <v>672</v>
      </c>
      <c r="L90" s="164">
        <f t="shared" si="37"/>
        <v>1520</v>
      </c>
      <c r="M90" s="165">
        <f t="shared" si="34"/>
        <v>1.7579933230097448E-3</v>
      </c>
    </row>
    <row r="91" spans="2:13" x14ac:dyDescent="0.25">
      <c r="B91" s="168" t="s">
        <v>150</v>
      </c>
      <c r="C91" s="169">
        <f t="shared" ref="C91:H91" si="39">C83-SUM(C84:C90)</f>
        <v>14696</v>
      </c>
      <c r="D91" s="169">
        <f t="shared" si="39"/>
        <v>55321</v>
      </c>
      <c r="E91" s="169">
        <f t="shared" si="39"/>
        <v>70324</v>
      </c>
      <c r="F91" s="169">
        <f t="shared" si="39"/>
        <v>83396</v>
      </c>
      <c r="G91" s="169">
        <f t="shared" si="39"/>
        <v>90089</v>
      </c>
      <c r="H91" s="169">
        <f t="shared" si="39"/>
        <v>81893</v>
      </c>
      <c r="I91" s="180">
        <f t="shared" si="38"/>
        <v>-9.0976700818079848E-2</v>
      </c>
      <c r="J91" s="170">
        <f t="shared" si="35"/>
        <v>0.48032392762242182</v>
      </c>
      <c r="K91" s="169">
        <f>H91-G91</f>
        <v>-8196</v>
      </c>
      <c r="L91" s="169">
        <f t="shared" si="37"/>
        <v>26572</v>
      </c>
      <c r="M91" s="170">
        <f t="shared" si="34"/>
        <v>3.0795154481548025E-2</v>
      </c>
    </row>
    <row r="92" spans="2:13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4"/>
      <c r="L92" s="153"/>
      <c r="M92" s="153"/>
    </row>
    <row r="93" spans="2:13" x14ac:dyDescent="0.25">
      <c r="B93" s="156" t="s">
        <v>73</v>
      </c>
      <c r="C93" s="176">
        <v>11802</v>
      </c>
      <c r="D93" s="176">
        <v>24671</v>
      </c>
      <c r="E93" s="176">
        <v>30683</v>
      </c>
      <c r="F93" s="176">
        <v>29198</v>
      </c>
      <c r="G93" s="176">
        <v>28272</v>
      </c>
      <c r="H93" s="176">
        <v>28026</v>
      </c>
      <c r="I93" s="177">
        <f>IFERROR(H93/G93-1,"-")</f>
        <v>-8.7011884550084462E-3</v>
      </c>
      <c r="J93" s="177">
        <f>IFERROR(H93/D93-1,"-")</f>
        <v>0.13598962344452992</v>
      </c>
      <c r="K93" s="176">
        <f>H93-G93</f>
        <v>-246</v>
      </c>
      <c r="L93" s="176">
        <f>H93-D93</f>
        <v>3355</v>
      </c>
      <c r="M93" s="177">
        <f t="shared" ref="M93:M105" si="40">H93/H$9</f>
        <v>1.0538934945598098E-2</v>
      </c>
    </row>
    <row r="94" spans="2:13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61">
        <f t="shared" ref="J94:J105" si="41">IFERROR(H94/D94-1,"-")</f>
        <v>0.1257882077618151</v>
      </c>
      <c r="K94" s="160">
        <f t="shared" ref="K94:K104" si="42">H94-G94</f>
        <v>674</v>
      </c>
      <c r="L94" s="160">
        <f t="shared" ref="L94:L105" si="43">H94-D94</f>
        <v>1935</v>
      </c>
      <c r="M94" s="161">
        <f t="shared" si="40"/>
        <v>6.512284142862622E-3</v>
      </c>
    </row>
    <row r="95" spans="2:13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5">
        <f t="shared" si="41"/>
        <v>-6.3999999999999946E-2</v>
      </c>
      <c r="K95" s="164">
        <f t="shared" si="42"/>
        <v>1626</v>
      </c>
      <c r="L95" s="164">
        <f t="shared" si="43"/>
        <v>-480</v>
      </c>
      <c r="M95" s="165">
        <f t="shared" si="40"/>
        <v>2.6398102946584832E-3</v>
      </c>
    </row>
    <row r="96" spans="2:13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5">
        <f t="shared" si="41"/>
        <v>0.30635544843333751</v>
      </c>
      <c r="K96" s="164">
        <f t="shared" si="42"/>
        <v>-952</v>
      </c>
      <c r="L96" s="164">
        <f t="shared" si="43"/>
        <v>2415</v>
      </c>
      <c r="M96" s="165">
        <f t="shared" si="40"/>
        <v>3.8724738482041393E-3</v>
      </c>
    </row>
    <row r="97" spans="2:13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61">
        <f t="shared" si="41"/>
        <v>0.15288544358311795</v>
      </c>
      <c r="K97" s="160">
        <f t="shared" si="42"/>
        <v>-920</v>
      </c>
      <c r="L97" s="160">
        <f t="shared" si="43"/>
        <v>1420</v>
      </c>
      <c r="M97" s="161">
        <f t="shared" si="40"/>
        <v>4.026650802735475E-3</v>
      </c>
    </row>
    <row r="98" spans="2:13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44">IFERROR(H98/G98-1,"-")</f>
        <v>5.1546391752577136E-3</v>
      </c>
      <c r="J98" s="165">
        <f t="shared" si="41"/>
        <v>0.19357306809487373</v>
      </c>
      <c r="K98" s="164">
        <f t="shared" si="42"/>
        <v>8</v>
      </c>
      <c r="L98" s="164">
        <f t="shared" si="43"/>
        <v>253</v>
      </c>
      <c r="M98" s="165">
        <f t="shared" si="40"/>
        <v>5.8662450992410739E-4</v>
      </c>
    </row>
    <row r="99" spans="2:13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44"/>
        <v>-0.13759779107225034</v>
      </c>
      <c r="J99" s="165">
        <f t="shared" si="41"/>
        <v>1.6820401519262118E-2</v>
      </c>
      <c r="K99" s="164">
        <f t="shared" si="42"/>
        <v>-299</v>
      </c>
      <c r="L99" s="164">
        <f t="shared" si="43"/>
        <v>31</v>
      </c>
      <c r="M99" s="165">
        <f t="shared" si="40"/>
        <v>7.0470149461395967E-4</v>
      </c>
    </row>
    <row r="100" spans="2:13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44"/>
        <v>-3.7931034482758585E-2</v>
      </c>
      <c r="J100" s="165">
        <f t="shared" si="41"/>
        <v>9.7807757166947784E-2</v>
      </c>
      <c r="K100" s="164">
        <f t="shared" si="42"/>
        <v>-77</v>
      </c>
      <c r="L100" s="164">
        <f t="shared" si="43"/>
        <v>174</v>
      </c>
      <c r="M100" s="165">
        <f t="shared" si="40"/>
        <v>7.3440876146268054E-4</v>
      </c>
    </row>
    <row r="101" spans="2:13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44"/>
        <v>-2.777777777777779E-2</v>
      </c>
      <c r="J101" s="165">
        <f t="shared" si="41"/>
        <v>-0.16666666666666663</v>
      </c>
      <c r="K101" s="164">
        <f t="shared" si="42"/>
        <v>-16</v>
      </c>
      <c r="L101" s="164">
        <f t="shared" si="43"/>
        <v>-112</v>
      </c>
      <c r="M101" s="165">
        <f t="shared" si="40"/>
        <v>2.1058315740865393E-4</v>
      </c>
    </row>
    <row r="102" spans="2:13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44"/>
        <v>-7.644628099173556E-2</v>
      </c>
      <c r="J102" s="165">
        <f t="shared" si="41"/>
        <v>0.19839142091152806</v>
      </c>
      <c r="K102" s="164">
        <f t="shared" si="42"/>
        <v>-37</v>
      </c>
      <c r="L102" s="164">
        <f t="shared" si="43"/>
        <v>74</v>
      </c>
      <c r="M102" s="165">
        <f t="shared" si="40"/>
        <v>1.6809048457440767E-4</v>
      </c>
    </row>
    <row r="103" spans="2:13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44"/>
        <v>-4.6875E-2</v>
      </c>
      <c r="J103" s="165">
        <f t="shared" si="41"/>
        <v>-0.32967032967032972</v>
      </c>
      <c r="K103" s="164">
        <f t="shared" si="42"/>
        <v>-6</v>
      </c>
      <c r="L103" s="164">
        <f t="shared" si="43"/>
        <v>-60</v>
      </c>
      <c r="M103" s="165">
        <f t="shared" si="40"/>
        <v>4.5877045006885319E-5</v>
      </c>
    </row>
    <row r="104" spans="2:13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44"/>
        <v>-0.22377622377622375</v>
      </c>
      <c r="J104" s="165">
        <f t="shared" si="41"/>
        <v>0.1212121212121211</v>
      </c>
      <c r="K104" s="164">
        <f t="shared" si="42"/>
        <v>-32</v>
      </c>
      <c r="L104" s="164">
        <f t="shared" si="43"/>
        <v>12</v>
      </c>
      <c r="M104" s="165">
        <f t="shared" si="40"/>
        <v>4.1740590129215328E-5</v>
      </c>
    </row>
    <row r="105" spans="2:13" x14ac:dyDescent="0.25">
      <c r="B105" s="168" t="s">
        <v>150</v>
      </c>
      <c r="C105" s="169">
        <f t="shared" ref="C105:H105" si="45">C97-SUM(C98:C104)</f>
        <v>1431</v>
      </c>
      <c r="D105" s="169">
        <f t="shared" si="45"/>
        <v>3033</v>
      </c>
      <c r="E105" s="169">
        <f t="shared" si="45"/>
        <v>3995</v>
      </c>
      <c r="F105" s="169">
        <f t="shared" si="45"/>
        <v>4358</v>
      </c>
      <c r="G105" s="169">
        <f t="shared" si="45"/>
        <v>4542</v>
      </c>
      <c r="H105" s="169">
        <f t="shared" si="45"/>
        <v>4081</v>
      </c>
      <c r="I105" s="180">
        <f t="shared" si="44"/>
        <v>-0.10149713782474679</v>
      </c>
      <c r="J105" s="170">
        <f t="shared" si="41"/>
        <v>0.34553247609627435</v>
      </c>
      <c r="K105" s="169">
        <f>H105-G105</f>
        <v>-461</v>
      </c>
      <c r="L105" s="169">
        <f t="shared" si="43"/>
        <v>1048</v>
      </c>
      <c r="M105" s="170">
        <f t="shared" si="40"/>
        <v>1.5346247596155654E-3</v>
      </c>
    </row>
    <row r="106" spans="2:13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4"/>
      <c r="L106" s="153"/>
      <c r="M106" s="153"/>
    </row>
    <row r="107" spans="2:13" x14ac:dyDescent="0.25">
      <c r="B107" s="156" t="s">
        <v>73</v>
      </c>
      <c r="C107" s="176">
        <v>32678</v>
      </c>
      <c r="D107" s="176">
        <v>92080</v>
      </c>
      <c r="E107" s="176">
        <v>126756</v>
      </c>
      <c r="F107" s="176">
        <v>118276</v>
      </c>
      <c r="G107" s="176">
        <v>128577</v>
      </c>
      <c r="H107" s="176">
        <v>111443</v>
      </c>
      <c r="I107" s="177">
        <f>IFERROR(H107/G107-1,"-")</f>
        <v>-0.13325866990208202</v>
      </c>
      <c r="J107" s="177">
        <f>IFERROR(H107/D107-1,"-")</f>
        <v>0.21028453518679413</v>
      </c>
      <c r="K107" s="176">
        <f>H107-G107</f>
        <v>-17134</v>
      </c>
      <c r="L107" s="176">
        <f>H107-D107</f>
        <v>19363</v>
      </c>
      <c r="M107" s="177">
        <f t="shared" ref="M107:M119" si="46">H107/H$9</f>
        <v>4.1907176448379678E-2</v>
      </c>
    </row>
    <row r="108" spans="2:13" x14ac:dyDescent="0.25">
      <c r="B108" s="159" t="s">
        <v>102</v>
      </c>
      <c r="C108" s="160">
        <v>19665</v>
      </c>
      <c r="D108" s="160">
        <v>19181</v>
      </c>
      <c r="E108" s="160">
        <v>24592</v>
      </c>
      <c r="F108" s="160">
        <v>22839</v>
      </c>
      <c r="G108" s="160">
        <v>25193</v>
      </c>
      <c r="H108" s="160">
        <v>20059</v>
      </c>
      <c r="I108" s="178">
        <f>IFERROR(H108/G108-1,"-")</f>
        <v>-0.20378676616520464</v>
      </c>
      <c r="J108" s="161">
        <f t="shared" ref="J108:J119" si="47">IFERROR(H108/D108-1,"-")</f>
        <v>4.5774464313643737E-2</v>
      </c>
      <c r="K108" s="160">
        <f t="shared" ref="K108:K118" si="48">H108-G108</f>
        <v>-5134</v>
      </c>
      <c r="L108" s="160">
        <f t="shared" ref="L108:L119" si="49">H108-D108</f>
        <v>878</v>
      </c>
      <c r="M108" s="161">
        <f t="shared" si="46"/>
        <v>7.5430134901074801E-3</v>
      </c>
    </row>
    <row r="109" spans="2:13" x14ac:dyDescent="0.25">
      <c r="B109" s="163" t="s">
        <v>108</v>
      </c>
      <c r="C109" s="164">
        <v>14560</v>
      </c>
      <c r="D109" s="164">
        <v>7536</v>
      </c>
      <c r="E109" s="164">
        <v>9982</v>
      </c>
      <c r="F109" s="164">
        <v>6776</v>
      </c>
      <c r="G109" s="164">
        <v>8640</v>
      </c>
      <c r="H109" s="164">
        <v>11394</v>
      </c>
      <c r="I109" s="179">
        <f>IFERROR(H109/G109-1,"-")</f>
        <v>0.31875000000000009</v>
      </c>
      <c r="J109" s="165">
        <f t="shared" si="47"/>
        <v>0.51194267515923575</v>
      </c>
      <c r="K109" s="164">
        <f t="shared" si="48"/>
        <v>2754</v>
      </c>
      <c r="L109" s="164">
        <f t="shared" si="49"/>
        <v>3858</v>
      </c>
      <c r="M109" s="165">
        <f t="shared" si="46"/>
        <v>4.284615170561076E-3</v>
      </c>
    </row>
    <row r="110" spans="2:13" x14ac:dyDescent="0.25">
      <c r="B110" s="163" t="s">
        <v>105</v>
      </c>
      <c r="C110" s="164">
        <v>5105</v>
      </c>
      <c r="D110" s="164">
        <v>11645</v>
      </c>
      <c r="E110" s="164">
        <v>14610</v>
      </c>
      <c r="F110" s="164">
        <v>16063</v>
      </c>
      <c r="G110" s="164">
        <v>16553</v>
      </c>
      <c r="H110" s="164">
        <v>8665</v>
      </c>
      <c r="I110" s="179">
        <f>IFERROR(H110/G110-1,"-")</f>
        <v>-0.47652993415090916</v>
      </c>
      <c r="J110" s="165">
        <f t="shared" si="47"/>
        <v>-0.25590382138256762</v>
      </c>
      <c r="K110" s="164">
        <f t="shared" si="48"/>
        <v>-7888</v>
      </c>
      <c r="L110" s="164">
        <f t="shared" si="49"/>
        <v>-2980</v>
      </c>
      <c r="M110" s="165">
        <f t="shared" si="46"/>
        <v>3.2583983195464037E-3</v>
      </c>
    </row>
    <row r="111" spans="2:13" x14ac:dyDescent="0.25">
      <c r="B111" s="159" t="s">
        <v>112</v>
      </c>
      <c r="C111" s="160">
        <v>13013</v>
      </c>
      <c r="D111" s="160">
        <v>72899</v>
      </c>
      <c r="E111" s="160">
        <v>102164</v>
      </c>
      <c r="F111" s="160">
        <v>95437</v>
      </c>
      <c r="G111" s="160">
        <v>103384</v>
      </c>
      <c r="H111" s="160">
        <v>91384</v>
      </c>
      <c r="I111" s="178">
        <f>IFERROR(H111/G111-1,"-")</f>
        <v>-0.11607211947690166</v>
      </c>
      <c r="J111" s="161">
        <f t="shared" si="47"/>
        <v>0.25357000781903727</v>
      </c>
      <c r="K111" s="160">
        <f t="shared" si="48"/>
        <v>-12000</v>
      </c>
      <c r="L111" s="160">
        <f t="shared" si="49"/>
        <v>18485</v>
      </c>
      <c r="M111" s="161">
        <f t="shared" si="46"/>
        <v>3.4364162958272194E-2</v>
      </c>
    </row>
    <row r="112" spans="2:13" x14ac:dyDescent="0.25">
      <c r="B112" s="163" t="s">
        <v>115</v>
      </c>
      <c r="C112" s="164">
        <v>1478</v>
      </c>
      <c r="D112" s="164">
        <v>41971</v>
      </c>
      <c r="E112" s="164">
        <v>65849</v>
      </c>
      <c r="F112" s="164">
        <v>57884</v>
      </c>
      <c r="G112" s="164">
        <v>60238</v>
      </c>
      <c r="H112" s="164">
        <v>55867</v>
      </c>
      <c r="I112" s="179">
        <f t="shared" ref="I112:I119" si="50">IFERROR(H112/G112-1,"-")</f>
        <v>-7.2562170058766862E-2</v>
      </c>
      <c r="J112" s="165">
        <f t="shared" si="47"/>
        <v>0.33108574968430582</v>
      </c>
      <c r="K112" s="164">
        <f t="shared" si="48"/>
        <v>-4371</v>
      </c>
      <c r="L112" s="164">
        <f t="shared" si="49"/>
        <v>13896</v>
      </c>
      <c r="M112" s="165">
        <f t="shared" si="46"/>
        <v>2.1008302240980836E-2</v>
      </c>
    </row>
    <row r="113" spans="2:13" x14ac:dyDescent="0.25">
      <c r="B113" s="163" t="s">
        <v>118</v>
      </c>
      <c r="C113" s="164">
        <v>3751</v>
      </c>
      <c r="D113" s="164">
        <v>3633</v>
      </c>
      <c r="E113" s="164">
        <v>4995</v>
      </c>
      <c r="F113" s="164">
        <v>4429</v>
      </c>
      <c r="G113" s="164">
        <v>5263</v>
      </c>
      <c r="H113" s="164">
        <v>4745</v>
      </c>
      <c r="I113" s="179">
        <f t="shared" si="50"/>
        <v>-9.84229526885807E-2</v>
      </c>
      <c r="J113" s="165">
        <f t="shared" si="47"/>
        <v>0.30608312689237538</v>
      </c>
      <c r="K113" s="164">
        <f t="shared" si="48"/>
        <v>-518</v>
      </c>
      <c r="L113" s="164">
        <f t="shared" si="49"/>
        <v>1112</v>
      </c>
      <c r="M113" s="165">
        <f t="shared" si="46"/>
        <v>1.7843162176858264E-3</v>
      </c>
    </row>
    <row r="114" spans="2:13" x14ac:dyDescent="0.25">
      <c r="B114" s="163" t="s">
        <v>121</v>
      </c>
      <c r="C114" s="164">
        <v>2692</v>
      </c>
      <c r="D114" s="164">
        <v>4513</v>
      </c>
      <c r="E114" s="164">
        <v>8423</v>
      </c>
      <c r="F114" s="164">
        <v>6264</v>
      </c>
      <c r="G114" s="164">
        <v>7976</v>
      </c>
      <c r="H114" s="164">
        <v>7206</v>
      </c>
      <c r="I114" s="179">
        <f t="shared" si="50"/>
        <v>-9.6539618856569698E-2</v>
      </c>
      <c r="J114" s="165">
        <f t="shared" si="47"/>
        <v>0.59672058497673386</v>
      </c>
      <c r="K114" s="164">
        <f t="shared" si="48"/>
        <v>-770</v>
      </c>
      <c r="L114" s="164">
        <f t="shared" si="49"/>
        <v>2693</v>
      </c>
      <c r="M114" s="165">
        <f t="shared" si="46"/>
        <v>2.7097539862263572E-3</v>
      </c>
    </row>
    <row r="115" spans="2:13" x14ac:dyDescent="0.25">
      <c r="B115" s="163" t="s">
        <v>128</v>
      </c>
      <c r="C115" s="164">
        <v>755</v>
      </c>
      <c r="D115" s="164">
        <v>3676</v>
      </c>
      <c r="E115" s="164">
        <v>3101</v>
      </c>
      <c r="F115" s="164">
        <v>3519</v>
      </c>
      <c r="G115" s="164">
        <v>3554</v>
      </c>
      <c r="H115" s="164">
        <v>1849</v>
      </c>
      <c r="I115" s="179">
        <f t="shared" si="50"/>
        <v>-0.47974113674732699</v>
      </c>
      <c r="J115" s="165">
        <f t="shared" si="47"/>
        <v>-0.49700761697497275</v>
      </c>
      <c r="K115" s="164">
        <f t="shared" si="48"/>
        <v>-1705</v>
      </c>
      <c r="L115" s="164">
        <f t="shared" si="49"/>
        <v>-1827</v>
      </c>
      <c r="M115" s="165">
        <f t="shared" si="46"/>
        <v>6.9530046080107334E-4</v>
      </c>
    </row>
    <row r="116" spans="2:13" x14ac:dyDescent="0.25">
      <c r="B116" s="163" t="s">
        <v>124</v>
      </c>
      <c r="C116" s="164">
        <v>995</v>
      </c>
      <c r="D116" s="164">
        <v>2405</v>
      </c>
      <c r="E116" s="164">
        <v>2335</v>
      </c>
      <c r="F116" s="164">
        <v>2642</v>
      </c>
      <c r="G116" s="164">
        <v>2479</v>
      </c>
      <c r="H116" s="164">
        <v>1676</v>
      </c>
      <c r="I116" s="179">
        <f t="shared" si="50"/>
        <v>-0.32392093586123438</v>
      </c>
      <c r="J116" s="165">
        <f t="shared" si="47"/>
        <v>-0.30311850311850308</v>
      </c>
      <c r="K116" s="164">
        <f t="shared" si="48"/>
        <v>-803</v>
      </c>
      <c r="L116" s="164">
        <f t="shared" si="49"/>
        <v>-729</v>
      </c>
      <c r="M116" s="165">
        <f t="shared" si="46"/>
        <v>6.3024530681589992E-4</v>
      </c>
    </row>
    <row r="117" spans="2:13" x14ac:dyDescent="0.25">
      <c r="B117" s="163" t="s">
        <v>133</v>
      </c>
      <c r="C117" s="164">
        <v>14</v>
      </c>
      <c r="D117" s="164">
        <v>471</v>
      </c>
      <c r="E117" s="164">
        <v>700</v>
      </c>
      <c r="F117" s="164">
        <v>878</v>
      </c>
      <c r="G117" s="164">
        <v>838</v>
      </c>
      <c r="H117" s="164">
        <v>811</v>
      </c>
      <c r="I117" s="179">
        <f t="shared" si="50"/>
        <v>-3.2219570405727871E-2</v>
      </c>
      <c r="J117" s="165">
        <f t="shared" si="47"/>
        <v>0.72186836518046715</v>
      </c>
      <c r="K117" s="164">
        <f t="shared" si="48"/>
        <v>-27</v>
      </c>
      <c r="L117" s="164">
        <f t="shared" si="49"/>
        <v>340</v>
      </c>
      <c r="M117" s="165">
        <f t="shared" si="46"/>
        <v>3.0496953689003274E-4</v>
      </c>
    </row>
    <row r="118" spans="2:13" x14ac:dyDescent="0.25">
      <c r="B118" s="163" t="s">
        <v>136</v>
      </c>
      <c r="C118" s="164">
        <v>20</v>
      </c>
      <c r="D118" s="164">
        <v>701</v>
      </c>
      <c r="E118" s="164">
        <v>437</v>
      </c>
      <c r="F118" s="164">
        <v>1078</v>
      </c>
      <c r="G118" s="164">
        <v>719</v>
      </c>
      <c r="H118" s="164">
        <v>806</v>
      </c>
      <c r="I118" s="179">
        <f t="shared" si="50"/>
        <v>0.12100139082058425</v>
      </c>
      <c r="J118" s="165">
        <f t="shared" si="47"/>
        <v>0.14978601997146934</v>
      </c>
      <c r="K118" s="164">
        <f t="shared" si="48"/>
        <v>87</v>
      </c>
      <c r="L118" s="164">
        <f t="shared" si="49"/>
        <v>105</v>
      </c>
      <c r="M118" s="165">
        <f t="shared" si="46"/>
        <v>3.0308933012745547E-4</v>
      </c>
    </row>
    <row r="119" spans="2:13" x14ac:dyDescent="0.25">
      <c r="B119" s="168" t="s">
        <v>150</v>
      </c>
      <c r="C119" s="169">
        <f t="shared" ref="C119:H119" si="51">C111-SUM(C112:C118)</f>
        <v>3308</v>
      </c>
      <c r="D119" s="169">
        <f t="shared" si="51"/>
        <v>15529</v>
      </c>
      <c r="E119" s="169">
        <f t="shared" si="51"/>
        <v>16324</v>
      </c>
      <c r="F119" s="169">
        <f t="shared" si="51"/>
        <v>18743</v>
      </c>
      <c r="G119" s="169">
        <f t="shared" si="51"/>
        <v>22317</v>
      </c>
      <c r="H119" s="169">
        <f t="shared" si="51"/>
        <v>18424</v>
      </c>
      <c r="I119" s="180">
        <f t="shared" si="50"/>
        <v>-0.17444100909620464</v>
      </c>
      <c r="J119" s="170">
        <f t="shared" si="47"/>
        <v>0.18642539764311938</v>
      </c>
      <c r="K119" s="169">
        <f>H119-G119</f>
        <v>-3893</v>
      </c>
      <c r="L119" s="169">
        <f t="shared" si="49"/>
        <v>2895</v>
      </c>
      <c r="M119" s="170">
        <f t="shared" si="46"/>
        <v>6.928185878744714E-3</v>
      </c>
    </row>
    <row r="120" spans="2:13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4"/>
      <c r="L120" s="153"/>
      <c r="M120" s="153"/>
    </row>
    <row r="121" spans="2:13" x14ac:dyDescent="0.25">
      <c r="B121" s="156" t="s">
        <v>73</v>
      </c>
      <c r="C121" s="176">
        <v>58803</v>
      </c>
      <c r="D121" s="176">
        <v>104421</v>
      </c>
      <c r="E121" s="176">
        <v>126576</v>
      </c>
      <c r="F121" s="176">
        <v>124946</v>
      </c>
      <c r="G121" s="176">
        <v>140761</v>
      </c>
      <c r="H121" s="176">
        <v>146710</v>
      </c>
      <c r="I121" s="177">
        <f>IFERROR(H121/G121-1,"-")</f>
        <v>4.2263126860422995E-2</v>
      </c>
      <c r="J121" s="177">
        <f>IFERROR(H121/D121-1,"-")</f>
        <v>0.40498558719031608</v>
      </c>
      <c r="K121" s="176">
        <f>H121-G121</f>
        <v>5949</v>
      </c>
      <c r="L121" s="176">
        <f>H121-D121</f>
        <v>42289</v>
      </c>
      <c r="M121" s="177">
        <f t="shared" ref="M121:M133" si="52">H121/H$9</f>
        <v>5.516902682754217E-2</v>
      </c>
    </row>
    <row r="122" spans="2:13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61">
        <f t="shared" ref="J122:J133" si="53">IFERROR(H122/D122-1,"-")</f>
        <v>0.41660315040650397</v>
      </c>
      <c r="K122" s="160">
        <f t="shared" ref="K122:K132" si="54">H122-G122</f>
        <v>1487</v>
      </c>
      <c r="L122" s="160">
        <f t="shared" ref="L122:L133" si="55">H122-D122</f>
        <v>26236</v>
      </c>
      <c r="M122" s="161">
        <f t="shared" si="52"/>
        <v>3.3547401140608633E-2</v>
      </c>
    </row>
    <row r="123" spans="2:13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5">
        <f t="shared" si="53"/>
        <v>0.39271434917814307</v>
      </c>
      <c r="K123" s="164">
        <f t="shared" si="54"/>
        <v>-154</v>
      </c>
      <c r="L123" s="164">
        <f t="shared" si="55"/>
        <v>12376</v>
      </c>
      <c r="M123" s="165">
        <f t="shared" si="52"/>
        <v>1.650445496190325E-2</v>
      </c>
    </row>
    <row r="124" spans="2:13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5">
        <f t="shared" si="53"/>
        <v>0.44053143474667844</v>
      </c>
      <c r="K124" s="164">
        <f t="shared" si="54"/>
        <v>1641</v>
      </c>
      <c r="L124" s="164">
        <f t="shared" si="55"/>
        <v>13860</v>
      </c>
      <c r="M124" s="165">
        <f t="shared" si="52"/>
        <v>1.704294617870538E-2</v>
      </c>
    </row>
    <row r="125" spans="2:13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61">
        <f t="shared" si="53"/>
        <v>0.38733260948244652</v>
      </c>
      <c r="K125" s="160">
        <f t="shared" si="54"/>
        <v>4462</v>
      </c>
      <c r="L125" s="160">
        <f t="shared" si="55"/>
        <v>16053</v>
      </c>
      <c r="M125" s="161">
        <f t="shared" si="52"/>
        <v>2.162162568693354E-2</v>
      </c>
    </row>
    <row r="126" spans="2:13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56">IFERROR(H126/G126-1,"-")</f>
        <v>-3.9571610092575815E-2</v>
      </c>
      <c r="J126" s="165">
        <f t="shared" si="53"/>
        <v>0.30127889818002962</v>
      </c>
      <c r="K126" s="164">
        <f t="shared" si="54"/>
        <v>-218</v>
      </c>
      <c r="L126" s="164">
        <f t="shared" si="55"/>
        <v>1225</v>
      </c>
      <c r="M126" s="165">
        <f t="shared" si="52"/>
        <v>1.9896347961592641E-3</v>
      </c>
    </row>
    <row r="127" spans="2:13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56"/>
        <v>8.8675480169618348E-2</v>
      </c>
      <c r="J127" s="165">
        <f t="shared" si="53"/>
        <v>0.87680068802408084</v>
      </c>
      <c r="K127" s="164">
        <f t="shared" si="54"/>
        <v>711</v>
      </c>
      <c r="L127" s="164">
        <f t="shared" si="55"/>
        <v>4078</v>
      </c>
      <c r="M127" s="165">
        <f t="shared" si="52"/>
        <v>3.282464966107393E-3</v>
      </c>
    </row>
    <row r="128" spans="2:13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56"/>
        <v>5.3099415204678424E-2</v>
      </c>
      <c r="J128" s="165">
        <f t="shared" si="53"/>
        <v>0.11546085232903858</v>
      </c>
      <c r="K128" s="164">
        <f t="shared" si="54"/>
        <v>227</v>
      </c>
      <c r="L128" s="164">
        <f t="shared" si="55"/>
        <v>466</v>
      </c>
      <c r="M128" s="165">
        <f t="shared" si="52"/>
        <v>1.6929381690245712E-3</v>
      </c>
    </row>
    <row r="129" spans="2:13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56"/>
        <v>0.20030816640986138</v>
      </c>
      <c r="J129" s="165">
        <f t="shared" si="53"/>
        <v>0.32370433305012747</v>
      </c>
      <c r="K129" s="164">
        <f t="shared" si="54"/>
        <v>260</v>
      </c>
      <c r="L129" s="164">
        <f t="shared" si="55"/>
        <v>381</v>
      </c>
      <c r="M129" s="165">
        <f t="shared" si="52"/>
        <v>5.8587242721907639E-4</v>
      </c>
    </row>
    <row r="130" spans="2:13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56"/>
        <v>3.9929015084294583E-2</v>
      </c>
      <c r="J130" s="165">
        <f t="shared" si="53"/>
        <v>0.33637400228050174</v>
      </c>
      <c r="K130" s="164">
        <f t="shared" si="54"/>
        <v>45</v>
      </c>
      <c r="L130" s="164">
        <f t="shared" si="55"/>
        <v>295</v>
      </c>
      <c r="M130" s="165">
        <f t="shared" si="52"/>
        <v>4.407204651481114E-4</v>
      </c>
    </row>
    <row r="131" spans="2:13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56"/>
        <v>-0.23168908819133038</v>
      </c>
      <c r="J131" s="165">
        <f t="shared" si="53"/>
        <v>-0.10139860139860135</v>
      </c>
      <c r="K131" s="164">
        <f t="shared" si="54"/>
        <v>-155</v>
      </c>
      <c r="L131" s="164">
        <f t="shared" si="55"/>
        <v>-58</v>
      </c>
      <c r="M131" s="165">
        <f t="shared" si="52"/>
        <v>1.9328525519294305E-4</v>
      </c>
    </row>
    <row r="132" spans="2:13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56"/>
        <v>-0.10850439882697949</v>
      </c>
      <c r="J132" s="165">
        <f t="shared" si="53"/>
        <v>0.18058252427184462</v>
      </c>
      <c r="K132" s="164">
        <f t="shared" si="54"/>
        <v>-148</v>
      </c>
      <c r="L132" s="164">
        <f t="shared" si="55"/>
        <v>186</v>
      </c>
      <c r="M132" s="165">
        <f t="shared" si="52"/>
        <v>4.5726628465879134E-4</v>
      </c>
    </row>
    <row r="133" spans="2:13" x14ac:dyDescent="0.25">
      <c r="B133" s="168" t="s">
        <v>150</v>
      </c>
      <c r="C133" s="169">
        <f t="shared" ref="C133:H133" si="57">C125-SUM(C126:C132)</f>
        <v>13722</v>
      </c>
      <c r="D133" s="169">
        <f t="shared" si="57"/>
        <v>25036</v>
      </c>
      <c r="E133" s="169">
        <f t="shared" si="57"/>
        <v>27616</v>
      </c>
      <c r="F133" s="169">
        <f t="shared" si="57"/>
        <v>27727</v>
      </c>
      <c r="G133" s="169">
        <f t="shared" si="57"/>
        <v>30776</v>
      </c>
      <c r="H133" s="169">
        <f t="shared" si="57"/>
        <v>34516</v>
      </c>
      <c r="I133" s="180">
        <f t="shared" si="56"/>
        <v>0.12152326488172593</v>
      </c>
      <c r="J133" s="170">
        <f t="shared" si="53"/>
        <v>0.37865473717846299</v>
      </c>
      <c r="K133" s="169">
        <f>H133-G133</f>
        <v>3740</v>
      </c>
      <c r="L133" s="169">
        <f t="shared" si="55"/>
        <v>9480</v>
      </c>
      <c r="M133" s="170">
        <f t="shared" si="52"/>
        <v>1.2979443323423391E-2</v>
      </c>
    </row>
    <row r="134" spans="2:13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4"/>
      <c r="L134" s="153"/>
      <c r="M134" s="153"/>
    </row>
    <row r="135" spans="2:13" x14ac:dyDescent="0.25">
      <c r="B135" s="156" t="s">
        <v>73</v>
      </c>
      <c r="C135" s="176">
        <v>33859</v>
      </c>
      <c r="D135" s="176">
        <v>122526</v>
      </c>
      <c r="E135" s="176">
        <v>133361</v>
      </c>
      <c r="F135" s="176">
        <v>142962</v>
      </c>
      <c r="G135" s="176">
        <v>136065</v>
      </c>
      <c r="H135" s="176">
        <v>141261</v>
      </c>
      <c r="I135" s="177">
        <f>IFERROR(H135/G135-1,"-")</f>
        <v>3.8187630911696635E-2</v>
      </c>
      <c r="J135" s="177">
        <f>IFERROR(H135/D135-1,"-")</f>
        <v>0.15290632192351006</v>
      </c>
      <c r="K135" s="176">
        <f>H135-G135</f>
        <v>5196</v>
      </c>
      <c r="L135" s="176">
        <f>H135-D135</f>
        <v>18735</v>
      </c>
      <c r="M135" s="177">
        <f t="shared" ref="M135:M147" si="58">H135/H$9</f>
        <v>5.3119977497685468E-2</v>
      </c>
    </row>
    <row r="136" spans="2:13" x14ac:dyDescent="0.25">
      <c r="B136" s="159" t="s">
        <v>102</v>
      </c>
      <c r="C136" s="160">
        <v>19690</v>
      </c>
      <c r="D136" s="160">
        <v>11499</v>
      </c>
      <c r="E136" s="160">
        <v>14533</v>
      </c>
      <c r="F136" s="160">
        <v>11059</v>
      </c>
      <c r="G136" s="160">
        <v>9469</v>
      </c>
      <c r="H136" s="160">
        <v>17750</v>
      </c>
      <c r="I136" s="178">
        <f>IFERROR(H136/G136-1,"-")</f>
        <v>0.87453796599429712</v>
      </c>
      <c r="J136" s="161">
        <f t="shared" ref="J136:J147" si="59">IFERROR(H136/D136-1,"-")</f>
        <v>0.54361248804243845</v>
      </c>
      <c r="K136" s="160">
        <f t="shared" ref="K136:K146" si="60">H136-G136</f>
        <v>8281</v>
      </c>
      <c r="L136" s="160">
        <f t="shared" ref="L136:L147" si="61">H136-D136</f>
        <v>6251</v>
      </c>
      <c r="M136" s="161">
        <f t="shared" si="58"/>
        <v>6.6747340071492984E-3</v>
      </c>
    </row>
    <row r="137" spans="2:13" x14ac:dyDescent="0.25">
      <c r="B137" s="163" t="s">
        <v>108</v>
      </c>
      <c r="C137" s="164">
        <v>16632</v>
      </c>
      <c r="D137" s="164">
        <v>7875</v>
      </c>
      <c r="E137" s="164">
        <v>9587</v>
      </c>
      <c r="F137" s="164">
        <v>7128</v>
      </c>
      <c r="G137" s="164">
        <v>4681</v>
      </c>
      <c r="H137" s="164">
        <v>11101</v>
      </c>
      <c r="I137" s="179">
        <f>IFERROR(H137/G137-1,"-")</f>
        <v>1.3715018158513139</v>
      </c>
      <c r="J137" s="165">
        <f t="shared" si="59"/>
        <v>0.4096507936507936</v>
      </c>
      <c r="K137" s="164">
        <f t="shared" si="60"/>
        <v>6420</v>
      </c>
      <c r="L137" s="164">
        <f t="shared" si="61"/>
        <v>3226</v>
      </c>
      <c r="M137" s="165">
        <f t="shared" si="58"/>
        <v>4.1744350542740486E-3</v>
      </c>
    </row>
    <row r="138" spans="2:13" x14ac:dyDescent="0.25">
      <c r="B138" s="163" t="s">
        <v>105</v>
      </c>
      <c r="C138" s="164">
        <v>3058</v>
      </c>
      <c r="D138" s="164">
        <v>3624</v>
      </c>
      <c r="E138" s="164">
        <v>4946</v>
      </c>
      <c r="F138" s="164">
        <v>3931</v>
      </c>
      <c r="G138" s="164">
        <v>4788</v>
      </c>
      <c r="H138" s="164">
        <v>6649</v>
      </c>
      <c r="I138" s="179">
        <f>IFERROR(H138/G138-1,"-")</f>
        <v>0.38868003341687563</v>
      </c>
      <c r="J138" s="165">
        <f t="shared" si="59"/>
        <v>0.83471302428256067</v>
      </c>
      <c r="K138" s="164">
        <f t="shared" si="60"/>
        <v>1861</v>
      </c>
      <c r="L138" s="164">
        <f t="shared" si="61"/>
        <v>3025</v>
      </c>
      <c r="M138" s="165">
        <f t="shared" si="58"/>
        <v>2.5002989528752498E-3</v>
      </c>
    </row>
    <row r="139" spans="2:13" x14ac:dyDescent="0.25">
      <c r="B139" s="159" t="s">
        <v>112</v>
      </c>
      <c r="C139" s="160">
        <v>14169</v>
      </c>
      <c r="D139" s="160">
        <v>111027</v>
      </c>
      <c r="E139" s="160">
        <v>118828</v>
      </c>
      <c r="F139" s="160">
        <v>131903</v>
      </c>
      <c r="G139" s="160">
        <v>126596</v>
      </c>
      <c r="H139" s="160">
        <v>123511</v>
      </c>
      <c r="I139" s="178">
        <f>IFERROR(H139/G139-1,"-")</f>
        <v>-2.4368858415747763E-2</v>
      </c>
      <c r="J139" s="161">
        <f t="shared" si="59"/>
        <v>0.1124411179262701</v>
      </c>
      <c r="K139" s="160">
        <f t="shared" si="60"/>
        <v>-3085</v>
      </c>
      <c r="L139" s="160">
        <f t="shared" si="61"/>
        <v>12484</v>
      </c>
      <c r="M139" s="161">
        <f t="shared" si="58"/>
        <v>4.6445243490536164E-2</v>
      </c>
    </row>
    <row r="140" spans="2:13" x14ac:dyDescent="0.25">
      <c r="B140" s="163" t="s">
        <v>115</v>
      </c>
      <c r="C140" s="164">
        <v>458</v>
      </c>
      <c r="D140" s="164">
        <v>45437</v>
      </c>
      <c r="E140" s="164">
        <v>47873</v>
      </c>
      <c r="F140" s="164">
        <v>57185</v>
      </c>
      <c r="G140" s="164">
        <v>56898</v>
      </c>
      <c r="H140" s="164">
        <v>52401</v>
      </c>
      <c r="I140" s="179">
        <f t="shared" ref="I140:I147" si="62">IFERROR(H140/G140-1,"-")</f>
        <v>-7.903616998840024E-2</v>
      </c>
      <c r="J140" s="165">
        <f t="shared" si="59"/>
        <v>0.15326716112419403</v>
      </c>
      <c r="K140" s="164">
        <f t="shared" si="60"/>
        <v>-4497</v>
      </c>
      <c r="L140" s="164">
        <f t="shared" si="61"/>
        <v>6964</v>
      </c>
      <c r="M140" s="165">
        <f t="shared" si="58"/>
        <v>1.9704942913162275E-2</v>
      </c>
    </row>
    <row r="141" spans="2:13" x14ac:dyDescent="0.25">
      <c r="B141" s="163" t="s">
        <v>118</v>
      </c>
      <c r="C141" s="164">
        <v>1509</v>
      </c>
      <c r="D141" s="164">
        <v>7643</v>
      </c>
      <c r="E141" s="164">
        <v>10249</v>
      </c>
      <c r="F141" s="164">
        <v>11716</v>
      </c>
      <c r="G141" s="164">
        <v>10416</v>
      </c>
      <c r="H141" s="164">
        <v>10450</v>
      </c>
      <c r="I141" s="179">
        <f t="shared" si="62"/>
        <v>3.2642089093701809E-3</v>
      </c>
      <c r="J141" s="165">
        <f t="shared" si="59"/>
        <v>0.36726416328666756</v>
      </c>
      <c r="K141" s="164">
        <f t="shared" si="60"/>
        <v>34</v>
      </c>
      <c r="L141" s="164">
        <f t="shared" si="61"/>
        <v>2807</v>
      </c>
      <c r="M141" s="165">
        <f t="shared" si="58"/>
        <v>3.9296321337864886E-3</v>
      </c>
    </row>
    <row r="142" spans="2:13" x14ac:dyDescent="0.25">
      <c r="B142" s="163" t="s">
        <v>121</v>
      </c>
      <c r="C142" s="164">
        <v>4457</v>
      </c>
      <c r="D142" s="164">
        <v>13855</v>
      </c>
      <c r="E142" s="164">
        <v>12921</v>
      </c>
      <c r="F142" s="164">
        <v>13371</v>
      </c>
      <c r="G142" s="164">
        <v>11494</v>
      </c>
      <c r="H142" s="164">
        <v>11910</v>
      </c>
      <c r="I142" s="179">
        <f t="shared" si="62"/>
        <v>3.6192796241517389E-2</v>
      </c>
      <c r="J142" s="165">
        <f t="shared" si="59"/>
        <v>-0.14038253338145079</v>
      </c>
      <c r="K142" s="164">
        <f t="shared" si="60"/>
        <v>416</v>
      </c>
      <c r="L142" s="164">
        <f t="shared" si="61"/>
        <v>-1945</v>
      </c>
      <c r="M142" s="165">
        <f t="shared" si="58"/>
        <v>4.4786525084590505E-3</v>
      </c>
    </row>
    <row r="143" spans="2:13" x14ac:dyDescent="0.25">
      <c r="B143" s="163" t="s">
        <v>128</v>
      </c>
      <c r="C143" s="164">
        <v>204</v>
      </c>
      <c r="D143" s="164">
        <v>4824</v>
      </c>
      <c r="E143" s="164">
        <v>4085</v>
      </c>
      <c r="F143" s="164">
        <v>3268</v>
      </c>
      <c r="G143" s="164">
        <v>3004</v>
      </c>
      <c r="H143" s="164">
        <v>2327</v>
      </c>
      <c r="I143" s="179">
        <f t="shared" si="62"/>
        <v>-0.22536617842876161</v>
      </c>
      <c r="J143" s="165">
        <f t="shared" si="59"/>
        <v>-0.517620232172471</v>
      </c>
      <c r="K143" s="164">
        <f t="shared" si="60"/>
        <v>-677</v>
      </c>
      <c r="L143" s="164">
        <f t="shared" si="61"/>
        <v>-2497</v>
      </c>
      <c r="M143" s="165">
        <f t="shared" si="58"/>
        <v>8.7504822730346014E-4</v>
      </c>
    </row>
    <row r="144" spans="2:13" x14ac:dyDescent="0.25">
      <c r="B144" s="163" t="s">
        <v>124</v>
      </c>
      <c r="C144" s="164">
        <v>452</v>
      </c>
      <c r="D144" s="164">
        <v>2179</v>
      </c>
      <c r="E144" s="164">
        <v>2364</v>
      </c>
      <c r="F144" s="164">
        <v>2989</v>
      </c>
      <c r="G144" s="164">
        <v>2142</v>
      </c>
      <c r="H144" s="164">
        <v>2235</v>
      </c>
      <c r="I144" s="179">
        <f t="shared" si="62"/>
        <v>4.3417366946778779E-2</v>
      </c>
      <c r="J144" s="165">
        <f t="shared" si="59"/>
        <v>2.5699862322166034E-2</v>
      </c>
      <c r="K144" s="164">
        <f t="shared" si="60"/>
        <v>93</v>
      </c>
      <c r="L144" s="164">
        <f t="shared" si="61"/>
        <v>56</v>
      </c>
      <c r="M144" s="165">
        <f t="shared" si="58"/>
        <v>8.4045242287203838E-4</v>
      </c>
    </row>
    <row r="145" spans="2:13" x14ac:dyDescent="0.25">
      <c r="B145" s="163" t="s">
        <v>133</v>
      </c>
      <c r="C145" s="164">
        <v>36</v>
      </c>
      <c r="D145" s="164">
        <v>1790</v>
      </c>
      <c r="E145" s="164">
        <v>2240</v>
      </c>
      <c r="F145" s="164">
        <v>1950</v>
      </c>
      <c r="G145" s="164">
        <v>2248</v>
      </c>
      <c r="H145" s="164">
        <v>1835</v>
      </c>
      <c r="I145" s="179">
        <f t="shared" si="62"/>
        <v>-0.18371886120996439</v>
      </c>
      <c r="J145" s="165">
        <f t="shared" si="59"/>
        <v>2.5139664804469275E-2</v>
      </c>
      <c r="K145" s="164">
        <f t="shared" si="60"/>
        <v>-413</v>
      </c>
      <c r="L145" s="164">
        <f t="shared" si="61"/>
        <v>45</v>
      </c>
      <c r="M145" s="165">
        <f t="shared" si="58"/>
        <v>6.9003588186585701E-4</v>
      </c>
    </row>
    <row r="146" spans="2:13" x14ac:dyDescent="0.25">
      <c r="B146" s="163" t="s">
        <v>136</v>
      </c>
      <c r="C146" s="164">
        <v>41</v>
      </c>
      <c r="D146" s="164">
        <v>888</v>
      </c>
      <c r="E146" s="164">
        <v>1585</v>
      </c>
      <c r="F146" s="164">
        <v>1560</v>
      </c>
      <c r="G146" s="164">
        <v>1093</v>
      </c>
      <c r="H146" s="164">
        <v>1103</v>
      </c>
      <c r="I146" s="179">
        <f t="shared" si="62"/>
        <v>9.1491308325708509E-3</v>
      </c>
      <c r="J146" s="165">
        <f t="shared" si="59"/>
        <v>0.24211711711711703</v>
      </c>
      <c r="K146" s="164">
        <f t="shared" si="60"/>
        <v>10</v>
      </c>
      <c r="L146" s="164">
        <f t="shared" si="61"/>
        <v>215</v>
      </c>
      <c r="M146" s="165">
        <f t="shared" si="58"/>
        <v>4.1477361182454514E-4</v>
      </c>
    </row>
    <row r="147" spans="2:13" x14ac:dyDescent="0.25">
      <c r="B147" s="168" t="s">
        <v>150</v>
      </c>
      <c r="C147" s="169">
        <f t="shared" ref="C147:H147" si="63">C139-SUM(C140:C146)</f>
        <v>7012</v>
      </c>
      <c r="D147" s="169">
        <f t="shared" si="63"/>
        <v>34411</v>
      </c>
      <c r="E147" s="169">
        <f t="shared" si="63"/>
        <v>37511</v>
      </c>
      <c r="F147" s="169">
        <f t="shared" si="63"/>
        <v>39864</v>
      </c>
      <c r="G147" s="169">
        <f t="shared" si="63"/>
        <v>39301</v>
      </c>
      <c r="H147" s="169">
        <f t="shared" si="63"/>
        <v>41250</v>
      </c>
      <c r="I147" s="180">
        <f t="shared" si="62"/>
        <v>4.9591613444950555E-2</v>
      </c>
      <c r="J147" s="170">
        <f t="shared" si="59"/>
        <v>0.19874458748655943</v>
      </c>
      <c r="K147" s="169">
        <f>H147-G147</f>
        <v>1949</v>
      </c>
      <c r="L147" s="169">
        <f t="shared" si="61"/>
        <v>6839</v>
      </c>
      <c r="M147" s="170">
        <f t="shared" si="58"/>
        <v>1.5511705791262454E-2</v>
      </c>
    </row>
    <row r="148" spans="2:13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4"/>
      <c r="L148" s="153"/>
      <c r="M148" s="153"/>
    </row>
    <row r="149" spans="2:13" x14ac:dyDescent="0.25">
      <c r="B149" s="156" t="s">
        <v>73</v>
      </c>
      <c r="C149" s="176">
        <v>22293</v>
      </c>
      <c r="D149" s="176">
        <v>52853</v>
      </c>
      <c r="E149" s="176">
        <v>59038</v>
      </c>
      <c r="F149" s="176">
        <v>61799</v>
      </c>
      <c r="G149" s="176">
        <v>59492</v>
      </c>
      <c r="H149" s="176">
        <v>51343</v>
      </c>
      <c r="I149" s="177">
        <f>IFERROR(H149/G149-1,"-")</f>
        <v>-0.13697640018826063</v>
      </c>
      <c r="J149" s="177">
        <f>IFERROR(H149/D149-1,"-")</f>
        <v>-2.8569806822696941E-2</v>
      </c>
      <c r="K149" s="176">
        <f>H149-G149</f>
        <v>-8149</v>
      </c>
      <c r="L149" s="176">
        <f>H149-D149</f>
        <v>-1510</v>
      </c>
      <c r="M149" s="177">
        <f t="shared" ref="M149:M161" si="64">H149/H$9</f>
        <v>1.9307091162200925E-2</v>
      </c>
    </row>
    <row r="150" spans="2:13" x14ac:dyDescent="0.25">
      <c r="B150" s="159" t="s">
        <v>102</v>
      </c>
      <c r="C150" s="160">
        <v>15529</v>
      </c>
      <c r="D150" s="160">
        <v>27902</v>
      </c>
      <c r="E150" s="160">
        <v>29120</v>
      </c>
      <c r="F150" s="160">
        <v>26496</v>
      </c>
      <c r="G150" s="160">
        <v>24222</v>
      </c>
      <c r="H150" s="160">
        <v>17220</v>
      </c>
      <c r="I150" s="178">
        <f>IFERROR(H150/G150-1,"-")</f>
        <v>-0.28907604656923458</v>
      </c>
      <c r="J150" s="161">
        <f t="shared" ref="J150:J161" si="65">IFERROR(H150/D150-1,"-")</f>
        <v>-0.38283993978926245</v>
      </c>
      <c r="K150" s="160">
        <f t="shared" ref="K150:K160" si="66">H150-G150</f>
        <v>-7002</v>
      </c>
      <c r="L150" s="160">
        <f t="shared" ref="L150:L161" si="67">H150-D150</f>
        <v>-10682</v>
      </c>
      <c r="M150" s="161">
        <f t="shared" si="64"/>
        <v>6.4754320903161076E-3</v>
      </c>
    </row>
    <row r="151" spans="2:13" x14ac:dyDescent="0.25">
      <c r="B151" s="163" t="s">
        <v>108</v>
      </c>
      <c r="C151" s="164">
        <v>13585</v>
      </c>
      <c r="D151" s="164">
        <v>19346</v>
      </c>
      <c r="E151" s="164">
        <v>19932</v>
      </c>
      <c r="F151" s="164">
        <v>17616</v>
      </c>
      <c r="G151" s="164">
        <v>15211</v>
      </c>
      <c r="H151" s="164">
        <v>6995</v>
      </c>
      <c r="I151" s="179">
        <f>IFERROR(H151/G151-1,"-")</f>
        <v>-0.54013542830846095</v>
      </c>
      <c r="J151" s="165">
        <f t="shared" si="65"/>
        <v>-0.63842654812364308</v>
      </c>
      <c r="K151" s="164">
        <f t="shared" si="66"/>
        <v>-8216</v>
      </c>
      <c r="L151" s="164">
        <f t="shared" si="67"/>
        <v>-12351</v>
      </c>
      <c r="M151" s="165">
        <f t="shared" si="64"/>
        <v>2.6304092608455966E-3</v>
      </c>
    </row>
    <row r="152" spans="2:13" x14ac:dyDescent="0.25">
      <c r="B152" s="163" t="s">
        <v>105</v>
      </c>
      <c r="C152" s="164">
        <v>1944</v>
      </c>
      <c r="D152" s="164">
        <v>8556</v>
      </c>
      <c r="E152" s="164">
        <v>9188</v>
      </c>
      <c r="F152" s="164">
        <v>8880</v>
      </c>
      <c r="G152" s="164">
        <v>9011</v>
      </c>
      <c r="H152" s="164">
        <v>10225</v>
      </c>
      <c r="I152" s="179">
        <f>IFERROR(H152/G152-1,"-")</f>
        <v>0.13472422594606592</v>
      </c>
      <c r="J152" s="165">
        <f t="shared" si="65"/>
        <v>0.19506778868630192</v>
      </c>
      <c r="K152" s="164">
        <f t="shared" si="66"/>
        <v>1214</v>
      </c>
      <c r="L152" s="164">
        <f t="shared" si="67"/>
        <v>1669</v>
      </c>
      <c r="M152" s="165">
        <f t="shared" si="64"/>
        <v>3.8450228294705114E-3</v>
      </c>
    </row>
    <row r="153" spans="2:13" x14ac:dyDescent="0.25">
      <c r="B153" s="159" t="s">
        <v>112</v>
      </c>
      <c r="C153" s="160">
        <v>6764</v>
      </c>
      <c r="D153" s="160">
        <v>24951</v>
      </c>
      <c r="E153" s="160">
        <v>29918</v>
      </c>
      <c r="F153" s="160">
        <v>35303</v>
      </c>
      <c r="G153" s="160">
        <v>35270</v>
      </c>
      <c r="H153" s="160">
        <v>34123</v>
      </c>
      <c r="I153" s="178">
        <f>IFERROR(H153/G153-1,"-")</f>
        <v>-3.2520555713070554E-2</v>
      </c>
      <c r="J153" s="161">
        <f t="shared" si="65"/>
        <v>0.36760049697406916</v>
      </c>
      <c r="K153" s="160">
        <f t="shared" si="66"/>
        <v>-1147</v>
      </c>
      <c r="L153" s="160">
        <f t="shared" si="67"/>
        <v>9172</v>
      </c>
      <c r="M153" s="161">
        <f t="shared" si="64"/>
        <v>1.2831659071884816E-2</v>
      </c>
    </row>
    <row r="154" spans="2:13" x14ac:dyDescent="0.25">
      <c r="B154" s="163" t="s">
        <v>115</v>
      </c>
      <c r="C154" s="164">
        <v>254</v>
      </c>
      <c r="D154" s="164">
        <v>8714</v>
      </c>
      <c r="E154" s="164">
        <v>9501</v>
      </c>
      <c r="F154" s="164">
        <v>10542</v>
      </c>
      <c r="G154" s="164">
        <v>8884</v>
      </c>
      <c r="H154" s="164">
        <v>9616</v>
      </c>
      <c r="I154" s="179">
        <f t="shared" ref="I154:I161" si="68">IFERROR(H154/G154-1,"-")</f>
        <v>8.2395317424583503E-2</v>
      </c>
      <c r="J154" s="165">
        <f t="shared" si="65"/>
        <v>0.10351159054395231</v>
      </c>
      <c r="K154" s="164">
        <f t="shared" si="66"/>
        <v>732</v>
      </c>
      <c r="L154" s="164">
        <f t="shared" si="67"/>
        <v>902</v>
      </c>
      <c r="M154" s="165">
        <f t="shared" si="64"/>
        <v>3.6160136457886001E-3</v>
      </c>
    </row>
    <row r="155" spans="2:13" x14ac:dyDescent="0.25">
      <c r="B155" s="163" t="s">
        <v>118</v>
      </c>
      <c r="C155" s="164">
        <v>1276</v>
      </c>
      <c r="D155" s="164">
        <v>5858</v>
      </c>
      <c r="E155" s="164">
        <v>6181</v>
      </c>
      <c r="F155" s="164">
        <v>6933</v>
      </c>
      <c r="G155" s="164">
        <v>6662</v>
      </c>
      <c r="H155" s="164">
        <v>6461</v>
      </c>
      <c r="I155" s="179">
        <f t="shared" si="68"/>
        <v>-3.0171119783848677E-2</v>
      </c>
      <c r="J155" s="165">
        <f t="shared" si="65"/>
        <v>0.10293615568453407</v>
      </c>
      <c r="K155" s="164">
        <f t="shared" si="66"/>
        <v>-201</v>
      </c>
      <c r="L155" s="164">
        <f t="shared" si="67"/>
        <v>603</v>
      </c>
      <c r="M155" s="165">
        <f t="shared" si="64"/>
        <v>2.4296031786023445E-3</v>
      </c>
    </row>
    <row r="156" spans="2:13" x14ac:dyDescent="0.25">
      <c r="B156" s="163" t="s">
        <v>121</v>
      </c>
      <c r="C156" s="164">
        <v>1993</v>
      </c>
      <c r="D156" s="164">
        <v>2816</v>
      </c>
      <c r="E156" s="164">
        <v>4482</v>
      </c>
      <c r="F156" s="164">
        <v>5547</v>
      </c>
      <c r="G156" s="164">
        <v>7871</v>
      </c>
      <c r="H156" s="164">
        <v>6939</v>
      </c>
      <c r="I156" s="179">
        <f t="shared" si="68"/>
        <v>-0.11840935078134929</v>
      </c>
      <c r="J156" s="165">
        <f t="shared" si="65"/>
        <v>1.4641335227272729</v>
      </c>
      <c r="K156" s="164">
        <f t="shared" si="66"/>
        <v>-932</v>
      </c>
      <c r="L156" s="164">
        <f t="shared" si="67"/>
        <v>4123</v>
      </c>
      <c r="M156" s="165">
        <f t="shared" si="64"/>
        <v>2.6093509451047313E-3</v>
      </c>
    </row>
    <row r="157" spans="2:13" x14ac:dyDescent="0.25">
      <c r="B157" s="163" t="s">
        <v>128</v>
      </c>
      <c r="C157" s="164">
        <v>237</v>
      </c>
      <c r="D157" s="164">
        <v>774</v>
      </c>
      <c r="E157" s="164">
        <v>963</v>
      </c>
      <c r="F157" s="164">
        <v>1457</v>
      </c>
      <c r="G157" s="164">
        <v>1391</v>
      </c>
      <c r="H157" s="164">
        <v>1237</v>
      </c>
      <c r="I157" s="179">
        <f t="shared" si="68"/>
        <v>-0.11071171818835368</v>
      </c>
      <c r="J157" s="165">
        <f t="shared" si="65"/>
        <v>0.59819121447028434</v>
      </c>
      <c r="K157" s="164">
        <f t="shared" si="66"/>
        <v>-154</v>
      </c>
      <c r="L157" s="164">
        <f t="shared" si="67"/>
        <v>463</v>
      </c>
      <c r="M157" s="165">
        <f t="shared" si="64"/>
        <v>4.6516315306161589E-4</v>
      </c>
    </row>
    <row r="158" spans="2:13" x14ac:dyDescent="0.25">
      <c r="B158" s="163" t="s">
        <v>124</v>
      </c>
      <c r="C158" s="164">
        <v>284</v>
      </c>
      <c r="D158" s="164">
        <v>1111</v>
      </c>
      <c r="E158" s="164">
        <v>1411</v>
      </c>
      <c r="F158" s="164">
        <v>1376</v>
      </c>
      <c r="G158" s="164">
        <v>1214</v>
      </c>
      <c r="H158" s="164">
        <v>1167</v>
      </c>
      <c r="I158" s="179">
        <f t="shared" si="68"/>
        <v>-3.8714991762767714E-2</v>
      </c>
      <c r="J158" s="165">
        <f t="shared" si="65"/>
        <v>5.0405040504050369E-2</v>
      </c>
      <c r="K158" s="164">
        <f t="shared" si="66"/>
        <v>-47</v>
      </c>
      <c r="L158" s="164">
        <f t="shared" si="67"/>
        <v>56</v>
      </c>
      <c r="M158" s="165">
        <f t="shared" si="64"/>
        <v>4.3884025838553413E-4</v>
      </c>
    </row>
    <row r="159" spans="2:13" x14ac:dyDescent="0.25">
      <c r="B159" s="163" t="s">
        <v>133</v>
      </c>
      <c r="C159" s="164">
        <v>24</v>
      </c>
      <c r="D159" s="164">
        <v>251</v>
      </c>
      <c r="E159" s="164">
        <v>393</v>
      </c>
      <c r="F159" s="164">
        <v>278</v>
      </c>
      <c r="G159" s="164">
        <v>271</v>
      </c>
      <c r="H159" s="164">
        <v>304</v>
      </c>
      <c r="I159" s="179">
        <f t="shared" si="68"/>
        <v>0.12177121771217703</v>
      </c>
      <c r="J159" s="165">
        <f t="shared" si="65"/>
        <v>0.21115537848605581</v>
      </c>
      <c r="K159" s="164">
        <f t="shared" si="66"/>
        <v>33</v>
      </c>
      <c r="L159" s="164">
        <f t="shared" si="67"/>
        <v>53</v>
      </c>
      <c r="M159" s="165">
        <f t="shared" si="64"/>
        <v>1.1431657116469783E-4</v>
      </c>
    </row>
    <row r="160" spans="2:13" x14ac:dyDescent="0.25">
      <c r="B160" s="163" t="s">
        <v>136</v>
      </c>
      <c r="C160" s="164">
        <v>62</v>
      </c>
      <c r="D160" s="164">
        <v>382</v>
      </c>
      <c r="E160" s="164">
        <v>521</v>
      </c>
      <c r="F160" s="164">
        <v>475</v>
      </c>
      <c r="G160" s="164">
        <v>365</v>
      </c>
      <c r="H160" s="164">
        <v>225</v>
      </c>
      <c r="I160" s="179">
        <f t="shared" si="68"/>
        <v>-0.38356164383561642</v>
      </c>
      <c r="J160" s="165">
        <f t="shared" si="65"/>
        <v>-0.41099476439790572</v>
      </c>
      <c r="K160" s="164">
        <f t="shared" si="66"/>
        <v>-140</v>
      </c>
      <c r="L160" s="164">
        <f t="shared" si="67"/>
        <v>-157</v>
      </c>
      <c r="M160" s="165">
        <f t="shared" si="64"/>
        <v>8.4609304315977016E-5</v>
      </c>
    </row>
    <row r="161" spans="2:13" x14ac:dyDescent="0.25">
      <c r="B161" s="168" t="s">
        <v>150</v>
      </c>
      <c r="C161" s="169">
        <f t="shared" ref="C161:H161" si="69">C153-SUM(C154:C160)</f>
        <v>2634</v>
      </c>
      <c r="D161" s="169">
        <f t="shared" si="69"/>
        <v>5045</v>
      </c>
      <c r="E161" s="169">
        <f t="shared" si="69"/>
        <v>6466</v>
      </c>
      <c r="F161" s="169">
        <f t="shared" si="69"/>
        <v>8695</v>
      </c>
      <c r="G161" s="169">
        <f t="shared" si="69"/>
        <v>8612</v>
      </c>
      <c r="H161" s="169">
        <f t="shared" si="69"/>
        <v>8174</v>
      </c>
      <c r="I161" s="180">
        <f t="shared" si="68"/>
        <v>-5.0859266140269366E-2</v>
      </c>
      <c r="J161" s="170">
        <f t="shared" si="65"/>
        <v>0.62021803766105044</v>
      </c>
      <c r="K161" s="169">
        <f>H161-G161</f>
        <v>-438</v>
      </c>
      <c r="L161" s="169">
        <f t="shared" si="67"/>
        <v>3129</v>
      </c>
      <c r="M161" s="170">
        <f t="shared" si="64"/>
        <v>3.0737620154613161E-3</v>
      </c>
    </row>
    <row r="162" spans="2:13" x14ac:dyDescent="0.25">
      <c r="C162" s="81"/>
      <c r="D162" s="81"/>
      <c r="E162" s="81"/>
      <c r="F162" s="81"/>
      <c r="G162" s="81"/>
      <c r="H162" s="81"/>
      <c r="I162" s="81"/>
    </row>
    <row r="163" spans="2:13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</row>
  </sheetData>
  <mergeCells count="3">
    <mergeCell ref="B4:J4"/>
    <mergeCell ref="C6:M6"/>
    <mergeCell ref="Q6:Y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50E97-BDD1-4BE3-8C35-1B398B431A52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8.140625" customWidth="1"/>
    <col min="14" max="14" width="116.5703125" hidden="1" customWidth="1"/>
    <col min="15" max="20" width="10.7109375" hidden="1" customWidth="1"/>
    <col min="21" max="21" width="9.5703125" hidden="1" customWidth="1"/>
    <col min="22" max="22" width="9.28515625" hidden="1" customWidth="1"/>
    <col min="23" max="23" width="12.85546875" hidden="1" customWidth="1"/>
    <col min="24" max="24" width="2.28515625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hoteles de Tenerife según lugar de residencia y municipio de alojamiento")</f>
        <v>Viajeros entrados en los hoteles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280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274</v>
      </c>
      <c r="P7" s="172" t="s">
        <v>275</v>
      </c>
      <c r="Q7" s="172" t="s">
        <v>276</v>
      </c>
      <c r="R7" s="172" t="s">
        <v>277</v>
      </c>
      <c r="S7" s="172" t="s">
        <v>278</v>
      </c>
      <c r="T7" s="172" t="s">
        <v>279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50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400632</v>
      </c>
      <c r="D9" s="176">
        <f t="shared" si="0"/>
        <v>1755213</v>
      </c>
      <c r="E9" s="176">
        <f t="shared" si="0"/>
        <v>1992209</v>
      </c>
      <c r="F9" s="176">
        <f t="shared" si="0"/>
        <v>2103721</v>
      </c>
      <c r="G9" s="176">
        <f t="shared" si="0"/>
        <v>2057357</v>
      </c>
      <c r="H9" s="176">
        <f t="shared" si="0"/>
        <v>2072296</v>
      </c>
      <c r="I9" s="177">
        <f>IFERROR(H9/G9-1,"-")</f>
        <v>7.2612580121000914E-3</v>
      </c>
      <c r="J9" s="176">
        <f t="shared" ref="J9:J21" si="1">H9-G9</f>
        <v>14939</v>
      </c>
      <c r="K9" s="177">
        <f t="shared" ref="K9:K21" si="2">H9/H$9</f>
        <v>1</v>
      </c>
      <c r="N9" s="156" t="s">
        <v>73</v>
      </c>
      <c r="O9" s="176">
        <f t="shared" ref="O9:T9" si="3">O10+O13</f>
        <v>51204</v>
      </c>
      <c r="P9" s="176">
        <f t="shared" si="3"/>
        <v>261325</v>
      </c>
      <c r="Q9" s="176">
        <f t="shared" si="3"/>
        <v>306518</v>
      </c>
      <c r="R9" s="176">
        <f t="shared" si="3"/>
        <v>354916</v>
      </c>
      <c r="S9" s="176">
        <f t="shared" si="3"/>
        <v>351603</v>
      </c>
      <c r="T9" s="176">
        <f t="shared" si="3"/>
        <v>349269</v>
      </c>
      <c r="U9" s="177">
        <f>IFERROR(T9/S9-1,"-")</f>
        <v>-6.6381686163087261E-3</v>
      </c>
      <c r="V9" s="176">
        <f>T9-S9</f>
        <v>-2334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218700</v>
      </c>
      <c r="D10" s="160">
        <v>383220</v>
      </c>
      <c r="E10" s="160">
        <v>416807</v>
      </c>
      <c r="F10" s="160">
        <v>407860</v>
      </c>
      <c r="G10" s="160">
        <v>401585</v>
      </c>
      <c r="H10" s="160">
        <v>419280</v>
      </c>
      <c r="I10" s="178">
        <f>IFERROR(H10/G10-1,"-")</f>
        <v>4.4062900755755363E-2</v>
      </c>
      <c r="J10" s="159">
        <f t="shared" si="1"/>
        <v>17695</v>
      </c>
      <c r="K10" s="161">
        <f t="shared" si="2"/>
        <v>0.20232630859684136</v>
      </c>
      <c r="N10" s="159" t="s">
        <v>102</v>
      </c>
      <c r="O10" s="160">
        <v>28768</v>
      </c>
      <c r="P10" s="160">
        <v>126313</v>
      </c>
      <c r="Q10" s="160">
        <v>135317</v>
      </c>
      <c r="R10" s="160">
        <v>140402</v>
      </c>
      <c r="S10" s="160">
        <v>140453</v>
      </c>
      <c r="T10" s="160">
        <v>149759</v>
      </c>
      <c r="U10" s="178">
        <f>IFERROR(T10/S10-1,"-")</f>
        <v>6.6257039721472566E-2</v>
      </c>
      <c r="V10" s="159">
        <f t="shared" ref="V10:V20" si="5">T10-S10</f>
        <v>9306</v>
      </c>
      <c r="W10" s="161">
        <f t="shared" si="4"/>
        <v>0.42877839144040841</v>
      </c>
    </row>
    <row r="11" spans="1:23" x14ac:dyDescent="0.25">
      <c r="A11" s="162" t="s">
        <v>105</v>
      </c>
      <c r="B11" s="163" t="s">
        <v>108</v>
      </c>
      <c r="C11" s="164">
        <v>135698</v>
      </c>
      <c r="D11" s="164">
        <v>151793</v>
      </c>
      <c r="E11" s="164">
        <v>158979</v>
      </c>
      <c r="F11" s="164">
        <v>152899</v>
      </c>
      <c r="G11" s="164">
        <v>146034</v>
      </c>
      <c r="H11" s="164">
        <v>167883</v>
      </c>
      <c r="I11" s="179">
        <f>IFERROR(H11/G11-1,"-")</f>
        <v>0.14961584288590335</v>
      </c>
      <c r="J11" s="163">
        <f t="shared" si="1"/>
        <v>21849</v>
      </c>
      <c r="K11" s="165">
        <f t="shared" si="2"/>
        <v>8.1013040608098455E-2</v>
      </c>
      <c r="N11" s="163" t="s">
        <v>108</v>
      </c>
      <c r="O11" s="164">
        <v>11711</v>
      </c>
      <c r="P11" s="164">
        <v>29255</v>
      </c>
      <c r="Q11" s="164">
        <v>26951</v>
      </c>
      <c r="R11" s="164">
        <v>34341</v>
      </c>
      <c r="S11" s="164">
        <v>28649</v>
      </c>
      <c r="T11" s="164">
        <v>39735</v>
      </c>
      <c r="U11" s="179">
        <f>IFERROR(T11/S11-1,"-")</f>
        <v>0.38695940521484173</v>
      </c>
      <c r="V11" s="163">
        <f t="shared" si="5"/>
        <v>11086</v>
      </c>
      <c r="W11" s="165">
        <f>T11/T$9</f>
        <v>0.11376618022212105</v>
      </c>
    </row>
    <row r="12" spans="1:23" x14ac:dyDescent="0.25">
      <c r="A12" s="1"/>
      <c r="B12" s="163" t="s">
        <v>105</v>
      </c>
      <c r="C12" s="164">
        <v>83002</v>
      </c>
      <c r="D12" s="164">
        <v>231427</v>
      </c>
      <c r="E12" s="164">
        <v>257828</v>
      </c>
      <c r="F12" s="164">
        <v>254961</v>
      </c>
      <c r="G12" s="164">
        <v>255551</v>
      </c>
      <c r="H12" s="164">
        <v>251397</v>
      </c>
      <c r="I12" s="179">
        <f>IFERROR(H12/G12-1,"-")</f>
        <v>-1.6255072373029256E-2</v>
      </c>
      <c r="J12" s="163">
        <f t="shared" si="1"/>
        <v>-4154</v>
      </c>
      <c r="K12" s="165">
        <f t="shared" si="2"/>
        <v>0.12131326798874292</v>
      </c>
      <c r="N12" s="163" t="s">
        <v>105</v>
      </c>
      <c r="O12" s="164">
        <v>17057</v>
      </c>
      <c r="P12" s="164">
        <v>97058</v>
      </c>
      <c r="Q12" s="164">
        <v>108366</v>
      </c>
      <c r="R12" s="164">
        <v>106061</v>
      </c>
      <c r="S12" s="164">
        <v>111804</v>
      </c>
      <c r="T12" s="164">
        <v>110024</v>
      </c>
      <c r="U12" s="179">
        <f>IFERROR(T12/S12-1,"-")</f>
        <v>-1.5920718400057265E-2</v>
      </c>
      <c r="V12" s="163">
        <f t="shared" si="5"/>
        <v>-1780</v>
      </c>
      <c r="W12" s="165">
        <f t="shared" si="4"/>
        <v>0.31501221121828732</v>
      </c>
    </row>
    <row r="13" spans="1:23" s="57" customFormat="1" x14ac:dyDescent="0.25">
      <c r="B13" s="159" t="s">
        <v>112</v>
      </c>
      <c r="C13" s="160">
        <v>181932</v>
      </c>
      <c r="D13" s="160">
        <v>1371993</v>
      </c>
      <c r="E13" s="160">
        <v>1575402</v>
      </c>
      <c r="F13" s="160">
        <v>1695861</v>
      </c>
      <c r="G13" s="160">
        <v>1655772</v>
      </c>
      <c r="H13" s="160">
        <v>1653016</v>
      </c>
      <c r="I13" s="178">
        <f>IFERROR(H13/G13-1,"-")</f>
        <v>-1.664480375317412E-3</v>
      </c>
      <c r="J13" s="159">
        <f t="shared" si="1"/>
        <v>-2756</v>
      </c>
      <c r="K13" s="161">
        <f t="shared" si="2"/>
        <v>0.79767369140315858</v>
      </c>
      <c r="N13" s="159" t="s">
        <v>112</v>
      </c>
      <c r="O13" s="160">
        <v>22436</v>
      </c>
      <c r="P13" s="160">
        <v>135012</v>
      </c>
      <c r="Q13" s="160">
        <v>171201</v>
      </c>
      <c r="R13" s="160">
        <v>214514</v>
      </c>
      <c r="S13" s="160">
        <v>211150</v>
      </c>
      <c r="T13" s="160">
        <v>199510</v>
      </c>
      <c r="U13" s="178">
        <f>IFERROR(T13/S13-1,"-")</f>
        <v>-5.5126687189201995E-2</v>
      </c>
      <c r="V13" s="159">
        <f t="shared" si="5"/>
        <v>-11640</v>
      </c>
      <c r="W13" s="161">
        <f t="shared" si="4"/>
        <v>0.57122160855959159</v>
      </c>
    </row>
    <row r="14" spans="1:23" s="57" customFormat="1" x14ac:dyDescent="0.25">
      <c r="B14" s="163" t="s">
        <v>115</v>
      </c>
      <c r="C14" s="164">
        <v>9925</v>
      </c>
      <c r="D14" s="164">
        <v>603696</v>
      </c>
      <c r="E14" s="164">
        <v>699698</v>
      </c>
      <c r="F14" s="164">
        <v>749507</v>
      </c>
      <c r="G14" s="164">
        <v>738018</v>
      </c>
      <c r="H14" s="164">
        <v>744281</v>
      </c>
      <c r="I14" s="179">
        <f t="shared" ref="I14:I21" si="6">IFERROR(H14/G14-1,"-")</f>
        <v>8.4862428829648451E-3</v>
      </c>
      <c r="J14" s="163">
        <f t="shared" si="1"/>
        <v>6263</v>
      </c>
      <c r="K14" s="165">
        <f t="shared" si="2"/>
        <v>0.35915766859560605</v>
      </c>
      <c r="N14" s="163" t="s">
        <v>115</v>
      </c>
      <c r="O14" s="164">
        <v>1739</v>
      </c>
      <c r="P14" s="164">
        <v>25869</v>
      </c>
      <c r="Q14" s="164">
        <v>35236</v>
      </c>
      <c r="R14" s="164">
        <v>44509</v>
      </c>
      <c r="S14" s="164">
        <v>45270</v>
      </c>
      <c r="T14" s="164">
        <v>43188</v>
      </c>
      <c r="U14" s="179">
        <f t="shared" ref="U14:U21" si="7">IFERROR(T14/S14-1,"-")</f>
        <v>-4.5990722332670653E-2</v>
      </c>
      <c r="V14" s="163">
        <f t="shared" si="5"/>
        <v>-2082</v>
      </c>
      <c r="W14" s="165">
        <f t="shared" si="4"/>
        <v>0.12365254288242014</v>
      </c>
    </row>
    <row r="15" spans="1:23" x14ac:dyDescent="0.25">
      <c r="A15" s="1"/>
      <c r="B15" s="163" t="s">
        <v>118</v>
      </c>
      <c r="C15" s="164">
        <v>30722</v>
      </c>
      <c r="D15" s="164">
        <v>161778</v>
      </c>
      <c r="E15" s="164">
        <v>191822</v>
      </c>
      <c r="F15" s="164">
        <v>201713</v>
      </c>
      <c r="G15" s="164">
        <v>193248</v>
      </c>
      <c r="H15" s="164">
        <v>184403</v>
      </c>
      <c r="I15" s="179">
        <f t="shared" si="6"/>
        <v>-4.5770202020201989E-2</v>
      </c>
      <c r="J15" s="163">
        <f t="shared" si="1"/>
        <v>-8845</v>
      </c>
      <c r="K15" s="165">
        <f t="shared" si="2"/>
        <v>8.8984874747622927E-2</v>
      </c>
      <c r="N15" s="163" t="s">
        <v>118</v>
      </c>
      <c r="O15" s="164">
        <v>4591</v>
      </c>
      <c r="P15" s="164">
        <v>45618</v>
      </c>
      <c r="Q15" s="164">
        <v>56194</v>
      </c>
      <c r="R15" s="164">
        <v>64907</v>
      </c>
      <c r="S15" s="164">
        <v>61882</v>
      </c>
      <c r="T15" s="164">
        <v>55261</v>
      </c>
      <c r="U15" s="179">
        <f t="shared" si="7"/>
        <v>-0.10699395623929409</v>
      </c>
      <c r="V15" s="163">
        <f t="shared" si="5"/>
        <v>-6621</v>
      </c>
      <c r="W15" s="165">
        <f t="shared" si="4"/>
        <v>0.15821902315979947</v>
      </c>
    </row>
    <row r="16" spans="1:23" x14ac:dyDescent="0.25">
      <c r="A16" s="1"/>
      <c r="B16" s="163" t="s">
        <v>121</v>
      </c>
      <c r="C16" s="164">
        <v>34584</v>
      </c>
      <c r="D16" s="164">
        <v>80443</v>
      </c>
      <c r="E16" s="164">
        <v>91920</v>
      </c>
      <c r="F16" s="164">
        <v>98563</v>
      </c>
      <c r="G16" s="164">
        <v>90996</v>
      </c>
      <c r="H16" s="164">
        <v>94595</v>
      </c>
      <c r="I16" s="179">
        <f t="shared" si="6"/>
        <v>3.955118906325561E-2</v>
      </c>
      <c r="J16" s="163">
        <f t="shared" si="1"/>
        <v>3599</v>
      </c>
      <c r="K16" s="165">
        <f t="shared" si="2"/>
        <v>4.5647436466605157E-2</v>
      </c>
      <c r="N16" s="163" t="s">
        <v>121</v>
      </c>
      <c r="O16" s="164">
        <v>4527</v>
      </c>
      <c r="P16" s="164">
        <v>13053</v>
      </c>
      <c r="Q16" s="164">
        <v>17101</v>
      </c>
      <c r="R16" s="164">
        <v>26234</v>
      </c>
      <c r="S16" s="164">
        <v>23341</v>
      </c>
      <c r="T16" s="164">
        <v>22868</v>
      </c>
      <c r="U16" s="179">
        <f t="shared" si="7"/>
        <v>-2.0264770146951716E-2</v>
      </c>
      <c r="V16" s="163">
        <f t="shared" si="5"/>
        <v>-473</v>
      </c>
      <c r="W16" s="165">
        <f t="shared" si="4"/>
        <v>6.5473889752597575E-2</v>
      </c>
    </row>
    <row r="17" spans="1:23" x14ac:dyDescent="0.25">
      <c r="A17" s="1"/>
      <c r="B17" s="163" t="s">
        <v>128</v>
      </c>
      <c r="C17" s="164">
        <v>6311</v>
      </c>
      <c r="D17" s="164">
        <v>63615</v>
      </c>
      <c r="E17" s="164">
        <v>54916</v>
      </c>
      <c r="F17" s="164">
        <v>61525</v>
      </c>
      <c r="G17" s="164">
        <v>56115</v>
      </c>
      <c r="H17" s="164">
        <v>57083</v>
      </c>
      <c r="I17" s="179">
        <f t="shared" si="6"/>
        <v>1.7250289583890188E-2</v>
      </c>
      <c r="J17" s="163">
        <f t="shared" si="1"/>
        <v>968</v>
      </c>
      <c r="K17" s="165">
        <f t="shared" si="2"/>
        <v>2.754577531395129E-2</v>
      </c>
      <c r="N17" s="163" t="s">
        <v>128</v>
      </c>
      <c r="O17" s="164">
        <v>317</v>
      </c>
      <c r="P17" s="164">
        <v>2872</v>
      </c>
      <c r="Q17" s="164">
        <v>2743</v>
      </c>
      <c r="R17" s="164">
        <v>5030</v>
      </c>
      <c r="S17" s="164">
        <v>5561</v>
      </c>
      <c r="T17" s="164">
        <v>4995</v>
      </c>
      <c r="U17" s="179">
        <f t="shared" si="7"/>
        <v>-0.10178025534975721</v>
      </c>
      <c r="V17" s="163">
        <f t="shared" si="5"/>
        <v>-566</v>
      </c>
      <c r="W17" s="165">
        <f t="shared" si="4"/>
        <v>1.4301297853516916E-2</v>
      </c>
    </row>
    <row r="18" spans="1:23" x14ac:dyDescent="0.25">
      <c r="A18" s="1"/>
      <c r="B18" s="163" t="s">
        <v>124</v>
      </c>
      <c r="C18" s="164">
        <v>11280</v>
      </c>
      <c r="D18" s="164">
        <v>64021</v>
      </c>
      <c r="E18" s="164">
        <v>62799</v>
      </c>
      <c r="F18" s="164">
        <v>67387</v>
      </c>
      <c r="G18" s="164">
        <v>61732</v>
      </c>
      <c r="H18" s="164">
        <v>64147</v>
      </c>
      <c r="I18" s="179">
        <f t="shared" si="6"/>
        <v>3.9120715350223545E-2</v>
      </c>
      <c r="J18" s="163">
        <f t="shared" si="1"/>
        <v>2415</v>
      </c>
      <c r="K18" s="165">
        <f t="shared" si="2"/>
        <v>3.0954554754726159E-2</v>
      </c>
      <c r="N18" s="163" t="s">
        <v>124</v>
      </c>
      <c r="O18" s="164">
        <v>578</v>
      </c>
      <c r="P18" s="164">
        <v>2521</v>
      </c>
      <c r="Q18" s="164">
        <v>2444</v>
      </c>
      <c r="R18" s="164">
        <v>3257</v>
      </c>
      <c r="S18" s="164">
        <v>3401</v>
      </c>
      <c r="T18" s="164">
        <v>4058</v>
      </c>
      <c r="U18" s="179">
        <f t="shared" si="7"/>
        <v>0.19317847691855339</v>
      </c>
      <c r="V18" s="163">
        <f t="shared" si="5"/>
        <v>657</v>
      </c>
      <c r="W18" s="165">
        <f t="shared" si="4"/>
        <v>1.1618551889804134E-2</v>
      </c>
    </row>
    <row r="19" spans="1:23" x14ac:dyDescent="0.25">
      <c r="A19" s="162" t="s">
        <v>149</v>
      </c>
      <c r="B19" s="163" t="s">
        <v>133</v>
      </c>
      <c r="C19" s="164">
        <v>433</v>
      </c>
      <c r="D19" s="164">
        <v>21629</v>
      </c>
      <c r="E19" s="164">
        <v>28226</v>
      </c>
      <c r="F19" s="164">
        <v>24798</v>
      </c>
      <c r="G19" s="164">
        <v>24048</v>
      </c>
      <c r="H19" s="164">
        <v>20787</v>
      </c>
      <c r="I19" s="179">
        <f t="shared" si="6"/>
        <v>-0.13560379241516962</v>
      </c>
      <c r="J19" s="163">
        <f t="shared" si="1"/>
        <v>-3261</v>
      </c>
      <c r="K19" s="165">
        <f t="shared" si="2"/>
        <v>1.0030902921204307E-2</v>
      </c>
      <c r="N19" s="163" t="s">
        <v>133</v>
      </c>
      <c r="O19" s="164">
        <v>51</v>
      </c>
      <c r="P19" s="164">
        <v>1683</v>
      </c>
      <c r="Q19" s="164">
        <v>2431</v>
      </c>
      <c r="R19" s="164">
        <v>2403</v>
      </c>
      <c r="S19" s="164">
        <v>2487</v>
      </c>
      <c r="T19" s="164">
        <v>2050</v>
      </c>
      <c r="U19" s="179">
        <f t="shared" si="7"/>
        <v>-0.17571371129875357</v>
      </c>
      <c r="V19" s="163">
        <f t="shared" si="5"/>
        <v>-437</v>
      </c>
      <c r="W19" s="165">
        <f t="shared" si="4"/>
        <v>5.8694015214633992E-3</v>
      </c>
    </row>
    <row r="20" spans="1:23" x14ac:dyDescent="0.25">
      <c r="A20" s="167" t="s">
        <v>150</v>
      </c>
      <c r="B20" s="163" t="s">
        <v>136</v>
      </c>
      <c r="C20" s="164">
        <v>1339</v>
      </c>
      <c r="D20" s="164">
        <v>15548</v>
      </c>
      <c r="E20" s="164">
        <v>24740</v>
      </c>
      <c r="F20" s="164">
        <v>24005</v>
      </c>
      <c r="G20" s="164">
        <v>20433</v>
      </c>
      <c r="H20" s="164">
        <v>20053</v>
      </c>
      <c r="I20" s="179">
        <f t="shared" si="6"/>
        <v>-1.8597367004355658E-2</v>
      </c>
      <c r="J20" s="163">
        <f t="shared" si="1"/>
        <v>-380</v>
      </c>
      <c r="K20" s="165">
        <f t="shared" si="2"/>
        <v>9.6767064164578805E-3</v>
      </c>
      <c r="N20" s="163" t="s">
        <v>136</v>
      </c>
      <c r="O20" s="164">
        <v>200</v>
      </c>
      <c r="P20" s="164">
        <v>1415</v>
      </c>
      <c r="Q20" s="164">
        <v>2449</v>
      </c>
      <c r="R20" s="164">
        <v>2952</v>
      </c>
      <c r="S20" s="164">
        <v>2058</v>
      </c>
      <c r="T20" s="164">
        <v>2384</v>
      </c>
      <c r="U20" s="179">
        <f t="shared" si="7"/>
        <v>0.15840621963070944</v>
      </c>
      <c r="V20" s="163">
        <f t="shared" si="5"/>
        <v>326</v>
      </c>
      <c r="W20" s="165">
        <f t="shared" si="4"/>
        <v>6.8256845010579237E-3</v>
      </c>
    </row>
    <row r="21" spans="1:23" x14ac:dyDescent="0.25">
      <c r="B21" s="168" t="s">
        <v>150</v>
      </c>
      <c r="C21" s="169">
        <f t="shared" ref="C21:H21" si="8">C13-SUM(C14:C20)</f>
        <v>87338</v>
      </c>
      <c r="D21" s="169">
        <f t="shared" si="8"/>
        <v>361263</v>
      </c>
      <c r="E21" s="169">
        <f t="shared" si="8"/>
        <v>421281</v>
      </c>
      <c r="F21" s="169">
        <f t="shared" si="8"/>
        <v>468363</v>
      </c>
      <c r="G21" s="169">
        <f t="shared" si="8"/>
        <v>471182</v>
      </c>
      <c r="H21" s="169">
        <f t="shared" si="8"/>
        <v>467667</v>
      </c>
      <c r="I21" s="180">
        <f t="shared" si="6"/>
        <v>-7.4599623924512803E-3</v>
      </c>
      <c r="J21" s="168">
        <f t="shared" si="1"/>
        <v>-3515</v>
      </c>
      <c r="K21" s="170">
        <f t="shared" si="2"/>
        <v>0.22567577218698487</v>
      </c>
      <c r="N21" s="168" t="s">
        <v>150</v>
      </c>
      <c r="O21" s="169">
        <f t="shared" ref="O21:T21" si="9">O13-SUM(O14:O20)</f>
        <v>10433</v>
      </c>
      <c r="P21" s="169">
        <f t="shared" si="9"/>
        <v>41981</v>
      </c>
      <c r="Q21" s="169">
        <f t="shared" si="9"/>
        <v>52603</v>
      </c>
      <c r="R21" s="169">
        <f t="shared" si="9"/>
        <v>65222</v>
      </c>
      <c r="S21" s="169">
        <f t="shared" si="9"/>
        <v>67150</v>
      </c>
      <c r="T21" s="169">
        <f t="shared" si="9"/>
        <v>64706</v>
      </c>
      <c r="U21" s="180">
        <f t="shared" si="7"/>
        <v>-3.6396128071481737E-2</v>
      </c>
      <c r="V21" s="168">
        <f>T21-S21</f>
        <v>-2444</v>
      </c>
      <c r="W21" s="170">
        <f t="shared" si="4"/>
        <v>0.18526121699893205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151180</v>
      </c>
      <c r="D23" s="176">
        <f t="shared" si="10"/>
        <v>713676</v>
      </c>
      <c r="E23" s="176">
        <f t="shared" si="10"/>
        <v>751148</v>
      </c>
      <c r="F23" s="176">
        <f t="shared" si="10"/>
        <v>782047</v>
      </c>
      <c r="G23" s="176">
        <f t="shared" si="10"/>
        <v>735111</v>
      </c>
      <c r="H23" s="176">
        <f t="shared" si="10"/>
        <v>746566</v>
      </c>
      <c r="I23" s="177">
        <f>IFERROR(H23/G23-1,"-")</f>
        <v>1.5582680710804153E-2</v>
      </c>
      <c r="J23" s="176">
        <f>H23-G23</f>
        <v>11455</v>
      </c>
      <c r="K23" s="177">
        <f t="shared" ref="K23:K35" si="11">H23/H$9</f>
        <v>0.3602603103031613</v>
      </c>
    </row>
    <row r="24" spans="1:23" x14ac:dyDescent="0.25">
      <c r="B24" s="159" t="s">
        <v>102</v>
      </c>
      <c r="C24" s="160">
        <v>75480</v>
      </c>
      <c r="D24" s="160">
        <v>74711</v>
      </c>
      <c r="E24" s="160">
        <v>63272</v>
      </c>
      <c r="F24" s="160">
        <v>54080</v>
      </c>
      <c r="G24" s="160">
        <v>48708</v>
      </c>
      <c r="H24" s="160">
        <v>48702</v>
      </c>
      <c r="I24" s="178">
        <f>IFERROR(H24/G24-1,"-")</f>
        <v>-1.231830500123543E-4</v>
      </c>
      <c r="J24" s="159">
        <f t="shared" ref="J24:J34" si="12">H24-G24</f>
        <v>-6</v>
      </c>
      <c r="K24" s="161">
        <f t="shared" si="11"/>
        <v>2.3501468902125951E-2</v>
      </c>
    </row>
    <row r="25" spans="1:23" x14ac:dyDescent="0.25">
      <c r="B25" s="163" t="s">
        <v>108</v>
      </c>
      <c r="C25" s="164">
        <v>44079</v>
      </c>
      <c r="D25" s="164">
        <v>31838</v>
      </c>
      <c r="E25" s="164">
        <v>25299</v>
      </c>
      <c r="F25" s="164">
        <v>18593</v>
      </c>
      <c r="G25" s="164">
        <v>21830</v>
      </c>
      <c r="H25" s="164">
        <v>23054</v>
      </c>
      <c r="I25" s="179">
        <f>IFERROR(H25/G25-1,"-")</f>
        <v>5.6069628950984773E-2</v>
      </c>
      <c r="J25" s="163">
        <f t="shared" si="12"/>
        <v>1224</v>
      </c>
      <c r="K25" s="165">
        <f t="shared" si="11"/>
        <v>1.1124858610932029E-2</v>
      </c>
    </row>
    <row r="26" spans="1:23" x14ac:dyDescent="0.25">
      <c r="B26" s="163" t="s">
        <v>105</v>
      </c>
      <c r="C26" s="164">
        <v>31401</v>
      </c>
      <c r="D26" s="164">
        <v>42873</v>
      </c>
      <c r="E26" s="164">
        <v>37973</v>
      </c>
      <c r="F26" s="164">
        <v>35487</v>
      </c>
      <c r="G26" s="164">
        <v>26878</v>
      </c>
      <c r="H26" s="164">
        <v>25648</v>
      </c>
      <c r="I26" s="179">
        <f>IFERROR(H26/G26-1,"-")</f>
        <v>-4.5762333506957353E-2</v>
      </c>
      <c r="J26" s="163">
        <f t="shared" si="12"/>
        <v>-1230</v>
      </c>
      <c r="K26" s="165">
        <f t="shared" si="11"/>
        <v>1.2376610291193923E-2</v>
      </c>
    </row>
    <row r="27" spans="1:23" x14ac:dyDescent="0.25">
      <c r="B27" s="159" t="s">
        <v>112</v>
      </c>
      <c r="C27" s="160">
        <v>75700</v>
      </c>
      <c r="D27" s="160">
        <v>638965</v>
      </c>
      <c r="E27" s="160">
        <v>687876</v>
      </c>
      <c r="F27" s="160">
        <v>727967</v>
      </c>
      <c r="G27" s="160">
        <v>686403</v>
      </c>
      <c r="H27" s="160">
        <v>697864</v>
      </c>
      <c r="I27" s="178">
        <f>IFERROR(H27/G27-1,"-")</f>
        <v>1.6697188095040394E-2</v>
      </c>
      <c r="J27" s="159">
        <f t="shared" si="12"/>
        <v>11461</v>
      </c>
      <c r="K27" s="161">
        <f t="shared" si="11"/>
        <v>0.33675884140103535</v>
      </c>
    </row>
    <row r="28" spans="1:23" x14ac:dyDescent="0.25">
      <c r="B28" s="163" t="s">
        <v>115</v>
      </c>
      <c r="C28" s="164">
        <v>3750</v>
      </c>
      <c r="D28" s="164">
        <v>311908</v>
      </c>
      <c r="E28" s="164">
        <v>341742</v>
      </c>
      <c r="F28" s="164">
        <v>364320</v>
      </c>
      <c r="G28" s="164">
        <v>347002</v>
      </c>
      <c r="H28" s="164">
        <v>356076</v>
      </c>
      <c r="I28" s="179">
        <f t="shared" ref="I28:I35" si="13">IFERROR(H28/G28-1,"-")</f>
        <v>2.6149705189019157E-2</v>
      </c>
      <c r="J28" s="163">
        <f t="shared" si="12"/>
        <v>9074</v>
      </c>
      <c r="K28" s="165">
        <f t="shared" si="11"/>
        <v>0.17182680466497063</v>
      </c>
    </row>
    <row r="29" spans="1:23" x14ac:dyDescent="0.25">
      <c r="B29" s="163" t="s">
        <v>118</v>
      </c>
      <c r="C29" s="164">
        <v>13191</v>
      </c>
      <c r="D29" s="164">
        <v>73995</v>
      </c>
      <c r="E29" s="164">
        <v>82578</v>
      </c>
      <c r="F29" s="164">
        <v>83516</v>
      </c>
      <c r="G29" s="164">
        <v>76918</v>
      </c>
      <c r="H29" s="164">
        <v>73322</v>
      </c>
      <c r="I29" s="179">
        <f t="shared" si="13"/>
        <v>-4.6751085571647755E-2</v>
      </c>
      <c r="J29" s="163">
        <f t="shared" si="12"/>
        <v>-3596</v>
      </c>
      <c r="K29" s="165">
        <f t="shared" si="11"/>
        <v>3.5382011064056487E-2</v>
      </c>
    </row>
    <row r="30" spans="1:23" x14ac:dyDescent="0.25">
      <c r="B30" s="163" t="s">
        <v>121</v>
      </c>
      <c r="C30" s="164">
        <v>12859</v>
      </c>
      <c r="D30" s="164">
        <v>26727</v>
      </c>
      <c r="E30" s="164">
        <v>25158</v>
      </c>
      <c r="F30" s="164">
        <v>22644</v>
      </c>
      <c r="G30" s="164">
        <v>20928</v>
      </c>
      <c r="H30" s="164">
        <v>23811</v>
      </c>
      <c r="I30" s="179">
        <f t="shared" si="13"/>
        <v>0.13775802752293576</v>
      </c>
      <c r="J30" s="163">
        <f t="shared" si="12"/>
        <v>2883</v>
      </c>
      <c r="K30" s="165">
        <f t="shared" si="11"/>
        <v>1.1490153916235904E-2</v>
      </c>
    </row>
    <row r="31" spans="1:23" x14ac:dyDescent="0.25">
      <c r="B31" s="163" t="s">
        <v>128</v>
      </c>
      <c r="C31" s="164">
        <v>3095</v>
      </c>
      <c r="D31" s="164">
        <v>34610</v>
      </c>
      <c r="E31" s="164">
        <v>27539</v>
      </c>
      <c r="F31" s="164">
        <v>29757</v>
      </c>
      <c r="G31" s="164">
        <v>26878</v>
      </c>
      <c r="H31" s="164">
        <v>29084</v>
      </c>
      <c r="I31" s="179">
        <f t="shared" si="13"/>
        <v>8.2074559118981982E-2</v>
      </c>
      <c r="J31" s="163">
        <f t="shared" si="12"/>
        <v>2206</v>
      </c>
      <c r="K31" s="165">
        <f t="shared" si="11"/>
        <v>1.4034674583167655E-2</v>
      </c>
    </row>
    <row r="32" spans="1:23" x14ac:dyDescent="0.25">
      <c r="B32" s="163" t="s">
        <v>124</v>
      </c>
      <c r="C32" s="164">
        <v>6676</v>
      </c>
      <c r="D32" s="164">
        <v>39304</v>
      </c>
      <c r="E32" s="164">
        <v>35390</v>
      </c>
      <c r="F32" s="164">
        <v>36760</v>
      </c>
      <c r="G32" s="164">
        <v>35240</v>
      </c>
      <c r="H32" s="164">
        <v>36620</v>
      </c>
      <c r="I32" s="179">
        <f t="shared" si="13"/>
        <v>3.916004540295126E-2</v>
      </c>
      <c r="J32" s="163">
        <f t="shared" si="12"/>
        <v>1380</v>
      </c>
      <c r="K32" s="165">
        <f t="shared" si="11"/>
        <v>1.7671220713643226E-2</v>
      </c>
    </row>
    <row r="33" spans="2:11" x14ac:dyDescent="0.25">
      <c r="B33" s="163" t="s">
        <v>133</v>
      </c>
      <c r="C33" s="164">
        <v>129</v>
      </c>
      <c r="D33" s="164">
        <v>11543</v>
      </c>
      <c r="E33" s="164">
        <v>12877</v>
      </c>
      <c r="F33" s="164">
        <v>11952</v>
      </c>
      <c r="G33" s="164">
        <v>10759</v>
      </c>
      <c r="H33" s="164">
        <v>10199</v>
      </c>
      <c r="I33" s="179">
        <f t="shared" si="13"/>
        <v>-5.2049446974625879E-2</v>
      </c>
      <c r="J33" s="163">
        <f t="shared" si="12"/>
        <v>-560</v>
      </c>
      <c r="K33" s="165">
        <f t="shared" si="11"/>
        <v>4.9215942124098098E-3</v>
      </c>
    </row>
    <row r="34" spans="2:11" x14ac:dyDescent="0.25">
      <c r="B34" s="163" t="s">
        <v>136</v>
      </c>
      <c r="C34" s="164">
        <v>208</v>
      </c>
      <c r="D34" s="164">
        <v>7121</v>
      </c>
      <c r="E34" s="164">
        <v>11729</v>
      </c>
      <c r="F34" s="164">
        <v>11214</v>
      </c>
      <c r="G34" s="164">
        <v>9639</v>
      </c>
      <c r="H34" s="164">
        <v>9011</v>
      </c>
      <c r="I34" s="179">
        <f t="shared" si="13"/>
        <v>-6.5151986720614175E-2</v>
      </c>
      <c r="J34" s="163">
        <f t="shared" si="12"/>
        <v>-628</v>
      </c>
      <c r="K34" s="165">
        <f t="shared" si="11"/>
        <v>4.3483170357902536E-3</v>
      </c>
    </row>
    <row r="35" spans="2:11" x14ac:dyDescent="0.25">
      <c r="B35" s="168" t="s">
        <v>150</v>
      </c>
      <c r="C35" s="169">
        <f t="shared" ref="C35:H35" si="14">C27-SUM(C28:C34)</f>
        <v>35792</v>
      </c>
      <c r="D35" s="169">
        <f t="shared" si="14"/>
        <v>133757</v>
      </c>
      <c r="E35" s="169">
        <f t="shared" si="14"/>
        <v>150863</v>
      </c>
      <c r="F35" s="169">
        <f t="shared" si="14"/>
        <v>167804</v>
      </c>
      <c r="G35" s="169">
        <f t="shared" si="14"/>
        <v>159039</v>
      </c>
      <c r="H35" s="169">
        <f t="shared" si="14"/>
        <v>159741</v>
      </c>
      <c r="I35" s="180">
        <f t="shared" si="13"/>
        <v>4.41401165751798E-3</v>
      </c>
      <c r="J35" s="168">
        <f>H35-G35</f>
        <v>702</v>
      </c>
      <c r="K35" s="170">
        <f t="shared" si="11"/>
        <v>7.7084065210761402E-2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23957</v>
      </c>
      <c r="D37" s="176">
        <f t="shared" si="15"/>
        <v>339898</v>
      </c>
      <c r="E37" s="176">
        <f t="shared" si="15"/>
        <v>391097</v>
      </c>
      <c r="F37" s="176">
        <f t="shared" si="15"/>
        <v>412751</v>
      </c>
      <c r="G37" s="176">
        <f t="shared" si="15"/>
        <v>427725</v>
      </c>
      <c r="H37" s="176">
        <f t="shared" si="15"/>
        <v>441442</v>
      </c>
      <c r="I37" s="177">
        <f>IFERROR(H37/G37-1,"-")</f>
        <v>3.2069670933426941E-2</v>
      </c>
      <c r="J37" s="176">
        <f>H37-G37</f>
        <v>13717</v>
      </c>
      <c r="K37" s="177">
        <f t="shared" ref="K37:K49" si="16">H37/H$9</f>
        <v>0.21302072676876277</v>
      </c>
    </row>
    <row r="38" spans="2:11" x14ac:dyDescent="0.25">
      <c r="B38" s="159" t="s">
        <v>102</v>
      </c>
      <c r="C38" s="160">
        <v>6560</v>
      </c>
      <c r="D38" s="160">
        <v>34393</v>
      </c>
      <c r="E38" s="160">
        <v>34527</v>
      </c>
      <c r="F38" s="160">
        <v>32748</v>
      </c>
      <c r="G38" s="160">
        <v>34151</v>
      </c>
      <c r="H38" s="160">
        <v>39199</v>
      </c>
      <c r="I38" s="178">
        <f>IFERROR(H38/G38-1,"-")</f>
        <v>0.14781411964510549</v>
      </c>
      <c r="J38" s="159">
        <f t="shared" ref="J38:J48" si="17">H38-G38</f>
        <v>5048</v>
      </c>
      <c r="K38" s="161">
        <f t="shared" si="16"/>
        <v>1.8915734045715477E-2</v>
      </c>
    </row>
    <row r="39" spans="2:11" x14ac:dyDescent="0.25">
      <c r="B39" s="163" t="s">
        <v>108</v>
      </c>
      <c r="C39" s="164">
        <v>3118</v>
      </c>
      <c r="D39" s="164">
        <v>8971</v>
      </c>
      <c r="E39" s="164">
        <v>10643</v>
      </c>
      <c r="F39" s="164">
        <v>13003</v>
      </c>
      <c r="G39" s="164">
        <v>12373</v>
      </c>
      <c r="H39" s="164">
        <v>16122</v>
      </c>
      <c r="I39" s="179">
        <f>IFERROR(H39/G39-1,"-")</f>
        <v>0.30299846439828659</v>
      </c>
      <c r="J39" s="163">
        <f t="shared" si="17"/>
        <v>3749</v>
      </c>
      <c r="K39" s="165">
        <f t="shared" si="16"/>
        <v>7.7797766342259985E-3</v>
      </c>
    </row>
    <row r="40" spans="2:11" x14ac:dyDescent="0.25">
      <c r="B40" s="163" t="s">
        <v>105</v>
      </c>
      <c r="C40" s="164">
        <v>3442</v>
      </c>
      <c r="D40" s="164">
        <v>25422</v>
      </c>
      <c r="E40" s="164">
        <v>23884</v>
      </c>
      <c r="F40" s="164">
        <v>19745</v>
      </c>
      <c r="G40" s="164">
        <v>21778</v>
      </c>
      <c r="H40" s="164">
        <v>23077</v>
      </c>
      <c r="I40" s="179">
        <f>IFERROR(H40/G40-1,"-")</f>
        <v>5.9647350537239463E-2</v>
      </c>
      <c r="J40" s="163">
        <f t="shared" si="17"/>
        <v>1299</v>
      </c>
      <c r="K40" s="165">
        <f t="shared" si="16"/>
        <v>1.1135957411489478E-2</v>
      </c>
    </row>
    <row r="41" spans="2:11" x14ac:dyDescent="0.25">
      <c r="B41" s="159" t="s">
        <v>112</v>
      </c>
      <c r="C41" s="160">
        <v>17397</v>
      </c>
      <c r="D41" s="160">
        <v>305505</v>
      </c>
      <c r="E41" s="160">
        <v>356570</v>
      </c>
      <c r="F41" s="160">
        <v>380003</v>
      </c>
      <c r="G41" s="160">
        <v>393574</v>
      </c>
      <c r="H41" s="160">
        <v>402243</v>
      </c>
      <c r="I41" s="178">
        <f>IFERROR(H41/G41-1,"-")</f>
        <v>2.2026353366838336E-2</v>
      </c>
      <c r="J41" s="159">
        <f t="shared" si="17"/>
        <v>8669</v>
      </c>
      <c r="K41" s="161">
        <f t="shared" si="16"/>
        <v>0.19410499272304729</v>
      </c>
    </row>
    <row r="42" spans="2:11" x14ac:dyDescent="0.25">
      <c r="B42" s="163" t="s">
        <v>115</v>
      </c>
      <c r="C42" s="164">
        <v>681</v>
      </c>
      <c r="D42" s="164">
        <v>152833</v>
      </c>
      <c r="E42" s="164">
        <v>178011</v>
      </c>
      <c r="F42" s="164">
        <v>195709</v>
      </c>
      <c r="G42" s="164">
        <v>199446</v>
      </c>
      <c r="H42" s="164">
        <v>205856</v>
      </c>
      <c r="I42" s="179">
        <f t="shared" ref="I42:I49" si="18">IFERROR(H42/G42-1,"-")</f>
        <v>3.2139025099525709E-2</v>
      </c>
      <c r="J42" s="163">
        <f t="shared" si="17"/>
        <v>6410</v>
      </c>
      <c r="K42" s="165">
        <f t="shared" si="16"/>
        <v>9.9337160328447291E-2</v>
      </c>
    </row>
    <row r="43" spans="2:11" x14ac:dyDescent="0.25">
      <c r="B43" s="163" t="s">
        <v>118</v>
      </c>
      <c r="C43" s="164">
        <v>1451</v>
      </c>
      <c r="D43" s="164">
        <v>12524</v>
      </c>
      <c r="E43" s="164">
        <v>17276</v>
      </c>
      <c r="F43" s="164">
        <v>16039</v>
      </c>
      <c r="G43" s="164">
        <v>16535</v>
      </c>
      <c r="H43" s="164">
        <v>18322</v>
      </c>
      <c r="I43" s="179">
        <f t="shared" si="18"/>
        <v>0.10807378288478975</v>
      </c>
      <c r="J43" s="163">
        <f t="shared" si="17"/>
        <v>1787</v>
      </c>
      <c r="K43" s="165">
        <f t="shared" si="16"/>
        <v>8.8414010353733245E-3</v>
      </c>
    </row>
    <row r="44" spans="2:11" x14ac:dyDescent="0.25">
      <c r="B44" s="163" t="s">
        <v>121</v>
      </c>
      <c r="C44" s="164">
        <v>2356</v>
      </c>
      <c r="D44" s="164">
        <v>8287</v>
      </c>
      <c r="E44" s="164">
        <v>10240</v>
      </c>
      <c r="F44" s="164">
        <v>9690</v>
      </c>
      <c r="G44" s="164">
        <v>10394</v>
      </c>
      <c r="H44" s="164">
        <v>12325</v>
      </c>
      <c r="I44" s="179">
        <f t="shared" si="18"/>
        <v>0.18578025784106211</v>
      </c>
      <c r="J44" s="163">
        <f t="shared" si="17"/>
        <v>1931</v>
      </c>
      <c r="K44" s="165">
        <f t="shared" si="16"/>
        <v>5.9475094291549088E-3</v>
      </c>
    </row>
    <row r="45" spans="2:11" x14ac:dyDescent="0.25">
      <c r="B45" s="163" t="s">
        <v>128</v>
      </c>
      <c r="C45" s="164">
        <v>904</v>
      </c>
      <c r="D45" s="164">
        <v>14984</v>
      </c>
      <c r="E45" s="164">
        <v>13823</v>
      </c>
      <c r="F45" s="164">
        <v>15055</v>
      </c>
      <c r="G45" s="164">
        <v>13257</v>
      </c>
      <c r="H45" s="164">
        <v>14279</v>
      </c>
      <c r="I45" s="179">
        <f t="shared" si="18"/>
        <v>7.7091347967111812E-2</v>
      </c>
      <c r="J45" s="163">
        <f t="shared" si="17"/>
        <v>1022</v>
      </c>
      <c r="K45" s="165">
        <f t="shared" si="16"/>
        <v>6.890424919992125E-3</v>
      </c>
    </row>
    <row r="46" spans="2:11" x14ac:dyDescent="0.25">
      <c r="B46" s="163" t="s">
        <v>124</v>
      </c>
      <c r="C46" s="164">
        <v>1373</v>
      </c>
      <c r="D46" s="164">
        <v>14223</v>
      </c>
      <c r="E46" s="164">
        <v>16709</v>
      </c>
      <c r="F46" s="164">
        <v>17530</v>
      </c>
      <c r="G46" s="164">
        <v>14341</v>
      </c>
      <c r="H46" s="164">
        <v>15802</v>
      </c>
      <c r="I46" s="179">
        <f t="shared" si="18"/>
        <v>0.10187574088278373</v>
      </c>
      <c r="J46" s="163">
        <f t="shared" si="17"/>
        <v>1461</v>
      </c>
      <c r="K46" s="165">
        <f t="shared" si="16"/>
        <v>7.6253585395136599E-3</v>
      </c>
    </row>
    <row r="47" spans="2:11" x14ac:dyDescent="0.25">
      <c r="B47" s="163" t="s">
        <v>133</v>
      </c>
      <c r="C47" s="164">
        <v>120</v>
      </c>
      <c r="D47" s="164">
        <v>4507</v>
      </c>
      <c r="E47" s="164">
        <v>5953</v>
      </c>
      <c r="F47" s="164">
        <v>4878</v>
      </c>
      <c r="G47" s="164">
        <v>6067</v>
      </c>
      <c r="H47" s="164">
        <v>4823</v>
      </c>
      <c r="I47" s="179">
        <f t="shared" si="18"/>
        <v>-0.20504367891874076</v>
      </c>
      <c r="J47" s="163">
        <f t="shared" si="17"/>
        <v>-1244</v>
      </c>
      <c r="K47" s="165">
        <f t="shared" si="16"/>
        <v>2.3273702212425252E-3</v>
      </c>
    </row>
    <row r="48" spans="2:11" x14ac:dyDescent="0.25">
      <c r="B48" s="163" t="s">
        <v>136</v>
      </c>
      <c r="C48" s="164">
        <v>619</v>
      </c>
      <c r="D48" s="164">
        <v>3786</v>
      </c>
      <c r="E48" s="164">
        <v>5748</v>
      </c>
      <c r="F48" s="164">
        <v>5325</v>
      </c>
      <c r="G48" s="164">
        <v>4572</v>
      </c>
      <c r="H48" s="164">
        <v>4893</v>
      </c>
      <c r="I48" s="179">
        <f t="shared" si="18"/>
        <v>7.0209973753280863E-2</v>
      </c>
      <c r="J48" s="163">
        <f t="shared" si="17"/>
        <v>321</v>
      </c>
      <c r="K48" s="165">
        <f t="shared" si="16"/>
        <v>2.3611491794608493E-3</v>
      </c>
    </row>
    <row r="49" spans="2:11" x14ac:dyDescent="0.25">
      <c r="B49" s="168" t="s">
        <v>150</v>
      </c>
      <c r="C49" s="169">
        <f t="shared" ref="C49:H49" si="19">C41-SUM(C42:C48)</f>
        <v>9893</v>
      </c>
      <c r="D49" s="169">
        <f t="shared" si="19"/>
        <v>94361</v>
      </c>
      <c r="E49" s="169">
        <f t="shared" si="19"/>
        <v>108810</v>
      </c>
      <c r="F49" s="169">
        <f t="shared" si="19"/>
        <v>115777</v>
      </c>
      <c r="G49" s="169">
        <f t="shared" si="19"/>
        <v>128962</v>
      </c>
      <c r="H49" s="169">
        <f t="shared" si="19"/>
        <v>125943</v>
      </c>
      <c r="I49" s="180">
        <f t="shared" si="18"/>
        <v>-2.3409996743226635E-2</v>
      </c>
      <c r="J49" s="168">
        <f>H49-G49</f>
        <v>-3019</v>
      </c>
      <c r="K49" s="170">
        <f t="shared" si="16"/>
        <v>6.0774619069862604E-2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C52+C55</f>
        <v>5058</v>
      </c>
      <c r="D51" s="176">
        <f t="shared" si="20"/>
        <v>16823</v>
      </c>
      <c r="E51" s="176">
        <f t="shared" si="20"/>
        <v>27125</v>
      </c>
      <c r="F51" s="176">
        <f t="shared" si="20"/>
        <v>24252</v>
      </c>
      <c r="G51" s="176">
        <f t="shared" si="20"/>
        <v>21490</v>
      </c>
      <c r="H51" s="176">
        <f t="shared" si="20"/>
        <v>25577</v>
      </c>
      <c r="I51" s="177">
        <f>IFERROR(H51/G51-1,"-")</f>
        <v>0.19018147975802702</v>
      </c>
      <c r="J51" s="176">
        <f>H51-G51</f>
        <v>4087</v>
      </c>
      <c r="K51" s="177">
        <f t="shared" ref="K51:K63" si="21">H51/H$9</f>
        <v>1.2342348776429621E-2</v>
      </c>
    </row>
    <row r="52" spans="2:11" x14ac:dyDescent="0.25">
      <c r="B52" s="159" t="s">
        <v>102</v>
      </c>
      <c r="C52" s="160">
        <v>1502</v>
      </c>
      <c r="D52" s="160">
        <v>2015</v>
      </c>
      <c r="E52" s="160">
        <v>11992</v>
      </c>
      <c r="F52" s="160">
        <v>7214</v>
      </c>
      <c r="G52" s="160">
        <v>4341</v>
      </c>
      <c r="H52" s="160">
        <v>8255</v>
      </c>
      <c r="I52" s="178">
        <f>IFERROR(H52/G52-1,"-")</f>
        <v>0.90163556784151111</v>
      </c>
      <c r="J52" s="159">
        <f t="shared" ref="J52:J62" si="22">H52-G52</f>
        <v>3914</v>
      </c>
      <c r="K52" s="161">
        <f t="shared" si="21"/>
        <v>3.9835042870323542E-3</v>
      </c>
    </row>
    <row r="53" spans="2:11" x14ac:dyDescent="0.25">
      <c r="B53" s="163" t="s">
        <v>108</v>
      </c>
      <c r="C53" s="164">
        <v>685</v>
      </c>
      <c r="D53" s="164">
        <v>774</v>
      </c>
      <c r="E53" s="164">
        <v>8931</v>
      </c>
      <c r="F53" s="164">
        <v>4737</v>
      </c>
      <c r="G53" s="164">
        <v>2810</v>
      </c>
      <c r="H53" s="164">
        <v>3723</v>
      </c>
      <c r="I53" s="179">
        <f>IFERROR(H53/G53-1,"-")</f>
        <v>0.32491103202846983</v>
      </c>
      <c r="J53" s="163">
        <f t="shared" si="22"/>
        <v>913</v>
      </c>
      <c r="K53" s="165">
        <f t="shared" si="21"/>
        <v>1.796558020668862E-3</v>
      </c>
    </row>
    <row r="54" spans="2:11" x14ac:dyDescent="0.25">
      <c r="B54" s="163" t="s">
        <v>105</v>
      </c>
      <c r="C54" s="164">
        <v>817</v>
      </c>
      <c r="D54" s="164">
        <v>1241</v>
      </c>
      <c r="E54" s="164">
        <v>3061</v>
      </c>
      <c r="F54" s="164">
        <v>2477</v>
      </c>
      <c r="G54" s="164">
        <v>1531</v>
      </c>
      <c r="H54" s="164">
        <v>4532</v>
      </c>
      <c r="I54" s="179">
        <f>IFERROR(H54/G54-1,"-")</f>
        <v>1.9601567602873939</v>
      </c>
      <c r="J54" s="163">
        <f t="shared" si="22"/>
        <v>3001</v>
      </c>
      <c r="K54" s="165">
        <f t="shared" si="21"/>
        <v>2.1869462663634924E-3</v>
      </c>
    </row>
    <row r="55" spans="2:11" x14ac:dyDescent="0.25">
      <c r="B55" s="159" t="s">
        <v>112</v>
      </c>
      <c r="C55" s="160">
        <v>3556</v>
      </c>
      <c r="D55" s="160">
        <v>14808</v>
      </c>
      <c r="E55" s="160">
        <v>15133</v>
      </c>
      <c r="F55" s="160">
        <v>17038</v>
      </c>
      <c r="G55" s="160">
        <v>17149</v>
      </c>
      <c r="H55" s="160">
        <v>17322</v>
      </c>
      <c r="I55" s="178">
        <f>IFERROR(H55/G55-1,"-")</f>
        <v>1.0088051781445007E-2</v>
      </c>
      <c r="J55" s="159">
        <f t="shared" si="22"/>
        <v>173</v>
      </c>
      <c r="K55" s="161">
        <f t="shared" si="21"/>
        <v>8.3588444893972682E-3</v>
      </c>
    </row>
    <row r="56" spans="2:11" x14ac:dyDescent="0.25">
      <c r="B56" s="163" t="s">
        <v>115</v>
      </c>
      <c r="C56" s="164">
        <v>93</v>
      </c>
      <c r="D56" s="164">
        <v>5195</v>
      </c>
      <c r="E56" s="164">
        <v>4693</v>
      </c>
      <c r="F56" s="164">
        <v>5700</v>
      </c>
      <c r="G56" s="164">
        <v>6076</v>
      </c>
      <c r="H56" s="164">
        <v>4658</v>
      </c>
      <c r="I56" s="179">
        <f t="shared" ref="I56:I63" si="23">IFERROR(H56/G56-1,"-")</f>
        <v>-0.23337722185648457</v>
      </c>
      <c r="J56" s="163">
        <f t="shared" si="22"/>
        <v>-1418</v>
      </c>
      <c r="K56" s="165">
        <f t="shared" si="21"/>
        <v>2.2477483911564756E-3</v>
      </c>
    </row>
    <row r="57" spans="2:11" x14ac:dyDescent="0.25">
      <c r="B57" s="163" t="s">
        <v>118</v>
      </c>
      <c r="C57" s="164">
        <v>1309</v>
      </c>
      <c r="D57" s="164">
        <v>3627</v>
      </c>
      <c r="E57" s="164">
        <v>2689</v>
      </c>
      <c r="F57" s="164">
        <v>3122</v>
      </c>
      <c r="G57" s="164">
        <v>3491</v>
      </c>
      <c r="H57" s="164">
        <v>3783</v>
      </c>
      <c r="I57" s="179">
        <f t="shared" si="23"/>
        <v>8.3643655113148085E-2</v>
      </c>
      <c r="J57" s="163">
        <f t="shared" si="22"/>
        <v>292</v>
      </c>
      <c r="K57" s="165">
        <f t="shared" si="21"/>
        <v>1.8255114134274255E-3</v>
      </c>
    </row>
    <row r="58" spans="2:11" x14ac:dyDescent="0.25">
      <c r="B58" s="163" t="s">
        <v>121</v>
      </c>
      <c r="C58" s="164">
        <v>618</v>
      </c>
      <c r="D58" s="164">
        <v>1130</v>
      </c>
      <c r="E58" s="164">
        <v>1547</v>
      </c>
      <c r="F58" s="164">
        <v>1423</v>
      </c>
      <c r="G58" s="164">
        <v>1091</v>
      </c>
      <c r="H58" s="164">
        <v>1912</v>
      </c>
      <c r="I58" s="179">
        <f t="shared" si="23"/>
        <v>0.75252062328139324</v>
      </c>
      <c r="J58" s="163">
        <f t="shared" si="22"/>
        <v>821</v>
      </c>
      <c r="K58" s="165">
        <f t="shared" si="21"/>
        <v>9.2264811590622188E-4</v>
      </c>
    </row>
    <row r="59" spans="2:11" x14ac:dyDescent="0.25">
      <c r="B59" s="163" t="s">
        <v>128</v>
      </c>
      <c r="C59" s="164">
        <v>79</v>
      </c>
      <c r="D59" s="164">
        <v>420</v>
      </c>
      <c r="E59" s="164">
        <v>349</v>
      </c>
      <c r="F59" s="164">
        <v>510</v>
      </c>
      <c r="G59" s="164">
        <v>519</v>
      </c>
      <c r="H59" s="164">
        <v>757</v>
      </c>
      <c r="I59" s="179">
        <f t="shared" si="23"/>
        <v>0.45857418111753367</v>
      </c>
      <c r="J59" s="163">
        <f t="shared" si="22"/>
        <v>238</v>
      </c>
      <c r="K59" s="165">
        <f t="shared" si="21"/>
        <v>3.6529530530387552E-4</v>
      </c>
    </row>
    <row r="60" spans="2:11" x14ac:dyDescent="0.25">
      <c r="B60" s="163" t="s">
        <v>124</v>
      </c>
      <c r="C60" s="164">
        <v>107</v>
      </c>
      <c r="D60" s="164">
        <v>385</v>
      </c>
      <c r="E60" s="164">
        <v>348</v>
      </c>
      <c r="F60" s="164">
        <v>324</v>
      </c>
      <c r="G60" s="164">
        <v>475</v>
      </c>
      <c r="H60" s="164">
        <v>447</v>
      </c>
      <c r="I60" s="179">
        <f t="shared" si="23"/>
        <v>-5.8947368421052637E-2</v>
      </c>
      <c r="J60" s="163">
        <f t="shared" si="22"/>
        <v>-28</v>
      </c>
      <c r="K60" s="165">
        <f t="shared" si="21"/>
        <v>2.157027760512977E-4</v>
      </c>
    </row>
    <row r="61" spans="2:11" x14ac:dyDescent="0.25">
      <c r="B61" s="163" t="s">
        <v>133</v>
      </c>
      <c r="C61" s="164">
        <v>29</v>
      </c>
      <c r="D61" s="164">
        <v>44</v>
      </c>
      <c r="E61" s="164">
        <v>151</v>
      </c>
      <c r="F61" s="164">
        <v>82</v>
      </c>
      <c r="G61" s="164">
        <v>164</v>
      </c>
      <c r="H61" s="164">
        <v>98</v>
      </c>
      <c r="I61" s="179">
        <f t="shared" si="23"/>
        <v>-0.40243902439024393</v>
      </c>
      <c r="J61" s="163">
        <f t="shared" si="22"/>
        <v>-66</v>
      </c>
      <c r="K61" s="165">
        <f t="shared" si="21"/>
        <v>4.7290541505653634E-5</v>
      </c>
    </row>
    <row r="62" spans="2:11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88</v>
      </c>
      <c r="G62" s="164">
        <v>405</v>
      </c>
      <c r="H62" s="164">
        <v>115</v>
      </c>
      <c r="I62" s="179">
        <f t="shared" si="23"/>
        <v>-0.71604938271604945</v>
      </c>
      <c r="J62" s="163">
        <f t="shared" si="22"/>
        <v>-290</v>
      </c>
      <c r="K62" s="165">
        <f t="shared" si="21"/>
        <v>5.549400278724661E-5</v>
      </c>
    </row>
    <row r="63" spans="2:11" x14ac:dyDescent="0.25">
      <c r="B63" s="168" t="s">
        <v>150</v>
      </c>
      <c r="C63" s="169">
        <f t="shared" ref="C63:H63" si="24">C55-SUM(C56:C62)</f>
        <v>1307</v>
      </c>
      <c r="D63" s="169">
        <f t="shared" si="24"/>
        <v>3918</v>
      </c>
      <c r="E63" s="169">
        <f t="shared" si="24"/>
        <v>5218</v>
      </c>
      <c r="F63" s="169">
        <f t="shared" si="24"/>
        <v>5789</v>
      </c>
      <c r="G63" s="169">
        <f t="shared" si="24"/>
        <v>4928</v>
      </c>
      <c r="H63" s="169">
        <f t="shared" si="24"/>
        <v>5552</v>
      </c>
      <c r="I63" s="180">
        <f t="shared" si="23"/>
        <v>0.12662337662337664</v>
      </c>
      <c r="J63" s="168">
        <f>H63-G63</f>
        <v>624</v>
      </c>
      <c r="K63" s="170">
        <f t="shared" si="21"/>
        <v>2.6791539432590712E-3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>
        <f t="shared" ref="C65:H65" si="25">C66+C69</f>
        <v>16603</v>
      </c>
      <c r="D65" s="176">
        <f t="shared" si="25"/>
        <v>62155</v>
      </c>
      <c r="E65" s="176">
        <f t="shared" si="25"/>
        <v>82441</v>
      </c>
      <c r="F65" s="176">
        <f t="shared" si="25"/>
        <v>96861</v>
      </c>
      <c r="G65" s="176">
        <f t="shared" si="25"/>
        <v>75400</v>
      </c>
      <c r="H65" s="176">
        <f t="shared" si="25"/>
        <v>77232</v>
      </c>
      <c r="I65" s="177">
        <f>IFERROR(H65/G65-1,"-")</f>
        <v>2.4297082228116773E-2</v>
      </c>
      <c r="J65" s="176">
        <f>H65-G65</f>
        <v>1832</v>
      </c>
      <c r="K65" s="177">
        <f t="shared" ref="K65:K77" si="26">H65/H$9</f>
        <v>3.7268807158822873E-2</v>
      </c>
    </row>
    <row r="66" spans="2:11" x14ac:dyDescent="0.25">
      <c r="B66" s="159" t="s">
        <v>102</v>
      </c>
      <c r="C66" s="160">
        <v>8791</v>
      </c>
      <c r="D66" s="160">
        <v>14618</v>
      </c>
      <c r="E66" s="160">
        <v>14854</v>
      </c>
      <c r="F66" s="160">
        <v>27285</v>
      </c>
      <c r="G66" s="160">
        <v>18281</v>
      </c>
      <c r="H66" s="160">
        <v>20631</v>
      </c>
      <c r="I66" s="178">
        <f>IFERROR(H66/G66-1,"-")</f>
        <v>0.12854876647885782</v>
      </c>
      <c r="J66" s="159">
        <f t="shared" ref="J66:J76" si="27">H66-G66</f>
        <v>2350</v>
      </c>
      <c r="K66" s="161">
        <f t="shared" si="26"/>
        <v>9.9556241000320414E-3</v>
      </c>
    </row>
    <row r="67" spans="2:11" x14ac:dyDescent="0.25">
      <c r="B67" s="163" t="s">
        <v>108</v>
      </c>
      <c r="C67" s="164">
        <v>8533</v>
      </c>
      <c r="D67" s="164">
        <v>10990</v>
      </c>
      <c r="E67" s="164">
        <v>11125</v>
      </c>
      <c r="F67" s="164">
        <v>16363</v>
      </c>
      <c r="G67" s="164">
        <v>6550</v>
      </c>
      <c r="H67" s="164">
        <v>10139</v>
      </c>
      <c r="I67" s="179">
        <f>IFERROR(H67/G67-1,"-")</f>
        <v>0.54793893129770987</v>
      </c>
      <c r="J67" s="163">
        <f t="shared" si="27"/>
        <v>3589</v>
      </c>
      <c r="K67" s="165">
        <f t="shared" si="26"/>
        <v>4.8926408196512464E-3</v>
      </c>
    </row>
    <row r="68" spans="2:11" x14ac:dyDescent="0.25">
      <c r="B68" s="163" t="s">
        <v>105</v>
      </c>
      <c r="C68" s="164">
        <v>258</v>
      </c>
      <c r="D68" s="164">
        <v>3628</v>
      </c>
      <c r="E68" s="164">
        <v>3729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3">
        <f t="shared" si="27"/>
        <v>-1239</v>
      </c>
      <c r="K68" s="165">
        <f t="shared" si="26"/>
        <v>5.062983280380795E-3</v>
      </c>
    </row>
    <row r="69" spans="2:11" x14ac:dyDescent="0.25">
      <c r="B69" s="159" t="s">
        <v>112</v>
      </c>
      <c r="C69" s="160">
        <v>7812</v>
      </c>
      <c r="D69" s="160">
        <v>47537</v>
      </c>
      <c r="E69" s="160">
        <v>67587</v>
      </c>
      <c r="F69" s="160">
        <v>69576</v>
      </c>
      <c r="G69" s="160">
        <v>57119</v>
      </c>
      <c r="H69" s="160">
        <v>56601</v>
      </c>
      <c r="I69" s="178">
        <f>IFERROR(H69/G69-1,"-")</f>
        <v>-9.0687862182461387E-3</v>
      </c>
      <c r="J69" s="159">
        <f t="shared" si="27"/>
        <v>-518</v>
      </c>
      <c r="K69" s="161">
        <f t="shared" si="26"/>
        <v>2.7313183058790828E-2</v>
      </c>
    </row>
    <row r="70" spans="2:11" x14ac:dyDescent="0.25">
      <c r="B70" s="163" t="s">
        <v>115</v>
      </c>
      <c r="C70" s="164">
        <v>869</v>
      </c>
      <c r="D70" s="164">
        <v>18994</v>
      </c>
      <c r="E70" s="164">
        <v>23900</v>
      </c>
      <c r="F70" s="164">
        <v>21936</v>
      </c>
      <c r="G70" s="164">
        <v>24121</v>
      </c>
      <c r="H70" s="164">
        <v>26050</v>
      </c>
      <c r="I70" s="179">
        <f t="shared" ref="I70:I77" si="28">IFERROR(H70/G70-1,"-")</f>
        <v>7.9971808797313582E-2</v>
      </c>
      <c r="J70" s="163">
        <f t="shared" si="27"/>
        <v>1929</v>
      </c>
      <c r="K70" s="165">
        <f t="shared" si="26"/>
        <v>1.2570598022676297E-2</v>
      </c>
    </row>
    <row r="71" spans="2:11" x14ac:dyDescent="0.25">
      <c r="B71" s="163" t="s">
        <v>118</v>
      </c>
      <c r="C71" s="164">
        <v>1195</v>
      </c>
      <c r="D71" s="164">
        <v>5107</v>
      </c>
      <c r="E71" s="164">
        <v>5122</v>
      </c>
      <c r="F71" s="164">
        <v>5111</v>
      </c>
      <c r="G71" s="164">
        <v>5483</v>
      </c>
      <c r="H71" s="164">
        <v>4879</v>
      </c>
      <c r="I71" s="179">
        <f t="shared" si="28"/>
        <v>-0.11015867225971188</v>
      </c>
      <c r="J71" s="163">
        <f t="shared" si="27"/>
        <v>-604</v>
      </c>
      <c r="K71" s="165">
        <f t="shared" si="26"/>
        <v>2.3543933878171844E-3</v>
      </c>
    </row>
    <row r="72" spans="2:11" x14ac:dyDescent="0.25">
      <c r="B72" s="163" t="s">
        <v>121</v>
      </c>
      <c r="C72" s="164">
        <v>1158</v>
      </c>
      <c r="D72" s="164">
        <v>6745</v>
      </c>
      <c r="E72" s="164">
        <v>8527</v>
      </c>
      <c r="F72" s="164">
        <v>10065</v>
      </c>
      <c r="G72" s="164">
        <v>5029</v>
      </c>
      <c r="H72" s="164">
        <v>4435</v>
      </c>
      <c r="I72" s="179">
        <f t="shared" si="28"/>
        <v>-0.11811493338635914</v>
      </c>
      <c r="J72" s="163">
        <f t="shared" si="27"/>
        <v>-594</v>
      </c>
      <c r="K72" s="165">
        <f t="shared" si="26"/>
        <v>2.1401382814038149E-3</v>
      </c>
    </row>
    <row r="73" spans="2:11" x14ac:dyDescent="0.25">
      <c r="B73" s="163" t="s">
        <v>128</v>
      </c>
      <c r="C73" s="164">
        <v>415</v>
      </c>
      <c r="D73" s="164">
        <v>787</v>
      </c>
      <c r="E73" s="164">
        <v>1669</v>
      </c>
      <c r="F73" s="164">
        <v>2367</v>
      </c>
      <c r="G73" s="164">
        <v>1356</v>
      </c>
      <c r="H73" s="164">
        <v>1578</v>
      </c>
      <c r="I73" s="179">
        <f t="shared" si="28"/>
        <v>0.16371681415929196</v>
      </c>
      <c r="J73" s="163">
        <f t="shared" si="27"/>
        <v>222</v>
      </c>
      <c r="K73" s="165">
        <f t="shared" si="26"/>
        <v>7.6147422955021873E-4</v>
      </c>
    </row>
    <row r="74" spans="2:11" x14ac:dyDescent="0.25">
      <c r="B74" s="163" t="s">
        <v>124</v>
      </c>
      <c r="C74" s="164">
        <v>413</v>
      </c>
      <c r="D74" s="164">
        <v>1343</v>
      </c>
      <c r="E74" s="164">
        <v>1273</v>
      </c>
      <c r="F74" s="164">
        <v>1710</v>
      </c>
      <c r="G74" s="164">
        <v>1550</v>
      </c>
      <c r="H74" s="164">
        <v>1282</v>
      </c>
      <c r="I74" s="179">
        <f t="shared" si="28"/>
        <v>-0.17290322580645157</v>
      </c>
      <c r="J74" s="163">
        <f t="shared" si="27"/>
        <v>-268</v>
      </c>
      <c r="K74" s="165">
        <f t="shared" si="26"/>
        <v>6.1863749194130573E-4</v>
      </c>
    </row>
    <row r="75" spans="2:11" x14ac:dyDescent="0.25">
      <c r="B75" s="163" t="s">
        <v>133</v>
      </c>
      <c r="C75" s="164">
        <v>0</v>
      </c>
      <c r="D75" s="164">
        <v>878</v>
      </c>
      <c r="E75" s="164">
        <v>3180</v>
      </c>
      <c r="F75" s="164">
        <v>1641</v>
      </c>
      <c r="G75" s="164">
        <v>810</v>
      </c>
      <c r="H75" s="164">
        <v>480</v>
      </c>
      <c r="I75" s="179">
        <f t="shared" si="28"/>
        <v>-0.40740740740740744</v>
      </c>
      <c r="J75" s="163">
        <f t="shared" si="27"/>
        <v>-330</v>
      </c>
      <c r="K75" s="165">
        <f t="shared" si="26"/>
        <v>2.3162714206850758E-4</v>
      </c>
    </row>
    <row r="76" spans="2:11" x14ac:dyDescent="0.25">
      <c r="B76" s="163" t="s">
        <v>136</v>
      </c>
      <c r="C76" s="164">
        <v>0</v>
      </c>
      <c r="D76" s="164">
        <v>278</v>
      </c>
      <c r="E76" s="164">
        <v>906</v>
      </c>
      <c r="F76" s="164">
        <v>203</v>
      </c>
      <c r="G76" s="164">
        <v>521</v>
      </c>
      <c r="H76" s="164">
        <v>661</v>
      </c>
      <c r="I76" s="179">
        <f t="shared" si="28"/>
        <v>0.26871401151631469</v>
      </c>
      <c r="J76" s="163">
        <f t="shared" si="27"/>
        <v>140</v>
      </c>
      <c r="K76" s="165">
        <f t="shared" si="26"/>
        <v>3.1896987689017397E-4</v>
      </c>
    </row>
    <row r="77" spans="2:11" x14ac:dyDescent="0.25">
      <c r="B77" s="168" t="s">
        <v>150</v>
      </c>
      <c r="C77" s="169">
        <f t="shared" ref="C77:H77" si="29">C69-SUM(C70:C76)</f>
        <v>3762</v>
      </c>
      <c r="D77" s="169">
        <f t="shared" si="29"/>
        <v>13405</v>
      </c>
      <c r="E77" s="169">
        <f t="shared" si="29"/>
        <v>23010</v>
      </c>
      <c r="F77" s="169">
        <f t="shared" si="29"/>
        <v>26543</v>
      </c>
      <c r="G77" s="169">
        <f t="shared" si="29"/>
        <v>18249</v>
      </c>
      <c r="H77" s="169">
        <f t="shared" si="29"/>
        <v>17236</v>
      </c>
      <c r="I77" s="180">
        <f t="shared" si="28"/>
        <v>-5.5509890952928909E-2</v>
      </c>
      <c r="J77" s="168">
        <f>H77-G77</f>
        <v>-1013</v>
      </c>
      <c r="K77" s="170">
        <f t="shared" si="26"/>
        <v>8.3173446264433269E-3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C80+C83</f>
        <v>51204</v>
      </c>
      <c r="D79" s="176">
        <f t="shared" si="30"/>
        <v>261325</v>
      </c>
      <c r="E79" s="176">
        <f t="shared" si="30"/>
        <v>306518</v>
      </c>
      <c r="F79" s="176">
        <f t="shared" si="30"/>
        <v>354916</v>
      </c>
      <c r="G79" s="176">
        <f t="shared" si="30"/>
        <v>351603</v>
      </c>
      <c r="H79" s="176">
        <f t="shared" si="30"/>
        <v>349269</v>
      </c>
      <c r="I79" s="177">
        <f>IFERROR(H79/G79-1,"-")</f>
        <v>-6.6381686163087261E-3</v>
      </c>
      <c r="J79" s="176">
        <f>H79-G79</f>
        <v>-2334</v>
      </c>
      <c r="K79" s="177">
        <f t="shared" ref="K79:K91" si="31">H79/H$9</f>
        <v>0.16854204225651162</v>
      </c>
    </row>
    <row r="80" spans="2:11" x14ac:dyDescent="0.25">
      <c r="B80" s="159" t="s">
        <v>102</v>
      </c>
      <c r="C80" s="160">
        <v>28768</v>
      </c>
      <c r="D80" s="160">
        <v>126313</v>
      </c>
      <c r="E80" s="160">
        <v>135317</v>
      </c>
      <c r="F80" s="160">
        <v>140402</v>
      </c>
      <c r="G80" s="160">
        <v>140453</v>
      </c>
      <c r="H80" s="160">
        <v>149759</v>
      </c>
      <c r="I80" s="178">
        <f>IFERROR(H80/G80-1,"-")</f>
        <v>6.6257039721472566E-2</v>
      </c>
      <c r="J80" s="159">
        <f t="shared" ref="J80:J90" si="32">H80-G80</f>
        <v>9306</v>
      </c>
      <c r="K80" s="161">
        <f t="shared" si="31"/>
        <v>7.2267185768828388E-2</v>
      </c>
    </row>
    <row r="81" spans="2:11" x14ac:dyDescent="0.25">
      <c r="B81" s="163" t="s">
        <v>108</v>
      </c>
      <c r="C81" s="164">
        <v>11711</v>
      </c>
      <c r="D81" s="164">
        <v>29255</v>
      </c>
      <c r="E81" s="164">
        <v>26951</v>
      </c>
      <c r="F81" s="164">
        <v>34341</v>
      </c>
      <c r="G81" s="164">
        <v>28649</v>
      </c>
      <c r="H81" s="164">
        <v>39735</v>
      </c>
      <c r="I81" s="179">
        <f>IFERROR(H81/G81-1,"-")</f>
        <v>0.38695940521484173</v>
      </c>
      <c r="J81" s="163">
        <f t="shared" si="32"/>
        <v>11086</v>
      </c>
      <c r="K81" s="165">
        <f t="shared" si="31"/>
        <v>1.9174384354358642E-2</v>
      </c>
    </row>
    <row r="82" spans="2:11" x14ac:dyDescent="0.25">
      <c r="B82" s="163" t="s">
        <v>105</v>
      </c>
      <c r="C82" s="164">
        <v>17057</v>
      </c>
      <c r="D82" s="164">
        <v>97058</v>
      </c>
      <c r="E82" s="164">
        <v>108366</v>
      </c>
      <c r="F82" s="164">
        <v>106061</v>
      </c>
      <c r="G82" s="164">
        <v>111804</v>
      </c>
      <c r="H82" s="164">
        <v>110024</v>
      </c>
      <c r="I82" s="179">
        <f>IFERROR(H82/G82-1,"-")</f>
        <v>-1.5920718400057265E-2</v>
      </c>
      <c r="J82" s="163">
        <f t="shared" si="32"/>
        <v>-1780</v>
      </c>
      <c r="K82" s="165">
        <f t="shared" si="31"/>
        <v>5.3092801414469745E-2</v>
      </c>
    </row>
    <row r="83" spans="2:11" x14ac:dyDescent="0.25">
      <c r="B83" s="159" t="s">
        <v>112</v>
      </c>
      <c r="C83" s="160">
        <v>22436</v>
      </c>
      <c r="D83" s="160">
        <v>135012</v>
      </c>
      <c r="E83" s="160">
        <v>171201</v>
      </c>
      <c r="F83" s="160">
        <v>214514</v>
      </c>
      <c r="G83" s="160">
        <v>211150</v>
      </c>
      <c r="H83" s="160">
        <v>199510</v>
      </c>
      <c r="I83" s="178">
        <f>IFERROR(H83/G83-1,"-")</f>
        <v>-5.5126687189201995E-2</v>
      </c>
      <c r="J83" s="159">
        <f t="shared" si="32"/>
        <v>-11640</v>
      </c>
      <c r="K83" s="161">
        <f t="shared" si="31"/>
        <v>9.6274856487683233E-2</v>
      </c>
    </row>
    <row r="84" spans="2:11" x14ac:dyDescent="0.25">
      <c r="B84" s="163" t="s">
        <v>115</v>
      </c>
      <c r="C84" s="164">
        <v>1739</v>
      </c>
      <c r="D84" s="164">
        <v>25869</v>
      </c>
      <c r="E84" s="164">
        <v>35236</v>
      </c>
      <c r="F84" s="164">
        <v>44509</v>
      </c>
      <c r="G84" s="164">
        <v>45270</v>
      </c>
      <c r="H84" s="164">
        <v>43188</v>
      </c>
      <c r="I84" s="179">
        <f t="shared" ref="I84:I91" si="33">IFERROR(H84/G84-1,"-")</f>
        <v>-4.5990722332670653E-2</v>
      </c>
      <c r="J84" s="163">
        <f t="shared" si="32"/>
        <v>-2082</v>
      </c>
      <c r="K84" s="165">
        <f t="shared" si="31"/>
        <v>2.0840652107613971E-2</v>
      </c>
    </row>
    <row r="85" spans="2:11" x14ac:dyDescent="0.25">
      <c r="B85" s="163" t="s">
        <v>118</v>
      </c>
      <c r="C85" s="164">
        <v>4591</v>
      </c>
      <c r="D85" s="164">
        <v>45618</v>
      </c>
      <c r="E85" s="164">
        <v>56194</v>
      </c>
      <c r="F85" s="164">
        <v>64907</v>
      </c>
      <c r="G85" s="164">
        <v>61882</v>
      </c>
      <c r="H85" s="164">
        <v>55261</v>
      </c>
      <c r="I85" s="179">
        <f t="shared" si="33"/>
        <v>-0.10699395623929409</v>
      </c>
      <c r="J85" s="163">
        <f t="shared" si="32"/>
        <v>-6621</v>
      </c>
      <c r="K85" s="165">
        <f t="shared" si="31"/>
        <v>2.6666557287182913E-2</v>
      </c>
    </row>
    <row r="86" spans="2:11" x14ac:dyDescent="0.25">
      <c r="B86" s="163" t="s">
        <v>121</v>
      </c>
      <c r="C86" s="164">
        <v>4527</v>
      </c>
      <c r="D86" s="164">
        <v>13053</v>
      </c>
      <c r="E86" s="164">
        <v>17101</v>
      </c>
      <c r="F86" s="164">
        <v>26234</v>
      </c>
      <c r="G86" s="164">
        <v>23341</v>
      </c>
      <c r="H86" s="164">
        <v>22868</v>
      </c>
      <c r="I86" s="179">
        <f t="shared" si="33"/>
        <v>-2.0264770146951716E-2</v>
      </c>
      <c r="J86" s="163">
        <f t="shared" si="32"/>
        <v>-473</v>
      </c>
      <c r="K86" s="165">
        <f t="shared" si="31"/>
        <v>1.1035103093380483E-2</v>
      </c>
    </row>
    <row r="87" spans="2:11" x14ac:dyDescent="0.25">
      <c r="B87" s="163" t="s">
        <v>128</v>
      </c>
      <c r="C87" s="164">
        <v>317</v>
      </c>
      <c r="D87" s="164">
        <v>2872</v>
      </c>
      <c r="E87" s="164">
        <v>2743</v>
      </c>
      <c r="F87" s="164">
        <v>5030</v>
      </c>
      <c r="G87" s="164">
        <v>5561</v>
      </c>
      <c r="H87" s="164">
        <v>4995</v>
      </c>
      <c r="I87" s="179">
        <f t="shared" si="33"/>
        <v>-0.10178025534975721</v>
      </c>
      <c r="J87" s="163">
        <f t="shared" si="32"/>
        <v>-566</v>
      </c>
      <c r="K87" s="165">
        <f t="shared" si="31"/>
        <v>2.410369947150407E-3</v>
      </c>
    </row>
    <row r="88" spans="2:11" x14ac:dyDescent="0.25">
      <c r="B88" s="163" t="s">
        <v>124</v>
      </c>
      <c r="C88" s="164">
        <v>578</v>
      </c>
      <c r="D88" s="164">
        <v>2521</v>
      </c>
      <c r="E88" s="164">
        <v>2444</v>
      </c>
      <c r="F88" s="164">
        <v>3257</v>
      </c>
      <c r="G88" s="164">
        <v>3401</v>
      </c>
      <c r="H88" s="164">
        <v>4058</v>
      </c>
      <c r="I88" s="179">
        <f t="shared" si="33"/>
        <v>0.19317847691855339</v>
      </c>
      <c r="J88" s="163">
        <f t="shared" si="32"/>
        <v>657</v>
      </c>
      <c r="K88" s="165">
        <f t="shared" si="31"/>
        <v>1.9582144635708412E-3</v>
      </c>
    </row>
    <row r="89" spans="2:11" x14ac:dyDescent="0.25">
      <c r="B89" s="163" t="s">
        <v>133</v>
      </c>
      <c r="C89" s="164">
        <v>51</v>
      </c>
      <c r="D89" s="164">
        <v>1683</v>
      </c>
      <c r="E89" s="164">
        <v>2431</v>
      </c>
      <c r="F89" s="164">
        <v>2403</v>
      </c>
      <c r="G89" s="164">
        <v>2487</v>
      </c>
      <c r="H89" s="164">
        <v>2050</v>
      </c>
      <c r="I89" s="179">
        <f t="shared" si="33"/>
        <v>-0.17571371129875357</v>
      </c>
      <c r="J89" s="163">
        <f t="shared" si="32"/>
        <v>-437</v>
      </c>
      <c r="K89" s="165">
        <f t="shared" si="31"/>
        <v>9.8924091925091774E-4</v>
      </c>
    </row>
    <row r="90" spans="2:11" x14ac:dyDescent="0.25">
      <c r="B90" s="163" t="s">
        <v>136</v>
      </c>
      <c r="C90" s="164">
        <v>200</v>
      </c>
      <c r="D90" s="164">
        <v>1415</v>
      </c>
      <c r="E90" s="164">
        <v>2449</v>
      </c>
      <c r="F90" s="164">
        <v>2952</v>
      </c>
      <c r="G90" s="164">
        <v>2058</v>
      </c>
      <c r="H90" s="164">
        <v>2384</v>
      </c>
      <c r="I90" s="179">
        <f t="shared" si="33"/>
        <v>0.15840621963070944</v>
      </c>
      <c r="J90" s="163">
        <f t="shared" si="32"/>
        <v>326</v>
      </c>
      <c r="K90" s="165">
        <f t="shared" si="31"/>
        <v>1.150414805606921E-3</v>
      </c>
    </row>
    <row r="91" spans="2:11" x14ac:dyDescent="0.25">
      <c r="B91" s="168" t="s">
        <v>150</v>
      </c>
      <c r="C91" s="169">
        <f t="shared" ref="C91:H91" si="34">C83-SUM(C84:C90)</f>
        <v>10433</v>
      </c>
      <c r="D91" s="169">
        <f t="shared" si="34"/>
        <v>41981</v>
      </c>
      <c r="E91" s="169">
        <f t="shared" si="34"/>
        <v>52603</v>
      </c>
      <c r="F91" s="169">
        <f t="shared" si="34"/>
        <v>65222</v>
      </c>
      <c r="G91" s="169">
        <f t="shared" si="34"/>
        <v>67150</v>
      </c>
      <c r="H91" s="169">
        <f t="shared" si="34"/>
        <v>64706</v>
      </c>
      <c r="I91" s="180">
        <f t="shared" si="33"/>
        <v>-3.6396128071481737E-2</v>
      </c>
      <c r="J91" s="168">
        <f>H91-G91</f>
        <v>-2444</v>
      </c>
      <c r="K91" s="170">
        <f t="shared" si="31"/>
        <v>3.1224303863926776E-2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>
        <f t="shared" ref="C93:H93" si="35">C94+C97</f>
        <v>11802</v>
      </c>
      <c r="D93" s="176">
        <f t="shared" si="35"/>
        <v>24671</v>
      </c>
      <c r="E93" s="176">
        <f t="shared" si="35"/>
        <v>30683</v>
      </c>
      <c r="F93" s="176">
        <f t="shared" si="35"/>
        <v>29198</v>
      </c>
      <c r="G93" s="176">
        <f t="shared" si="35"/>
        <v>28272</v>
      </c>
      <c r="H93" s="176">
        <f t="shared" si="35"/>
        <v>28026</v>
      </c>
      <c r="I93" s="177">
        <f>IFERROR(H93/G93-1,"-")</f>
        <v>-8.7011884550084462E-3</v>
      </c>
      <c r="J93" s="176">
        <f>H93-G93</f>
        <v>-246</v>
      </c>
      <c r="K93" s="177">
        <f t="shared" ref="K93:K105" si="36">H93/H$9</f>
        <v>1.3524129757524987E-2</v>
      </c>
    </row>
    <row r="94" spans="2:11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59">
        <f t="shared" ref="J94:J104" si="37">H94-G94</f>
        <v>674</v>
      </c>
      <c r="K94" s="161">
        <f t="shared" si="36"/>
        <v>8.3569142632133626E-3</v>
      </c>
    </row>
    <row r="95" spans="2:11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3">
        <f t="shared" si="37"/>
        <v>1626</v>
      </c>
      <c r="K95" s="165">
        <f t="shared" si="36"/>
        <v>3.3875469527519233E-3</v>
      </c>
    </row>
    <row r="96" spans="2:11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3">
        <f t="shared" si="37"/>
        <v>-952</v>
      </c>
      <c r="K96" s="165">
        <f t="shared" si="36"/>
        <v>4.9693673104614401E-3</v>
      </c>
    </row>
    <row r="97" spans="2:11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59">
        <f t="shared" si="37"/>
        <v>-920</v>
      </c>
      <c r="K97" s="161">
        <f t="shared" si="36"/>
        <v>5.1672154943116231E-3</v>
      </c>
    </row>
    <row r="98" spans="2:11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38">IFERROR(H98/G98-1,"-")</f>
        <v>5.1546391752577136E-3</v>
      </c>
      <c r="J98" s="163">
        <f t="shared" si="37"/>
        <v>8</v>
      </c>
      <c r="K98" s="165">
        <f t="shared" si="36"/>
        <v>7.5278821172264962E-4</v>
      </c>
    </row>
    <row r="99" spans="2:11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38"/>
        <v>-0.13759779107225034</v>
      </c>
      <c r="J99" s="163">
        <f t="shared" si="37"/>
        <v>-299</v>
      </c>
      <c r="K99" s="165">
        <f t="shared" si="36"/>
        <v>9.0431096715913172E-4</v>
      </c>
    </row>
    <row r="100" spans="2:11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38"/>
        <v>-3.7931034482758585E-2</v>
      </c>
      <c r="J100" s="163">
        <f t="shared" si="37"/>
        <v>-77</v>
      </c>
      <c r="K100" s="165">
        <f t="shared" si="36"/>
        <v>9.4243293429124029E-4</v>
      </c>
    </row>
    <row r="101" spans="2:11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38"/>
        <v>-2.777777777777779E-2</v>
      </c>
      <c r="J101" s="163">
        <f t="shared" si="37"/>
        <v>-16</v>
      </c>
      <c r="K101" s="165">
        <f t="shared" si="36"/>
        <v>2.7023166574659219E-4</v>
      </c>
    </row>
    <row r="102" spans="2:11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38"/>
        <v>-7.644628099173556E-2</v>
      </c>
      <c r="J102" s="163">
        <f t="shared" si="37"/>
        <v>-37</v>
      </c>
      <c r="K102" s="165">
        <f t="shared" si="36"/>
        <v>2.157027760512977E-4</v>
      </c>
    </row>
    <row r="103" spans="2:11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38"/>
        <v>-4.6875E-2</v>
      </c>
      <c r="J103" s="163">
        <f t="shared" si="37"/>
        <v>-6</v>
      </c>
      <c r="K103" s="165">
        <f t="shared" si="36"/>
        <v>5.8871898609079013E-5</v>
      </c>
    </row>
    <row r="104" spans="2:11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38"/>
        <v>-0.22377622377622375</v>
      </c>
      <c r="J104" s="163">
        <f t="shared" si="37"/>
        <v>-32</v>
      </c>
      <c r="K104" s="165">
        <f t="shared" si="36"/>
        <v>5.3563776603342379E-5</v>
      </c>
    </row>
    <row r="105" spans="2:11" x14ac:dyDescent="0.25">
      <c r="B105" s="168" t="s">
        <v>150</v>
      </c>
      <c r="C105" s="169">
        <f t="shared" ref="C105:H105" si="39">C97-SUM(C98:C104)</f>
        <v>1431</v>
      </c>
      <c r="D105" s="169">
        <f t="shared" si="39"/>
        <v>3033</v>
      </c>
      <c r="E105" s="169">
        <f t="shared" si="39"/>
        <v>3995</v>
      </c>
      <c r="F105" s="169">
        <f t="shared" si="39"/>
        <v>4358</v>
      </c>
      <c r="G105" s="169">
        <f t="shared" si="39"/>
        <v>4542</v>
      </c>
      <c r="H105" s="169">
        <f t="shared" si="39"/>
        <v>4081</v>
      </c>
      <c r="I105" s="180">
        <f t="shared" si="38"/>
        <v>-0.10149713782474679</v>
      </c>
      <c r="J105" s="168">
        <f>H105-G105</f>
        <v>-461</v>
      </c>
      <c r="K105" s="170">
        <f t="shared" si="36"/>
        <v>1.9693132641282907E-3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C108+C111</f>
        <v>30374</v>
      </c>
      <c r="D107" s="176">
        <f t="shared" si="40"/>
        <v>79606</v>
      </c>
      <c r="E107" s="176">
        <f t="shared" si="40"/>
        <v>111862</v>
      </c>
      <c r="F107" s="176">
        <f t="shared" si="40"/>
        <v>103725</v>
      </c>
      <c r="G107" s="176">
        <f t="shared" si="40"/>
        <v>112596</v>
      </c>
      <c r="H107" s="176">
        <f t="shared" si="40"/>
        <v>95078</v>
      </c>
      <c r="I107" s="177">
        <f>IFERROR(H107/G107-1,"-")</f>
        <v>-0.15558279157341293</v>
      </c>
      <c r="J107" s="176">
        <f>H107-G107</f>
        <v>-17518</v>
      </c>
      <c r="K107" s="177">
        <f t="shared" ref="K107:K119" si="41">H107/H$9</f>
        <v>4.5880511278311595E-2</v>
      </c>
    </row>
    <row r="108" spans="2:11" x14ac:dyDescent="0.25">
      <c r="B108" s="159" t="s">
        <v>102</v>
      </c>
      <c r="C108" s="160">
        <v>18405</v>
      </c>
      <c r="D108" s="160">
        <v>16402</v>
      </c>
      <c r="E108" s="160">
        <v>21854</v>
      </c>
      <c r="F108" s="160">
        <v>20614</v>
      </c>
      <c r="G108" s="160">
        <v>22311</v>
      </c>
      <c r="H108" s="160">
        <v>17288</v>
      </c>
      <c r="I108" s="178">
        <f>IFERROR(H108/G108-1,"-")</f>
        <v>-0.22513558334453854</v>
      </c>
      <c r="J108" s="159">
        <f t="shared" ref="J108:J118" si="42">H108-G108</f>
        <v>-5023</v>
      </c>
      <c r="K108" s="161">
        <f t="shared" si="41"/>
        <v>8.3424375668340808E-3</v>
      </c>
    </row>
    <row r="109" spans="2:11" x14ac:dyDescent="0.25">
      <c r="B109" s="163" t="s">
        <v>108</v>
      </c>
      <c r="C109" s="164">
        <v>13340</v>
      </c>
      <c r="D109" s="164">
        <v>5588</v>
      </c>
      <c r="E109" s="164">
        <v>8088</v>
      </c>
      <c r="F109" s="164">
        <v>5528</v>
      </c>
      <c r="G109" s="164">
        <v>6995</v>
      </c>
      <c r="H109" s="164">
        <v>9536</v>
      </c>
      <c r="I109" s="179">
        <f>IFERROR(H109/G109-1,"-")</f>
        <v>0.36325947105075063</v>
      </c>
      <c r="J109" s="163">
        <f t="shared" si="42"/>
        <v>2541</v>
      </c>
      <c r="K109" s="165">
        <f t="shared" si="41"/>
        <v>4.601659222427684E-3</v>
      </c>
    </row>
    <row r="110" spans="2:11" x14ac:dyDescent="0.25">
      <c r="B110" s="163" t="s">
        <v>105</v>
      </c>
      <c r="C110" s="164">
        <v>5065</v>
      </c>
      <c r="D110" s="164">
        <v>10814</v>
      </c>
      <c r="E110" s="164">
        <v>13766</v>
      </c>
      <c r="F110" s="164">
        <v>15086</v>
      </c>
      <c r="G110" s="164">
        <v>15316</v>
      </c>
      <c r="H110" s="164">
        <v>7752</v>
      </c>
      <c r="I110" s="179">
        <f>IFERROR(H110/G110-1,"-")</f>
        <v>-0.49386262731783759</v>
      </c>
      <c r="J110" s="163">
        <f t="shared" si="42"/>
        <v>-7564</v>
      </c>
      <c r="K110" s="165">
        <f t="shared" si="41"/>
        <v>3.7407783444063977E-3</v>
      </c>
    </row>
    <row r="111" spans="2:11" x14ac:dyDescent="0.25">
      <c r="B111" s="159" t="s">
        <v>112</v>
      </c>
      <c r="C111" s="160">
        <v>11969</v>
      </c>
      <c r="D111" s="160">
        <v>63204</v>
      </c>
      <c r="E111" s="160">
        <v>90008</v>
      </c>
      <c r="F111" s="160">
        <v>83111</v>
      </c>
      <c r="G111" s="160">
        <v>90285</v>
      </c>
      <c r="H111" s="160">
        <v>77790</v>
      </c>
      <c r="I111" s="178">
        <f>IFERROR(H111/G111-1,"-")</f>
        <v>-0.13839508223957464</v>
      </c>
      <c r="J111" s="159">
        <f t="shared" si="42"/>
        <v>-12495</v>
      </c>
      <c r="K111" s="161">
        <f t="shared" si="41"/>
        <v>3.7538073711477514E-2</v>
      </c>
    </row>
    <row r="112" spans="2:11" x14ac:dyDescent="0.25">
      <c r="B112" s="163" t="s">
        <v>115</v>
      </c>
      <c r="C112" s="164">
        <v>1375</v>
      </c>
      <c r="D112" s="164">
        <v>36083</v>
      </c>
      <c r="E112" s="164">
        <v>58680</v>
      </c>
      <c r="F112" s="164">
        <v>50875</v>
      </c>
      <c r="G112" s="164">
        <v>53064</v>
      </c>
      <c r="H112" s="164">
        <v>48286</v>
      </c>
      <c r="I112" s="179">
        <f t="shared" ref="I112:I119" si="43">IFERROR(H112/G112-1,"-")</f>
        <v>-9.0042213176541486E-2</v>
      </c>
      <c r="J112" s="163">
        <f t="shared" si="42"/>
        <v>-4778</v>
      </c>
      <c r="K112" s="165">
        <f t="shared" si="41"/>
        <v>2.3300725378999913E-2</v>
      </c>
    </row>
    <row r="113" spans="2:11" x14ac:dyDescent="0.25">
      <c r="B113" s="163" t="s">
        <v>118</v>
      </c>
      <c r="C113" s="164">
        <v>3614</v>
      </c>
      <c r="D113" s="164">
        <v>3239</v>
      </c>
      <c r="E113" s="164">
        <v>4324</v>
      </c>
      <c r="F113" s="164">
        <v>3803</v>
      </c>
      <c r="G113" s="164">
        <v>4507</v>
      </c>
      <c r="H113" s="164">
        <v>3909</v>
      </c>
      <c r="I113" s="179">
        <f t="shared" si="43"/>
        <v>-0.13268249389838027</v>
      </c>
      <c r="J113" s="163">
        <f t="shared" si="42"/>
        <v>-598</v>
      </c>
      <c r="K113" s="165">
        <f t="shared" si="41"/>
        <v>1.8863135382204087E-3</v>
      </c>
    </row>
    <row r="114" spans="2:11" x14ac:dyDescent="0.25">
      <c r="B114" s="163" t="s">
        <v>121</v>
      </c>
      <c r="C114" s="164">
        <v>2386</v>
      </c>
      <c r="D114" s="164">
        <v>4047</v>
      </c>
      <c r="E114" s="164">
        <v>7774</v>
      </c>
      <c r="F114" s="164">
        <v>5668</v>
      </c>
      <c r="G114" s="164">
        <v>7265</v>
      </c>
      <c r="H114" s="164">
        <v>6279</v>
      </c>
      <c r="I114" s="179">
        <f t="shared" si="43"/>
        <v>-0.13571920165175499</v>
      </c>
      <c r="J114" s="163">
        <f t="shared" si="42"/>
        <v>-986</v>
      </c>
      <c r="K114" s="165">
        <f t="shared" si="41"/>
        <v>3.0299725521836648E-3</v>
      </c>
    </row>
    <row r="115" spans="2:11" x14ac:dyDescent="0.25">
      <c r="B115" s="163" t="s">
        <v>128</v>
      </c>
      <c r="C115" s="164">
        <v>718</v>
      </c>
      <c r="D115" s="164">
        <v>3460</v>
      </c>
      <c r="E115" s="164">
        <v>2844</v>
      </c>
      <c r="F115" s="164">
        <v>3264</v>
      </c>
      <c r="G115" s="164">
        <v>3266</v>
      </c>
      <c r="H115" s="164">
        <v>1570</v>
      </c>
      <c r="I115" s="179">
        <f t="shared" si="43"/>
        <v>-0.51928965094917334</v>
      </c>
      <c r="J115" s="163">
        <f t="shared" si="42"/>
        <v>-1696</v>
      </c>
      <c r="K115" s="165">
        <f t="shared" si="41"/>
        <v>7.576137771824102E-4</v>
      </c>
    </row>
    <row r="116" spans="2:11" x14ac:dyDescent="0.25">
      <c r="B116" s="163" t="s">
        <v>124</v>
      </c>
      <c r="C116" s="164">
        <v>963</v>
      </c>
      <c r="D116" s="164">
        <v>2207</v>
      </c>
      <c r="E116" s="164">
        <v>2103</v>
      </c>
      <c r="F116" s="164">
        <v>2457</v>
      </c>
      <c r="G116" s="164">
        <v>2247</v>
      </c>
      <c r="H116" s="164">
        <v>1337</v>
      </c>
      <c r="I116" s="179">
        <f t="shared" si="43"/>
        <v>-0.40498442367601251</v>
      </c>
      <c r="J116" s="163">
        <f t="shared" si="42"/>
        <v>-910</v>
      </c>
      <c r="K116" s="165">
        <f t="shared" si="41"/>
        <v>6.4517810196998882E-4</v>
      </c>
    </row>
    <row r="117" spans="2:11" x14ac:dyDescent="0.25">
      <c r="B117" s="163" t="s">
        <v>133</v>
      </c>
      <c r="C117" s="164">
        <v>10</v>
      </c>
      <c r="D117" s="164">
        <v>419</v>
      </c>
      <c r="E117" s="164">
        <v>590</v>
      </c>
      <c r="F117" s="164">
        <v>813</v>
      </c>
      <c r="G117" s="164">
        <v>783</v>
      </c>
      <c r="H117" s="164">
        <v>766</v>
      </c>
      <c r="I117" s="179">
        <f t="shared" si="43"/>
        <v>-2.1711366538952781E-2</v>
      </c>
      <c r="J117" s="163">
        <f t="shared" si="42"/>
        <v>-17</v>
      </c>
      <c r="K117" s="165">
        <f t="shared" si="41"/>
        <v>3.6963831421766002E-4</v>
      </c>
    </row>
    <row r="118" spans="2:11" x14ac:dyDescent="0.25">
      <c r="B118" s="163" t="s">
        <v>136</v>
      </c>
      <c r="C118" s="164">
        <v>16</v>
      </c>
      <c r="D118" s="164">
        <v>623</v>
      </c>
      <c r="E118" s="164">
        <v>373</v>
      </c>
      <c r="F118" s="164">
        <v>1010</v>
      </c>
      <c r="G118" s="164">
        <v>661</v>
      </c>
      <c r="H118" s="164">
        <v>739</v>
      </c>
      <c r="I118" s="179">
        <f t="shared" si="43"/>
        <v>0.11800302571860821</v>
      </c>
      <c r="J118" s="163">
        <f t="shared" si="42"/>
        <v>78</v>
      </c>
      <c r="K118" s="165">
        <f t="shared" si="41"/>
        <v>3.5660928747630646E-4</v>
      </c>
    </row>
    <row r="119" spans="2:11" x14ac:dyDescent="0.25">
      <c r="B119" s="168" t="s">
        <v>150</v>
      </c>
      <c r="C119" s="169">
        <f t="shared" ref="C119:H119" si="44">C111-SUM(C112:C118)</f>
        <v>2887</v>
      </c>
      <c r="D119" s="169">
        <f t="shared" si="44"/>
        <v>13126</v>
      </c>
      <c r="E119" s="169">
        <f t="shared" si="44"/>
        <v>13320</v>
      </c>
      <c r="F119" s="169">
        <f t="shared" si="44"/>
        <v>15221</v>
      </c>
      <c r="G119" s="169">
        <f t="shared" si="44"/>
        <v>18492</v>
      </c>
      <c r="H119" s="169">
        <f t="shared" si="44"/>
        <v>14904</v>
      </c>
      <c r="I119" s="180">
        <f t="shared" si="43"/>
        <v>-0.19402985074626866</v>
      </c>
      <c r="J119" s="168">
        <f>H119-G119</f>
        <v>-3588</v>
      </c>
      <c r="K119" s="170">
        <f t="shared" si="41"/>
        <v>7.1920227612271605E-3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>
        <f t="shared" ref="C121:H121" si="45">C122+C125</f>
        <v>58803</v>
      </c>
      <c r="D121" s="176">
        <f t="shared" si="45"/>
        <v>104421</v>
      </c>
      <c r="E121" s="176">
        <f t="shared" si="45"/>
        <v>126576</v>
      </c>
      <c r="F121" s="176">
        <f t="shared" si="45"/>
        <v>124946</v>
      </c>
      <c r="G121" s="176">
        <f t="shared" si="45"/>
        <v>140761</v>
      </c>
      <c r="H121" s="176">
        <f t="shared" si="45"/>
        <v>146710</v>
      </c>
      <c r="I121" s="177">
        <f>IFERROR(H121/G121-1,"-")</f>
        <v>4.2263126860422995E-2</v>
      </c>
      <c r="J121" s="176">
        <f>H121-G121</f>
        <v>5949</v>
      </c>
      <c r="K121" s="177">
        <f t="shared" ref="K121:K133" si="46">H121/H$9</f>
        <v>7.0795870860147395E-2</v>
      </c>
    </row>
    <row r="122" spans="2:11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59">
        <f t="shared" ref="J122:J132" si="47">H122-G122</f>
        <v>1487</v>
      </c>
      <c r="K122" s="161">
        <f t="shared" si="46"/>
        <v>4.3049834579616038E-2</v>
      </c>
    </row>
    <row r="123" spans="2:11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3">
        <f t="shared" si="47"/>
        <v>-154</v>
      </c>
      <c r="K123" s="165">
        <f t="shared" si="46"/>
        <v>2.1179406802889163E-2</v>
      </c>
    </row>
    <row r="124" spans="2:11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3">
        <f t="shared" si="47"/>
        <v>1641</v>
      </c>
      <c r="K124" s="165">
        <f t="shared" si="46"/>
        <v>2.1870427776726879E-2</v>
      </c>
    </row>
    <row r="125" spans="2:11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59">
        <f t="shared" si="47"/>
        <v>4462</v>
      </c>
      <c r="K125" s="161">
        <f t="shared" si="46"/>
        <v>2.7746036280531353E-2</v>
      </c>
    </row>
    <row r="126" spans="2:11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48">IFERROR(H126/G126-1,"-")</f>
        <v>-3.9571610092575815E-2</v>
      </c>
      <c r="J126" s="163">
        <f t="shared" si="47"/>
        <v>-218</v>
      </c>
      <c r="K126" s="165">
        <f t="shared" si="46"/>
        <v>2.5532066847593201E-3</v>
      </c>
    </row>
    <row r="127" spans="2:11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48"/>
        <v>8.8675480169618348E-2</v>
      </c>
      <c r="J127" s="163">
        <f t="shared" si="47"/>
        <v>711</v>
      </c>
      <c r="K127" s="165">
        <f t="shared" si="46"/>
        <v>4.2122360898250054E-3</v>
      </c>
    </row>
    <row r="128" spans="2:11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48"/>
        <v>5.3099415204678424E-2</v>
      </c>
      <c r="J128" s="163">
        <f t="shared" si="47"/>
        <v>227</v>
      </c>
      <c r="K128" s="165">
        <f t="shared" si="46"/>
        <v>2.1724695699842107E-3</v>
      </c>
    </row>
    <row r="129" spans="2:11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48"/>
        <v>0.20030816640986138</v>
      </c>
      <c r="J129" s="163">
        <f t="shared" si="47"/>
        <v>260</v>
      </c>
      <c r="K129" s="165">
        <f t="shared" si="46"/>
        <v>7.5182309863069756E-4</v>
      </c>
    </row>
    <row r="130" spans="2:11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48"/>
        <v>3.9929015084294583E-2</v>
      </c>
      <c r="J130" s="163">
        <f t="shared" si="47"/>
        <v>45</v>
      </c>
      <c r="K130" s="165">
        <f t="shared" si="46"/>
        <v>5.6555627188393934E-4</v>
      </c>
    </row>
    <row r="131" spans="2:11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48"/>
        <v>-0.23168908819133038</v>
      </c>
      <c r="J131" s="163">
        <f t="shared" si="47"/>
        <v>-155</v>
      </c>
      <c r="K131" s="165">
        <f t="shared" si="46"/>
        <v>2.4803406463169356E-4</v>
      </c>
    </row>
    <row r="132" spans="2:11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48"/>
        <v>-0.10850439882697949</v>
      </c>
      <c r="J132" s="163">
        <f t="shared" si="47"/>
        <v>-148</v>
      </c>
      <c r="K132" s="165">
        <f t="shared" si="46"/>
        <v>5.8678875990688588E-4</v>
      </c>
    </row>
    <row r="133" spans="2:11" x14ac:dyDescent="0.25">
      <c r="B133" s="168" t="s">
        <v>150</v>
      </c>
      <c r="C133" s="169">
        <f t="shared" ref="C133:H133" si="49">C125-SUM(C126:C132)</f>
        <v>13722</v>
      </c>
      <c r="D133" s="169">
        <f t="shared" si="49"/>
        <v>25036</v>
      </c>
      <c r="E133" s="169">
        <f t="shared" si="49"/>
        <v>27616</v>
      </c>
      <c r="F133" s="169">
        <f t="shared" si="49"/>
        <v>27727</v>
      </c>
      <c r="G133" s="169">
        <f t="shared" si="49"/>
        <v>30776</v>
      </c>
      <c r="H133" s="169">
        <f t="shared" si="49"/>
        <v>34516</v>
      </c>
      <c r="I133" s="180">
        <f t="shared" si="48"/>
        <v>0.12152326488172593</v>
      </c>
      <c r="J133" s="168">
        <f>H133-G133</f>
        <v>3740</v>
      </c>
      <c r="K133" s="170">
        <f t="shared" si="46"/>
        <v>1.6655921740909598E-2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C136+C139</f>
        <v>27596</v>
      </c>
      <c r="D135" s="176">
        <f t="shared" si="50"/>
        <v>101147</v>
      </c>
      <c r="E135" s="176">
        <f t="shared" si="50"/>
        <v>110205</v>
      </c>
      <c r="F135" s="176">
        <f t="shared" si="50"/>
        <v>118525</v>
      </c>
      <c r="G135" s="176">
        <f t="shared" si="50"/>
        <v>110668</v>
      </c>
      <c r="H135" s="176">
        <f t="shared" si="50"/>
        <v>116464</v>
      </c>
      <c r="I135" s="177">
        <f>IFERROR(H135/G135-1,"-")</f>
        <v>5.2372862977554391E-2</v>
      </c>
      <c r="J135" s="176">
        <f>H135-G135</f>
        <v>5796</v>
      </c>
      <c r="K135" s="177">
        <f t="shared" ref="K135:K147" si="51">H135/H$9</f>
        <v>5.6200465570555559E-2</v>
      </c>
    </row>
    <row r="136" spans="2:11" x14ac:dyDescent="0.25">
      <c r="B136" s="159" t="s">
        <v>102</v>
      </c>
      <c r="C136" s="160">
        <v>16639</v>
      </c>
      <c r="D136" s="160">
        <v>8843</v>
      </c>
      <c r="E136" s="160">
        <v>10689</v>
      </c>
      <c r="F136" s="160">
        <v>8071</v>
      </c>
      <c r="G136" s="160">
        <v>6445</v>
      </c>
      <c r="H136" s="160">
        <v>13387</v>
      </c>
      <c r="I136" s="178">
        <f>IFERROR(H136/G136-1,"-")</f>
        <v>1.0771140418929401</v>
      </c>
      <c r="J136" s="159">
        <f t="shared" ref="J136:J146" si="52">H136-G136</f>
        <v>6942</v>
      </c>
      <c r="K136" s="161">
        <f t="shared" si="51"/>
        <v>6.4599844809814814E-3</v>
      </c>
    </row>
    <row r="137" spans="2:11" x14ac:dyDescent="0.25">
      <c r="B137" s="163" t="s">
        <v>108</v>
      </c>
      <c r="C137" s="164">
        <v>14544</v>
      </c>
      <c r="D137" s="164">
        <v>6143</v>
      </c>
      <c r="E137" s="164">
        <v>6988</v>
      </c>
      <c r="F137" s="164">
        <v>5049</v>
      </c>
      <c r="G137" s="164">
        <v>2828</v>
      </c>
      <c r="H137" s="164">
        <v>8548</v>
      </c>
      <c r="I137" s="179">
        <f>IFERROR(H137/G137-1,"-")</f>
        <v>2.0226308345120225</v>
      </c>
      <c r="J137" s="163">
        <f t="shared" si="52"/>
        <v>5720</v>
      </c>
      <c r="K137" s="165">
        <f t="shared" si="51"/>
        <v>4.1248933550033394E-3</v>
      </c>
    </row>
    <row r="138" spans="2:11" x14ac:dyDescent="0.25">
      <c r="B138" s="163" t="s">
        <v>105</v>
      </c>
      <c r="C138" s="164">
        <v>2095</v>
      </c>
      <c r="D138" s="164">
        <v>2700</v>
      </c>
      <c r="E138" s="164">
        <v>3701</v>
      </c>
      <c r="F138" s="164">
        <v>3022</v>
      </c>
      <c r="G138" s="164">
        <v>3617</v>
      </c>
      <c r="H138" s="164">
        <v>4839</v>
      </c>
      <c r="I138" s="179">
        <f>IFERROR(H138/G138-1,"-")</f>
        <v>0.33784904617085987</v>
      </c>
      <c r="J138" s="163">
        <f t="shared" si="52"/>
        <v>1222</v>
      </c>
      <c r="K138" s="165">
        <f t="shared" si="51"/>
        <v>2.3350911259781421E-3</v>
      </c>
    </row>
    <row r="139" spans="2:11" x14ac:dyDescent="0.25">
      <c r="B139" s="159" t="s">
        <v>112</v>
      </c>
      <c r="C139" s="160">
        <v>10957</v>
      </c>
      <c r="D139" s="160">
        <v>92304</v>
      </c>
      <c r="E139" s="160">
        <v>99516</v>
      </c>
      <c r="F139" s="160">
        <v>110454</v>
      </c>
      <c r="G139" s="160">
        <v>104223</v>
      </c>
      <c r="H139" s="160">
        <v>103077</v>
      </c>
      <c r="I139" s="178">
        <f>IFERROR(H139/G139-1,"-")</f>
        <v>-1.099565355055987E-2</v>
      </c>
      <c r="J139" s="159">
        <f t="shared" si="52"/>
        <v>-1146</v>
      </c>
      <c r="K139" s="161">
        <f t="shared" si="51"/>
        <v>4.9740481089574073E-2</v>
      </c>
    </row>
    <row r="140" spans="2:11" x14ac:dyDescent="0.25">
      <c r="B140" s="163" t="s">
        <v>115</v>
      </c>
      <c r="C140" s="164">
        <v>332</v>
      </c>
      <c r="D140" s="164">
        <v>38761</v>
      </c>
      <c r="E140" s="164">
        <v>40477</v>
      </c>
      <c r="F140" s="164">
        <v>48133</v>
      </c>
      <c r="G140" s="164">
        <v>47287</v>
      </c>
      <c r="H140" s="164">
        <v>43807</v>
      </c>
      <c r="I140" s="179">
        <f t="shared" ref="I140:I147" si="53">IFERROR(H140/G140-1,"-")</f>
        <v>-7.359316514052483E-2</v>
      </c>
      <c r="J140" s="163">
        <f t="shared" si="52"/>
        <v>-3480</v>
      </c>
      <c r="K140" s="165">
        <f t="shared" si="51"/>
        <v>2.1139354609573151E-2</v>
      </c>
    </row>
    <row r="141" spans="2:11" x14ac:dyDescent="0.25">
      <c r="B141" s="163" t="s">
        <v>118</v>
      </c>
      <c r="C141" s="164">
        <v>1231</v>
      </c>
      <c r="D141" s="164">
        <v>5966</v>
      </c>
      <c r="E141" s="164">
        <v>8947</v>
      </c>
      <c r="F141" s="164">
        <v>10236</v>
      </c>
      <c r="G141" s="164">
        <v>9003</v>
      </c>
      <c r="H141" s="164">
        <v>9229</v>
      </c>
      <c r="I141" s="179">
        <f t="shared" si="53"/>
        <v>2.5102743529934468E-2</v>
      </c>
      <c r="J141" s="163">
        <f t="shared" si="52"/>
        <v>226</v>
      </c>
      <c r="K141" s="165">
        <f t="shared" si="51"/>
        <v>4.4535143628130344E-3</v>
      </c>
    </row>
    <row r="142" spans="2:11" x14ac:dyDescent="0.25">
      <c r="B142" s="163" t="s">
        <v>121</v>
      </c>
      <c r="C142" s="164">
        <v>3669</v>
      </c>
      <c r="D142" s="164">
        <v>11878</v>
      </c>
      <c r="E142" s="164">
        <v>10955</v>
      </c>
      <c r="F142" s="164">
        <v>11527</v>
      </c>
      <c r="G142" s="164">
        <v>9439</v>
      </c>
      <c r="H142" s="164">
        <v>10284</v>
      </c>
      <c r="I142" s="179">
        <f t="shared" si="53"/>
        <v>8.9522195147791139E-2</v>
      </c>
      <c r="J142" s="163">
        <f t="shared" si="52"/>
        <v>845</v>
      </c>
      <c r="K142" s="165">
        <f t="shared" si="51"/>
        <v>4.9626115188177748E-3</v>
      </c>
    </row>
    <row r="143" spans="2:11" x14ac:dyDescent="0.25">
      <c r="B143" s="163" t="s">
        <v>128</v>
      </c>
      <c r="C143" s="164">
        <v>115</v>
      </c>
      <c r="D143" s="164">
        <v>3886</v>
      </c>
      <c r="E143" s="164">
        <v>3467</v>
      </c>
      <c r="F143" s="164">
        <v>2633</v>
      </c>
      <c r="G143" s="164">
        <v>2312</v>
      </c>
      <c r="H143" s="164">
        <v>1774</v>
      </c>
      <c r="I143" s="179">
        <f t="shared" si="53"/>
        <v>-0.23269896193771622</v>
      </c>
      <c r="J143" s="163">
        <f t="shared" si="52"/>
        <v>-538</v>
      </c>
      <c r="K143" s="165">
        <f t="shared" si="51"/>
        <v>8.5605531256152591E-4</v>
      </c>
    </row>
    <row r="144" spans="2:11" x14ac:dyDescent="0.25">
      <c r="B144" s="163" t="s">
        <v>124</v>
      </c>
      <c r="C144" s="164">
        <v>404</v>
      </c>
      <c r="D144" s="164">
        <v>1687</v>
      </c>
      <c r="E144" s="164">
        <v>2040</v>
      </c>
      <c r="F144" s="164">
        <v>2540</v>
      </c>
      <c r="G144" s="164">
        <v>1714</v>
      </c>
      <c r="H144" s="164">
        <v>1916</v>
      </c>
      <c r="I144" s="179">
        <f t="shared" si="53"/>
        <v>0.11785297549591589</v>
      </c>
      <c r="J144" s="163">
        <f t="shared" si="52"/>
        <v>202</v>
      </c>
      <c r="K144" s="165">
        <f t="shared" si="51"/>
        <v>9.2457834209012609E-4</v>
      </c>
    </row>
    <row r="145" spans="2:11" x14ac:dyDescent="0.25">
      <c r="B145" s="163" t="s">
        <v>133</v>
      </c>
      <c r="C145" s="164">
        <v>19</v>
      </c>
      <c r="D145" s="164">
        <v>1560</v>
      </c>
      <c r="E145" s="164">
        <v>1946</v>
      </c>
      <c r="F145" s="164">
        <v>1762</v>
      </c>
      <c r="G145" s="164">
        <v>1993</v>
      </c>
      <c r="H145" s="164">
        <v>1500</v>
      </c>
      <c r="I145" s="179">
        <f t="shared" si="53"/>
        <v>-0.2473657802308078</v>
      </c>
      <c r="J145" s="163">
        <f t="shared" si="52"/>
        <v>-493</v>
      </c>
      <c r="K145" s="165">
        <f t="shared" si="51"/>
        <v>7.2383481896408624E-4</v>
      </c>
    </row>
    <row r="146" spans="2:11" x14ac:dyDescent="0.25">
      <c r="B146" s="163" t="s">
        <v>136</v>
      </c>
      <c r="C146" s="164">
        <v>37</v>
      </c>
      <c r="D146" s="164">
        <v>725</v>
      </c>
      <c r="E146" s="164">
        <v>1292</v>
      </c>
      <c r="F146" s="164">
        <v>1254</v>
      </c>
      <c r="G146" s="164">
        <v>806</v>
      </c>
      <c r="H146" s="164">
        <v>771</v>
      </c>
      <c r="I146" s="179">
        <f t="shared" si="53"/>
        <v>-4.3424317617866026E-2</v>
      </c>
      <c r="J146" s="163">
        <f t="shared" si="52"/>
        <v>-35</v>
      </c>
      <c r="K146" s="165">
        <f t="shared" si="51"/>
        <v>3.7205109694754031E-4</v>
      </c>
    </row>
    <row r="147" spans="2:11" x14ac:dyDescent="0.25">
      <c r="B147" s="168" t="s">
        <v>150</v>
      </c>
      <c r="C147" s="169">
        <f t="shared" ref="C147:H147" si="54">C139-SUM(C140:C146)</f>
        <v>5150</v>
      </c>
      <c r="D147" s="169">
        <f t="shared" si="54"/>
        <v>27841</v>
      </c>
      <c r="E147" s="169">
        <f t="shared" si="54"/>
        <v>30392</v>
      </c>
      <c r="F147" s="169">
        <f t="shared" si="54"/>
        <v>32369</v>
      </c>
      <c r="G147" s="169">
        <f t="shared" si="54"/>
        <v>31669</v>
      </c>
      <c r="H147" s="169">
        <f t="shared" si="54"/>
        <v>33796</v>
      </c>
      <c r="I147" s="180">
        <f t="shared" si="53"/>
        <v>6.7163472165208793E-2</v>
      </c>
      <c r="J147" s="168">
        <f>H147-G147</f>
        <v>2127</v>
      </c>
      <c r="K147" s="170">
        <f t="shared" si="51"/>
        <v>1.630848102780684E-2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C150+C153</f>
        <v>24055</v>
      </c>
      <c r="D149" s="176">
        <f t="shared" si="55"/>
        <v>51491</v>
      </c>
      <c r="E149" s="176">
        <f t="shared" si="55"/>
        <v>54554</v>
      </c>
      <c r="F149" s="176">
        <f t="shared" si="55"/>
        <v>56500</v>
      </c>
      <c r="G149" s="176">
        <f t="shared" si="55"/>
        <v>53731</v>
      </c>
      <c r="H149" s="176">
        <f t="shared" si="55"/>
        <v>45932</v>
      </c>
      <c r="I149" s="177">
        <f>IFERROR(H149/G149-1,"-")</f>
        <v>-0.14514898289627964</v>
      </c>
      <c r="J149" s="176">
        <f>H149-G149</f>
        <v>-7799</v>
      </c>
      <c r="K149" s="177">
        <f t="shared" ref="K149:K161" si="56">H149/H$9</f>
        <v>2.2164787269772272E-2</v>
      </c>
    </row>
    <row r="150" spans="2:11" x14ac:dyDescent="0.25">
      <c r="B150" s="159" t="s">
        <v>102</v>
      </c>
      <c r="C150" s="160">
        <v>16483</v>
      </c>
      <c r="D150" s="160">
        <v>27566</v>
      </c>
      <c r="E150" s="160">
        <v>27917</v>
      </c>
      <c r="F150" s="160">
        <v>25191</v>
      </c>
      <c r="G150" s="160">
        <v>22526</v>
      </c>
      <c r="H150" s="160">
        <v>15529</v>
      </c>
      <c r="I150" s="178">
        <f>IFERROR(H150/G150-1,"-")</f>
        <v>-0.31061884045103438</v>
      </c>
      <c r="J150" s="159">
        <f t="shared" ref="J150:J160" si="57">H150-G150</f>
        <v>-6997</v>
      </c>
      <c r="K150" s="161">
        <f t="shared" si="56"/>
        <v>7.4936206024621968E-3</v>
      </c>
    </row>
    <row r="151" spans="2:11" x14ac:dyDescent="0.25">
      <c r="B151" s="163" t="s">
        <v>108</v>
      </c>
      <c r="C151" s="164">
        <v>14574</v>
      </c>
      <c r="D151" s="164">
        <v>19220</v>
      </c>
      <c r="E151" s="164">
        <v>19438</v>
      </c>
      <c r="F151" s="164">
        <v>17117</v>
      </c>
      <c r="G151" s="164">
        <v>14561</v>
      </c>
      <c r="H151" s="164">
        <v>6116</v>
      </c>
      <c r="I151" s="179">
        <f>IFERROR(H151/G151-1,"-")</f>
        <v>-0.57997390289128492</v>
      </c>
      <c r="J151" s="163">
        <f t="shared" si="57"/>
        <v>-8445</v>
      </c>
      <c r="K151" s="165">
        <f t="shared" si="56"/>
        <v>2.9513158351895676E-3</v>
      </c>
    </row>
    <row r="152" spans="2:11" x14ac:dyDescent="0.25">
      <c r="B152" s="163" t="s">
        <v>105</v>
      </c>
      <c r="C152" s="164">
        <v>1909</v>
      </c>
      <c r="D152" s="164">
        <v>8346</v>
      </c>
      <c r="E152" s="164">
        <v>8479</v>
      </c>
      <c r="F152" s="164">
        <v>8074</v>
      </c>
      <c r="G152" s="164">
        <v>7965</v>
      </c>
      <c r="H152" s="164">
        <v>9413</v>
      </c>
      <c r="I152" s="179">
        <f>IFERROR(H152/G152-1,"-")</f>
        <v>0.1817953546767106</v>
      </c>
      <c r="J152" s="163">
        <f t="shared" si="57"/>
        <v>1448</v>
      </c>
      <c r="K152" s="165">
        <f t="shared" si="56"/>
        <v>4.5423047672726287E-3</v>
      </c>
    </row>
    <row r="153" spans="2:11" x14ac:dyDescent="0.25">
      <c r="B153" s="159" t="s">
        <v>112</v>
      </c>
      <c r="C153" s="160">
        <v>7572</v>
      </c>
      <c r="D153" s="160">
        <v>23925</v>
      </c>
      <c r="E153" s="160">
        <v>26637</v>
      </c>
      <c r="F153" s="160">
        <v>31309</v>
      </c>
      <c r="G153" s="160">
        <v>31205</v>
      </c>
      <c r="H153" s="160">
        <v>30403</v>
      </c>
      <c r="I153" s="178">
        <f>IFERROR(H153/G153-1,"-")</f>
        <v>-2.5701009453613199E-2</v>
      </c>
      <c r="J153" s="159">
        <f t="shared" si="57"/>
        <v>-802</v>
      </c>
      <c r="K153" s="161">
        <f t="shared" si="56"/>
        <v>1.4671166667310075E-2</v>
      </c>
    </row>
    <row r="154" spans="2:11" x14ac:dyDescent="0.25">
      <c r="B154" s="163" t="s">
        <v>115</v>
      </c>
      <c r="C154" s="164">
        <v>326</v>
      </c>
      <c r="D154" s="164">
        <v>8680</v>
      </c>
      <c r="E154" s="164">
        <v>9365</v>
      </c>
      <c r="F154" s="164">
        <v>10420</v>
      </c>
      <c r="G154" s="164">
        <v>8691</v>
      </c>
      <c r="H154" s="164">
        <v>9509</v>
      </c>
      <c r="I154" s="179">
        <f t="shared" ref="I154:I161" si="58">IFERROR(H154/G154-1,"-")</f>
        <v>9.4120354389598537E-2</v>
      </c>
      <c r="J154" s="163">
        <f t="shared" si="57"/>
        <v>818</v>
      </c>
      <c r="K154" s="165">
        <f t="shared" si="56"/>
        <v>4.5886301956863306E-3</v>
      </c>
    </row>
    <row r="155" spans="2:11" x14ac:dyDescent="0.25">
      <c r="B155" s="163" t="s">
        <v>118</v>
      </c>
      <c r="C155" s="164">
        <v>1358</v>
      </c>
      <c r="D155" s="164">
        <v>5208</v>
      </c>
      <c r="E155" s="164">
        <v>5064</v>
      </c>
      <c r="F155" s="164">
        <v>5309</v>
      </c>
      <c r="G155" s="164">
        <v>5238</v>
      </c>
      <c r="H155" s="164">
        <v>5095</v>
      </c>
      <c r="I155" s="179">
        <f t="shared" si="58"/>
        <v>-2.7300496372661298E-2</v>
      </c>
      <c r="J155" s="163">
        <f t="shared" si="57"/>
        <v>-143</v>
      </c>
      <c r="K155" s="165">
        <f t="shared" si="56"/>
        <v>2.4586256017480128E-3</v>
      </c>
    </row>
    <row r="156" spans="2:11" x14ac:dyDescent="0.25">
      <c r="B156" s="163" t="s">
        <v>121</v>
      </c>
      <c r="C156" s="164">
        <v>2261</v>
      </c>
      <c r="D156" s="164">
        <v>2761</v>
      </c>
      <c r="E156" s="164">
        <v>4025</v>
      </c>
      <c r="F156" s="164">
        <v>5064</v>
      </c>
      <c r="G156" s="164">
        <v>7204</v>
      </c>
      <c r="H156" s="164">
        <v>6226</v>
      </c>
      <c r="I156" s="179">
        <f t="shared" si="58"/>
        <v>-0.13575791227096057</v>
      </c>
      <c r="J156" s="163">
        <f t="shared" si="57"/>
        <v>-978</v>
      </c>
      <c r="K156" s="165">
        <f t="shared" si="56"/>
        <v>3.004397055246934E-3</v>
      </c>
    </row>
    <row r="157" spans="2:11" x14ac:dyDescent="0.25">
      <c r="B157" s="163" t="s">
        <v>128</v>
      </c>
      <c r="C157" s="164">
        <v>273</v>
      </c>
      <c r="D157" s="164">
        <v>747</v>
      </c>
      <c r="E157" s="164">
        <v>738</v>
      </c>
      <c r="F157" s="164">
        <v>1062</v>
      </c>
      <c r="G157" s="164">
        <v>1092</v>
      </c>
      <c r="H157" s="164">
        <v>928</v>
      </c>
      <c r="I157" s="179">
        <f t="shared" si="58"/>
        <v>-0.1501831501831502</v>
      </c>
      <c r="J157" s="163">
        <f t="shared" si="57"/>
        <v>-164</v>
      </c>
      <c r="K157" s="165">
        <f t="shared" si="56"/>
        <v>4.4781247466578136E-4</v>
      </c>
    </row>
    <row r="158" spans="2:11" x14ac:dyDescent="0.25">
      <c r="B158" s="163" t="s">
        <v>124</v>
      </c>
      <c r="C158" s="164">
        <v>307</v>
      </c>
      <c r="D158" s="164">
        <v>1101</v>
      </c>
      <c r="E158" s="164">
        <v>1259</v>
      </c>
      <c r="F158" s="164">
        <v>1276</v>
      </c>
      <c r="G158" s="164">
        <v>1153</v>
      </c>
      <c r="H158" s="164">
        <v>1066</v>
      </c>
      <c r="I158" s="179">
        <f t="shared" si="58"/>
        <v>-7.5455333911535138E-2</v>
      </c>
      <c r="J158" s="163">
        <f t="shared" si="57"/>
        <v>-87</v>
      </c>
      <c r="K158" s="165">
        <f t="shared" si="56"/>
        <v>5.1440527801047727E-4</v>
      </c>
    </row>
    <row r="159" spans="2:11" x14ac:dyDescent="0.25">
      <c r="B159" s="163" t="s">
        <v>133</v>
      </c>
      <c r="C159" s="164">
        <v>24</v>
      </c>
      <c r="D159" s="164">
        <v>241</v>
      </c>
      <c r="E159" s="164">
        <v>236</v>
      </c>
      <c r="F159" s="164">
        <v>258</v>
      </c>
      <c r="G159" s="164">
        <v>188</v>
      </c>
      <c r="H159" s="164">
        <v>235</v>
      </c>
      <c r="I159" s="179">
        <f t="shared" si="58"/>
        <v>0.25</v>
      </c>
      <c r="J159" s="163">
        <f t="shared" si="57"/>
        <v>47</v>
      </c>
      <c r="K159" s="165">
        <f t="shared" si="56"/>
        <v>1.1340078830437351E-4</v>
      </c>
    </row>
    <row r="160" spans="2:11" x14ac:dyDescent="0.25">
      <c r="B160" s="163" t="s">
        <v>136</v>
      </c>
      <c r="C160" s="164">
        <v>62</v>
      </c>
      <c r="D160" s="164">
        <v>382</v>
      </c>
      <c r="E160" s="164">
        <v>496</v>
      </c>
      <c r="F160" s="164">
        <v>367</v>
      </c>
      <c r="G160" s="164">
        <v>264</v>
      </c>
      <c r="H160" s="164">
        <v>152</v>
      </c>
      <c r="I160" s="179">
        <f t="shared" si="58"/>
        <v>-0.4242424242424242</v>
      </c>
      <c r="J160" s="163">
        <f t="shared" si="57"/>
        <v>-112</v>
      </c>
      <c r="K160" s="165">
        <f t="shared" si="56"/>
        <v>7.3348594988360735E-5</v>
      </c>
    </row>
    <row r="161" spans="2:11" x14ac:dyDescent="0.25">
      <c r="B161" s="168" t="s">
        <v>150</v>
      </c>
      <c r="C161" s="169">
        <f t="shared" ref="C161:H161" si="59">C153-SUM(C154:C160)</f>
        <v>2961</v>
      </c>
      <c r="D161" s="169">
        <f t="shared" si="59"/>
        <v>4805</v>
      </c>
      <c r="E161" s="169">
        <f t="shared" si="59"/>
        <v>5454</v>
      </c>
      <c r="F161" s="169">
        <f t="shared" si="59"/>
        <v>7553</v>
      </c>
      <c r="G161" s="169">
        <f t="shared" si="59"/>
        <v>7375</v>
      </c>
      <c r="H161" s="169">
        <f t="shared" si="59"/>
        <v>7192</v>
      </c>
      <c r="I161" s="180">
        <f t="shared" si="58"/>
        <v>-2.4813559322033885E-2</v>
      </c>
      <c r="J161" s="168">
        <f>H161-G161</f>
        <v>-183</v>
      </c>
      <c r="K161" s="170">
        <f t="shared" si="56"/>
        <v>3.4705466786598056E-3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B52C3-CC24-44DE-A991-1BC84778D601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11.42578125" customWidth="1"/>
    <col min="14" max="23" width="11.42578125" hidden="1" customWidth="1"/>
  </cols>
  <sheetData>
    <row r="1" spans="1:23" ht="42.75" customHeight="1" x14ac:dyDescent="0.25"/>
    <row r="4" spans="1:23" ht="42" customHeight="1" thickBot="1" x14ac:dyDescent="0.3">
      <c r="B4" s="277" t="str">
        <f>CONCATENATE("Viajeros entrados en los apartamentos de Tenerife según lugar de residencia y municipio de alojamiento")</f>
        <v>Viajeros entrados en los apartamentos de Tenerife según lugar de residencia y municipio de alojamiento</v>
      </c>
      <c r="C4" s="277"/>
      <c r="D4" s="277"/>
      <c r="E4" s="277"/>
      <c r="F4" s="277"/>
      <c r="G4" s="277"/>
      <c r="H4" s="277"/>
      <c r="I4" s="277"/>
      <c r="J4" s="144"/>
      <c r="K4" s="144"/>
      <c r="N4" s="143" t="s">
        <v>281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N6" s="145"/>
      <c r="O6" s="308" t="s">
        <v>45</v>
      </c>
      <c r="P6" s="309"/>
      <c r="Q6" s="309"/>
      <c r="R6" s="309"/>
      <c r="S6" s="309"/>
      <c r="T6" s="309"/>
      <c r="U6" s="309"/>
      <c r="V6" s="309"/>
      <c r="W6" s="309"/>
    </row>
    <row r="7" spans="1:23" s="146" customFormat="1" ht="72" customHeight="1" x14ac:dyDescent="0.25">
      <c r="B7" s="147"/>
      <c r="C7" s="172" t="s">
        <v>274</v>
      </c>
      <c r="D7" s="172" t="s">
        <v>275</v>
      </c>
      <c r="E7" s="172" t="s">
        <v>276</v>
      </c>
      <c r="F7" s="172" t="s">
        <v>277</v>
      </c>
      <c r="G7" s="172" t="s">
        <v>278</v>
      </c>
      <c r="H7" s="172" t="s">
        <v>279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274</v>
      </c>
      <c r="P7" s="172" t="s">
        <v>275</v>
      </c>
      <c r="Q7" s="172" t="s">
        <v>276</v>
      </c>
      <c r="R7" s="172" t="s">
        <v>277</v>
      </c>
      <c r="S7" s="172" t="s">
        <v>278</v>
      </c>
      <c r="T7" s="172" t="s">
        <v>279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50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120154</v>
      </c>
      <c r="D9" s="176">
        <f t="shared" si="0"/>
        <v>448188</v>
      </c>
      <c r="E9" s="176">
        <f t="shared" si="0"/>
        <v>531189</v>
      </c>
      <c r="F9" s="176">
        <f t="shared" si="0"/>
        <v>584911</v>
      </c>
      <c r="G9" s="176">
        <f t="shared" si="0"/>
        <v>609335</v>
      </c>
      <c r="H9" s="176">
        <f t="shared" si="0"/>
        <v>586986</v>
      </c>
      <c r="I9" s="177">
        <f>IFERROR(H9/G9-1,"-")</f>
        <v>-3.6677689612446329E-2</v>
      </c>
      <c r="J9" s="176">
        <f t="shared" ref="J9:J21" si="1">H9-G9</f>
        <v>-22349</v>
      </c>
      <c r="K9" s="177">
        <f t="shared" ref="K9:K21" si="2">H9/H$9</f>
        <v>1</v>
      </c>
      <c r="N9" s="156" t="s">
        <v>73</v>
      </c>
      <c r="O9" s="176">
        <f t="shared" ref="O9:T9" si="3">O10+O13</f>
        <v>18878</v>
      </c>
      <c r="P9" s="176">
        <f t="shared" si="3"/>
        <v>60007</v>
      </c>
      <c r="Q9" s="176">
        <f t="shared" si="3"/>
        <v>72419</v>
      </c>
      <c r="R9" s="176">
        <f t="shared" si="3"/>
        <v>81317</v>
      </c>
      <c r="S9" s="176">
        <f t="shared" si="3"/>
        <v>92335</v>
      </c>
      <c r="T9" s="176">
        <f t="shared" si="3"/>
        <v>82322</v>
      </c>
      <c r="U9" s="177">
        <f>IFERROR(T9/S9-1,"-")</f>
        <v>-0.10844208588292625</v>
      </c>
      <c r="V9" s="176">
        <f>T9-S9</f>
        <v>-10013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54458</v>
      </c>
      <c r="D10" s="160">
        <v>64008</v>
      </c>
      <c r="E10" s="160">
        <v>70697</v>
      </c>
      <c r="F10" s="160">
        <v>73931</v>
      </c>
      <c r="G10" s="160">
        <v>79052</v>
      </c>
      <c r="H10" s="160">
        <v>87386</v>
      </c>
      <c r="I10" s="178">
        <f>IFERROR(H10/G10-1,"-")</f>
        <v>0.10542427769063401</v>
      </c>
      <c r="J10" s="159">
        <f t="shared" si="1"/>
        <v>8334</v>
      </c>
      <c r="K10" s="161">
        <f t="shared" si="2"/>
        <v>0.14887237515034429</v>
      </c>
      <c r="N10" s="159" t="s">
        <v>102</v>
      </c>
      <c r="O10" s="160">
        <v>10403</v>
      </c>
      <c r="P10" s="160">
        <v>26804</v>
      </c>
      <c r="Q10" s="160">
        <v>30063</v>
      </c>
      <c r="R10" s="160">
        <v>36975</v>
      </c>
      <c r="S10" s="160">
        <v>40652</v>
      </c>
      <c r="T10" s="160">
        <v>40799</v>
      </c>
      <c r="U10" s="178">
        <f>IFERROR(T10/S10-1,"-")</f>
        <v>3.616058250516474E-3</v>
      </c>
      <c r="V10" s="159">
        <f t="shared" ref="V10:V20" si="5">T10-S10</f>
        <v>147</v>
      </c>
      <c r="W10" s="161">
        <f t="shared" si="4"/>
        <v>0.49560263356089501</v>
      </c>
    </row>
    <row r="11" spans="1:23" x14ac:dyDescent="0.25">
      <c r="A11" s="162" t="s">
        <v>105</v>
      </c>
      <c r="B11" s="163" t="s">
        <v>108</v>
      </c>
      <c r="C11" s="164">
        <v>42629</v>
      </c>
      <c r="D11" s="164">
        <v>36843</v>
      </c>
      <c r="E11" s="164">
        <v>39544</v>
      </c>
      <c r="F11" s="164">
        <v>35940</v>
      </c>
      <c r="G11" s="164">
        <v>30760</v>
      </c>
      <c r="H11" s="164">
        <v>42362</v>
      </c>
      <c r="I11" s="179">
        <f>IFERROR(H11/G11-1,"-")</f>
        <v>0.37717815344603389</v>
      </c>
      <c r="J11" s="163">
        <f t="shared" si="1"/>
        <v>11602</v>
      </c>
      <c r="K11" s="165">
        <f t="shared" si="2"/>
        <v>7.2168671825222408E-2</v>
      </c>
      <c r="N11" s="163" t="s">
        <v>108</v>
      </c>
      <c r="O11" s="164">
        <v>6169</v>
      </c>
      <c r="P11" s="164">
        <v>12562</v>
      </c>
      <c r="Q11" s="164">
        <v>15782</v>
      </c>
      <c r="R11" s="164">
        <v>15950</v>
      </c>
      <c r="S11" s="164">
        <v>12372</v>
      </c>
      <c r="T11" s="164">
        <v>16511</v>
      </c>
      <c r="U11" s="179">
        <f>IFERROR(T11/S11-1,"-")</f>
        <v>0.33454574846427421</v>
      </c>
      <c r="V11" s="163">
        <f t="shared" si="5"/>
        <v>4139</v>
      </c>
      <c r="W11" s="165">
        <f>T11/T$9</f>
        <v>0.20056606982337649</v>
      </c>
    </row>
    <row r="12" spans="1:23" x14ac:dyDescent="0.25">
      <c r="A12" s="1"/>
      <c r="B12" s="163" t="s">
        <v>105</v>
      </c>
      <c r="C12" s="164">
        <v>11829</v>
      </c>
      <c r="D12" s="164">
        <v>27165</v>
      </c>
      <c r="E12" s="164">
        <v>31153</v>
      </c>
      <c r="F12" s="164">
        <v>37991</v>
      </c>
      <c r="G12" s="164">
        <v>48292</v>
      </c>
      <c r="H12" s="164">
        <v>45024</v>
      </c>
      <c r="I12" s="179">
        <f>IFERROR(H12/G12-1,"-")</f>
        <v>-6.7671664043733926E-2</v>
      </c>
      <c r="J12" s="163">
        <f t="shared" si="1"/>
        <v>-3268</v>
      </c>
      <c r="K12" s="165">
        <f t="shared" si="2"/>
        <v>7.67037033251219E-2</v>
      </c>
      <c r="N12" s="163" t="s">
        <v>105</v>
      </c>
      <c r="O12" s="164">
        <v>4234</v>
      </c>
      <c r="P12" s="164">
        <v>14242</v>
      </c>
      <c r="Q12" s="164">
        <v>14281</v>
      </c>
      <c r="R12" s="164">
        <v>21025</v>
      </c>
      <c r="S12" s="164">
        <v>28280</v>
      </c>
      <c r="T12" s="164">
        <v>24288</v>
      </c>
      <c r="U12" s="179">
        <f>IFERROR(T12/S12-1,"-")</f>
        <v>-0.14115983026874113</v>
      </c>
      <c r="V12" s="163">
        <f t="shared" si="5"/>
        <v>-3992</v>
      </c>
      <c r="W12" s="165">
        <f t="shared" si="4"/>
        <v>0.29503656373751852</v>
      </c>
    </row>
    <row r="13" spans="1:23" s="57" customFormat="1" x14ac:dyDescent="0.25">
      <c r="B13" s="159" t="s">
        <v>112</v>
      </c>
      <c r="C13" s="160">
        <v>65696</v>
      </c>
      <c r="D13" s="160">
        <v>384180</v>
      </c>
      <c r="E13" s="160">
        <v>460492</v>
      </c>
      <c r="F13" s="160">
        <v>510980</v>
      </c>
      <c r="G13" s="160">
        <v>530283</v>
      </c>
      <c r="H13" s="160">
        <v>499600</v>
      </c>
      <c r="I13" s="178">
        <f>IFERROR(H13/G13-1,"-")</f>
        <v>-5.7861556942236492E-2</v>
      </c>
      <c r="J13" s="159">
        <f t="shared" si="1"/>
        <v>-30683</v>
      </c>
      <c r="K13" s="161">
        <f t="shared" si="2"/>
        <v>0.85112762484965565</v>
      </c>
      <c r="N13" s="159" t="s">
        <v>112</v>
      </c>
      <c r="O13" s="160">
        <v>8475</v>
      </c>
      <c r="P13" s="160">
        <v>33203</v>
      </c>
      <c r="Q13" s="160">
        <v>42356</v>
      </c>
      <c r="R13" s="160">
        <v>44342</v>
      </c>
      <c r="S13" s="160">
        <v>51683</v>
      </c>
      <c r="T13" s="160">
        <v>41523</v>
      </c>
      <c r="U13" s="178">
        <f>IFERROR(T13/S13-1,"-")</f>
        <v>-0.19658301569181358</v>
      </c>
      <c r="V13" s="159">
        <f t="shared" si="5"/>
        <v>-10160</v>
      </c>
      <c r="W13" s="161">
        <f t="shared" si="4"/>
        <v>0.50439736643910493</v>
      </c>
    </row>
    <row r="14" spans="1:23" s="57" customFormat="1" x14ac:dyDescent="0.25">
      <c r="B14" s="163" t="s">
        <v>115</v>
      </c>
      <c r="C14" s="164">
        <v>3976</v>
      </c>
      <c r="D14" s="164">
        <v>173473</v>
      </c>
      <c r="E14" s="164">
        <v>224268</v>
      </c>
      <c r="F14" s="164">
        <v>262958</v>
      </c>
      <c r="G14" s="164">
        <v>273736</v>
      </c>
      <c r="H14" s="164">
        <v>254308</v>
      </c>
      <c r="I14" s="179">
        <f t="shared" ref="I14:I21" si="6">IFERROR(H14/G14-1,"-")</f>
        <v>-7.0973492708302888E-2</v>
      </c>
      <c r="J14" s="163">
        <f t="shared" si="1"/>
        <v>-19428</v>
      </c>
      <c r="K14" s="165">
        <f t="shared" si="2"/>
        <v>0.43324372301894765</v>
      </c>
      <c r="N14" s="163" t="s">
        <v>115</v>
      </c>
      <c r="O14" s="164">
        <v>334</v>
      </c>
      <c r="P14" s="164">
        <v>4161</v>
      </c>
      <c r="Q14" s="164">
        <v>5485</v>
      </c>
      <c r="R14" s="164">
        <v>6569</v>
      </c>
      <c r="S14" s="164">
        <v>5787</v>
      </c>
      <c r="T14" s="164">
        <v>5634</v>
      </c>
      <c r="U14" s="179">
        <f t="shared" ref="U14:U21" si="7">IFERROR(T14/S14-1,"-")</f>
        <v>-2.6438569206842955E-2</v>
      </c>
      <c r="V14" s="163">
        <f t="shared" si="5"/>
        <v>-153</v>
      </c>
      <c r="W14" s="165">
        <f t="shared" si="4"/>
        <v>6.8438570491484663E-2</v>
      </c>
    </row>
    <row r="15" spans="1:23" x14ac:dyDescent="0.25">
      <c r="A15" s="1"/>
      <c r="B15" s="163" t="s">
        <v>118</v>
      </c>
      <c r="C15" s="164">
        <v>6640</v>
      </c>
      <c r="D15" s="164">
        <v>22911</v>
      </c>
      <c r="E15" s="164">
        <v>24944</v>
      </c>
      <c r="F15" s="164">
        <v>28015</v>
      </c>
      <c r="G15" s="164">
        <v>30205</v>
      </c>
      <c r="H15" s="164">
        <v>27020</v>
      </c>
      <c r="I15" s="179">
        <f t="shared" si="6"/>
        <v>-0.10544611819235228</v>
      </c>
      <c r="J15" s="163">
        <f t="shared" si="1"/>
        <v>-3185</v>
      </c>
      <c r="K15" s="165">
        <f t="shared" si="2"/>
        <v>4.6031762256680736E-2</v>
      </c>
      <c r="N15" s="163" t="s">
        <v>118</v>
      </c>
      <c r="O15" s="164">
        <v>1810</v>
      </c>
      <c r="P15" s="164">
        <v>7566</v>
      </c>
      <c r="Q15" s="164">
        <v>8343</v>
      </c>
      <c r="R15" s="164">
        <v>9227</v>
      </c>
      <c r="S15" s="164">
        <v>11172</v>
      </c>
      <c r="T15" s="164">
        <v>8503</v>
      </c>
      <c r="U15" s="179">
        <f t="shared" si="7"/>
        <v>-0.23890082348728969</v>
      </c>
      <c r="V15" s="163">
        <f t="shared" si="5"/>
        <v>-2669</v>
      </c>
      <c r="W15" s="165">
        <f t="shared" si="4"/>
        <v>0.10328952163455699</v>
      </c>
    </row>
    <row r="16" spans="1:23" x14ac:dyDescent="0.25">
      <c r="A16" s="1"/>
      <c r="B16" s="163" t="s">
        <v>121</v>
      </c>
      <c r="C16" s="164">
        <v>9210</v>
      </c>
      <c r="D16" s="164">
        <v>14706</v>
      </c>
      <c r="E16" s="164">
        <v>18119</v>
      </c>
      <c r="F16" s="164">
        <v>19833</v>
      </c>
      <c r="G16" s="164">
        <v>19971</v>
      </c>
      <c r="H16" s="164">
        <v>20109</v>
      </c>
      <c r="I16" s="179">
        <f t="shared" si="6"/>
        <v>6.910019528316047E-3</v>
      </c>
      <c r="J16" s="163">
        <f t="shared" si="1"/>
        <v>138</v>
      </c>
      <c r="K16" s="165">
        <f t="shared" si="2"/>
        <v>3.4258057262013066E-2</v>
      </c>
      <c r="N16" s="163" t="s">
        <v>121</v>
      </c>
      <c r="O16" s="164">
        <v>1395</v>
      </c>
      <c r="P16" s="164">
        <v>2400</v>
      </c>
      <c r="Q16" s="164">
        <v>2471</v>
      </c>
      <c r="R16" s="164">
        <v>2713</v>
      </c>
      <c r="S16" s="164">
        <v>5793</v>
      </c>
      <c r="T16" s="164">
        <v>4365</v>
      </c>
      <c r="U16" s="179">
        <f t="shared" si="7"/>
        <v>-0.24650440186431899</v>
      </c>
      <c r="V16" s="163">
        <f t="shared" si="5"/>
        <v>-1428</v>
      </c>
      <c r="W16" s="165">
        <f t="shared" si="4"/>
        <v>5.3023493112412237E-2</v>
      </c>
    </row>
    <row r="17" spans="1:23" x14ac:dyDescent="0.25">
      <c r="A17" s="1"/>
      <c r="B17" s="163" t="s">
        <v>128</v>
      </c>
      <c r="C17" s="164">
        <v>3453</v>
      </c>
      <c r="D17" s="164">
        <v>23696</v>
      </c>
      <c r="E17" s="164">
        <v>21392</v>
      </c>
      <c r="F17" s="164">
        <v>22476</v>
      </c>
      <c r="G17" s="164">
        <v>20579</v>
      </c>
      <c r="H17" s="164">
        <v>21393</v>
      </c>
      <c r="I17" s="179">
        <f t="shared" si="6"/>
        <v>3.9554886048884796E-2</v>
      </c>
      <c r="J17" s="163">
        <f t="shared" si="1"/>
        <v>814</v>
      </c>
      <c r="K17" s="165">
        <f t="shared" si="2"/>
        <v>3.6445502959184715E-2</v>
      </c>
      <c r="N17" s="163" t="s">
        <v>128</v>
      </c>
      <c r="O17" s="164">
        <v>262</v>
      </c>
      <c r="P17" s="164">
        <v>1924</v>
      </c>
      <c r="Q17" s="164">
        <v>2004</v>
      </c>
      <c r="R17" s="164">
        <v>2300</v>
      </c>
      <c r="S17" s="164">
        <v>1582</v>
      </c>
      <c r="T17" s="164">
        <v>1271</v>
      </c>
      <c r="U17" s="179">
        <f t="shared" si="7"/>
        <v>-0.19658659924146649</v>
      </c>
      <c r="V17" s="163">
        <f t="shared" si="5"/>
        <v>-311</v>
      </c>
      <c r="W17" s="165">
        <f t="shared" si="4"/>
        <v>1.5439372221277423E-2</v>
      </c>
    </row>
    <row r="18" spans="1:23" x14ac:dyDescent="0.25">
      <c r="A18" s="1"/>
      <c r="B18" s="163" t="s">
        <v>124</v>
      </c>
      <c r="C18" s="164">
        <v>2026</v>
      </c>
      <c r="D18" s="164">
        <v>7138</v>
      </c>
      <c r="E18" s="164">
        <v>7392</v>
      </c>
      <c r="F18" s="164">
        <v>8547</v>
      </c>
      <c r="G18" s="164">
        <v>7607</v>
      </c>
      <c r="H18" s="164">
        <v>7520</v>
      </c>
      <c r="I18" s="179">
        <f t="shared" si="6"/>
        <v>-1.1436834494544468E-2</v>
      </c>
      <c r="J18" s="163">
        <f t="shared" si="1"/>
        <v>-87</v>
      </c>
      <c r="K18" s="165">
        <f t="shared" si="2"/>
        <v>1.2811208444494418E-2</v>
      </c>
      <c r="N18" s="163" t="s">
        <v>124</v>
      </c>
      <c r="O18" s="164">
        <v>145</v>
      </c>
      <c r="P18" s="164">
        <v>379</v>
      </c>
      <c r="Q18" s="164">
        <v>330</v>
      </c>
      <c r="R18" s="164">
        <v>410</v>
      </c>
      <c r="S18" s="164">
        <v>453</v>
      </c>
      <c r="T18" s="164">
        <v>430</v>
      </c>
      <c r="U18" s="179">
        <f t="shared" si="7"/>
        <v>-5.0772626931567366E-2</v>
      </c>
      <c r="V18" s="163">
        <f t="shared" si="5"/>
        <v>-23</v>
      </c>
      <c r="W18" s="165">
        <f t="shared" si="4"/>
        <v>5.2233910740749736E-3</v>
      </c>
    </row>
    <row r="19" spans="1:23" x14ac:dyDescent="0.25">
      <c r="A19" s="162" t="s">
        <v>149</v>
      </c>
      <c r="B19" s="163" t="s">
        <v>133</v>
      </c>
      <c r="C19" s="164">
        <v>371</v>
      </c>
      <c r="D19" s="164">
        <v>11326</v>
      </c>
      <c r="E19" s="164">
        <v>14221</v>
      </c>
      <c r="F19" s="164">
        <v>12623</v>
      </c>
      <c r="G19" s="164">
        <v>12547</v>
      </c>
      <c r="H19" s="164">
        <v>12106</v>
      </c>
      <c r="I19" s="179">
        <f t="shared" si="6"/>
        <v>-3.5147844106160786E-2</v>
      </c>
      <c r="J19" s="163">
        <f t="shared" si="1"/>
        <v>-441</v>
      </c>
      <c r="K19" s="165">
        <f t="shared" si="2"/>
        <v>2.0624001253862954E-2</v>
      </c>
      <c r="N19" s="163" t="s">
        <v>133</v>
      </c>
      <c r="O19" s="164">
        <v>61</v>
      </c>
      <c r="P19" s="164">
        <v>1693</v>
      </c>
      <c r="Q19" s="164">
        <v>2793</v>
      </c>
      <c r="R19" s="164">
        <v>1922</v>
      </c>
      <c r="S19" s="164">
        <v>2012</v>
      </c>
      <c r="T19" s="164">
        <v>1842</v>
      </c>
      <c r="U19" s="179">
        <f t="shared" si="7"/>
        <v>-8.4493041749503006E-2</v>
      </c>
      <c r="V19" s="163">
        <f t="shared" si="5"/>
        <v>-170</v>
      </c>
      <c r="W19" s="165">
        <f t="shared" si="4"/>
        <v>2.2375549670804889E-2</v>
      </c>
    </row>
    <row r="20" spans="1:23" x14ac:dyDescent="0.25">
      <c r="A20" s="167" t="s">
        <v>150</v>
      </c>
      <c r="B20" s="163" t="s">
        <v>136</v>
      </c>
      <c r="C20" s="164">
        <v>1256</v>
      </c>
      <c r="D20" s="164">
        <v>10525</v>
      </c>
      <c r="E20" s="164">
        <v>14028</v>
      </c>
      <c r="F20" s="164">
        <v>16537</v>
      </c>
      <c r="G20" s="164">
        <v>11865</v>
      </c>
      <c r="H20" s="164">
        <v>12839</v>
      </c>
      <c r="I20" s="179">
        <f t="shared" si="6"/>
        <v>8.2090181205225488E-2</v>
      </c>
      <c r="J20" s="163">
        <f t="shared" si="1"/>
        <v>974</v>
      </c>
      <c r="K20" s="165">
        <f t="shared" si="2"/>
        <v>2.1872753353572316E-2</v>
      </c>
      <c r="N20" s="163" t="s">
        <v>136</v>
      </c>
      <c r="O20" s="164">
        <v>205</v>
      </c>
      <c r="P20" s="164">
        <v>1740</v>
      </c>
      <c r="Q20" s="164">
        <v>3209</v>
      </c>
      <c r="R20" s="164">
        <v>3027</v>
      </c>
      <c r="S20" s="164">
        <v>1945</v>
      </c>
      <c r="T20" s="164">
        <v>2291</v>
      </c>
      <c r="U20" s="179">
        <f t="shared" si="7"/>
        <v>0.17789203084832894</v>
      </c>
      <c r="V20" s="163">
        <f t="shared" si="5"/>
        <v>346</v>
      </c>
      <c r="W20" s="165">
        <f t="shared" si="4"/>
        <v>2.782974174582736E-2</v>
      </c>
    </row>
    <row r="21" spans="1:23" x14ac:dyDescent="0.25">
      <c r="B21" s="168" t="s">
        <v>150</v>
      </c>
      <c r="C21" s="169">
        <f t="shared" ref="C21:H21" si="8">C13-SUM(C14:C20)</f>
        <v>38764</v>
      </c>
      <c r="D21" s="169">
        <f t="shared" si="8"/>
        <v>120405</v>
      </c>
      <c r="E21" s="169">
        <f t="shared" si="8"/>
        <v>136128</v>
      </c>
      <c r="F21" s="169">
        <f t="shared" si="8"/>
        <v>139991</v>
      </c>
      <c r="G21" s="169">
        <f t="shared" si="8"/>
        <v>153773</v>
      </c>
      <c r="H21" s="169">
        <f t="shared" si="8"/>
        <v>144305</v>
      </c>
      <c r="I21" s="180">
        <f t="shared" si="6"/>
        <v>-6.1571277142281167E-2</v>
      </c>
      <c r="J21" s="168">
        <f t="shared" si="1"/>
        <v>-9468</v>
      </c>
      <c r="K21" s="170">
        <f t="shared" si="2"/>
        <v>0.24584061630089984</v>
      </c>
      <c r="N21" s="168" t="s">
        <v>150</v>
      </c>
      <c r="O21" s="169">
        <f t="shared" ref="O21:T21" si="9">O13-SUM(O14:O20)</f>
        <v>4263</v>
      </c>
      <c r="P21" s="169">
        <f t="shared" si="9"/>
        <v>13340</v>
      </c>
      <c r="Q21" s="169">
        <f t="shared" si="9"/>
        <v>17721</v>
      </c>
      <c r="R21" s="169">
        <f t="shared" si="9"/>
        <v>18174</v>
      </c>
      <c r="S21" s="169">
        <f t="shared" si="9"/>
        <v>22939</v>
      </c>
      <c r="T21" s="169">
        <f t="shared" si="9"/>
        <v>17187</v>
      </c>
      <c r="U21" s="180">
        <f t="shared" si="7"/>
        <v>-0.25075199441998341</v>
      </c>
      <c r="V21" s="168">
        <f>T21-S21</f>
        <v>-5752</v>
      </c>
      <c r="W21" s="170">
        <f t="shared" si="4"/>
        <v>0.20877772648866647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36673</v>
      </c>
      <c r="D23" s="176">
        <f t="shared" si="10"/>
        <v>114534</v>
      </c>
      <c r="E23" s="176">
        <f t="shared" si="10"/>
        <v>164897</v>
      </c>
      <c r="F23" s="176">
        <f t="shared" si="10"/>
        <v>176901</v>
      </c>
      <c r="G23" s="176">
        <f t="shared" si="10"/>
        <v>182254</v>
      </c>
      <c r="H23" s="176">
        <f t="shared" si="10"/>
        <v>167661</v>
      </c>
      <c r="I23" s="177">
        <f>IFERROR(H23/G23-1,"-")</f>
        <v>-8.00695732329606E-2</v>
      </c>
      <c r="J23" s="176">
        <f>H23-G23</f>
        <v>-14593</v>
      </c>
      <c r="K23" s="177">
        <f t="shared" ref="K23:K35" si="11">H23/H$9</f>
        <v>0.285630321677178</v>
      </c>
    </row>
    <row r="24" spans="1:23" x14ac:dyDescent="0.25">
      <c r="B24" s="159" t="s">
        <v>102</v>
      </c>
      <c r="C24" s="160">
        <v>20337</v>
      </c>
      <c r="D24" s="160">
        <v>13840</v>
      </c>
      <c r="E24" s="160">
        <v>17390</v>
      </c>
      <c r="F24" s="160">
        <v>15159</v>
      </c>
      <c r="G24" s="160">
        <v>14333</v>
      </c>
      <c r="H24" s="160">
        <v>15894</v>
      </c>
      <c r="I24" s="178">
        <f>IFERROR(H24/G24-1,"-")</f>
        <v>0.10890950952347733</v>
      </c>
      <c r="J24" s="159">
        <f t="shared" ref="J24:J34" si="12">H24-G24</f>
        <v>1561</v>
      </c>
      <c r="K24" s="161">
        <f t="shared" si="11"/>
        <v>2.7077306784148172E-2</v>
      </c>
    </row>
    <row r="25" spans="1:23" x14ac:dyDescent="0.25">
      <c r="B25" s="163" t="s">
        <v>108</v>
      </c>
      <c r="C25" s="164">
        <v>16377</v>
      </c>
      <c r="D25" s="164">
        <v>8204</v>
      </c>
      <c r="E25" s="164">
        <v>9160</v>
      </c>
      <c r="F25" s="164">
        <v>7687</v>
      </c>
      <c r="G25" s="164">
        <v>5327</v>
      </c>
      <c r="H25" s="164">
        <v>6617</v>
      </c>
      <c r="I25" s="179">
        <f>IFERROR(H25/G25-1,"-")</f>
        <v>0.24216256804955894</v>
      </c>
      <c r="J25" s="163">
        <f t="shared" si="12"/>
        <v>1290</v>
      </c>
      <c r="K25" s="165">
        <f t="shared" si="11"/>
        <v>1.1272841260268559E-2</v>
      </c>
    </row>
    <row r="26" spans="1:23" x14ac:dyDescent="0.25">
      <c r="B26" s="163" t="s">
        <v>105</v>
      </c>
      <c r="C26" s="164">
        <v>3960</v>
      </c>
      <c r="D26" s="164">
        <v>5636</v>
      </c>
      <c r="E26" s="164">
        <v>8230</v>
      </c>
      <c r="F26" s="164">
        <v>7472</v>
      </c>
      <c r="G26" s="164">
        <v>9006</v>
      </c>
      <c r="H26" s="164">
        <v>9277</v>
      </c>
      <c r="I26" s="179">
        <f>IFERROR(H26/G26-1,"-")</f>
        <v>3.009105041083715E-2</v>
      </c>
      <c r="J26" s="163">
        <f t="shared" si="12"/>
        <v>271</v>
      </c>
      <c r="K26" s="165">
        <f t="shared" si="11"/>
        <v>1.5804465523879617E-2</v>
      </c>
    </row>
    <row r="27" spans="1:23" x14ac:dyDescent="0.25">
      <c r="B27" s="159" t="s">
        <v>112</v>
      </c>
      <c r="C27" s="160">
        <v>16336</v>
      </c>
      <c r="D27" s="160">
        <v>100694</v>
      </c>
      <c r="E27" s="160">
        <v>147507</v>
      </c>
      <c r="F27" s="160">
        <v>161742</v>
      </c>
      <c r="G27" s="160">
        <v>167921</v>
      </c>
      <c r="H27" s="160">
        <v>151767</v>
      </c>
      <c r="I27" s="178">
        <f>IFERROR(H27/G27-1,"-")</f>
        <v>-9.6199998808963794E-2</v>
      </c>
      <c r="J27" s="159">
        <f t="shared" si="12"/>
        <v>-16154</v>
      </c>
      <c r="K27" s="161">
        <f t="shared" si="11"/>
        <v>0.25855301489302984</v>
      </c>
    </row>
    <row r="28" spans="1:23" x14ac:dyDescent="0.25">
      <c r="B28" s="163" t="s">
        <v>115</v>
      </c>
      <c r="C28" s="164">
        <v>1599</v>
      </c>
      <c r="D28" s="164">
        <v>49539</v>
      </c>
      <c r="E28" s="164">
        <v>81047</v>
      </c>
      <c r="F28" s="164">
        <v>93632</v>
      </c>
      <c r="G28" s="164">
        <v>100511</v>
      </c>
      <c r="H28" s="164">
        <v>84383</v>
      </c>
      <c r="I28" s="179">
        <f t="shared" ref="I28:I35" si="13">IFERROR(H28/G28-1,"-")</f>
        <v>-0.16046004914884937</v>
      </c>
      <c r="J28" s="163">
        <f t="shared" si="12"/>
        <v>-16128</v>
      </c>
      <c r="K28" s="165">
        <f t="shared" si="11"/>
        <v>0.1437564098632676</v>
      </c>
    </row>
    <row r="29" spans="1:23" x14ac:dyDescent="0.25">
      <c r="B29" s="163" t="s">
        <v>118</v>
      </c>
      <c r="C29" s="164">
        <v>1941</v>
      </c>
      <c r="D29" s="164">
        <v>6635</v>
      </c>
      <c r="E29" s="164">
        <v>7480</v>
      </c>
      <c r="F29" s="164">
        <v>8225</v>
      </c>
      <c r="G29" s="164">
        <v>7645</v>
      </c>
      <c r="H29" s="164">
        <v>7266</v>
      </c>
      <c r="I29" s="179">
        <f t="shared" si="13"/>
        <v>-4.957488554610856E-2</v>
      </c>
      <c r="J29" s="163">
        <f t="shared" si="12"/>
        <v>-379</v>
      </c>
      <c r="K29" s="165">
        <f t="shared" si="11"/>
        <v>1.2378489435863888E-2</v>
      </c>
    </row>
    <row r="30" spans="1:23" x14ac:dyDescent="0.25">
      <c r="B30" s="163" t="s">
        <v>121</v>
      </c>
      <c r="C30" s="164">
        <v>2410</v>
      </c>
      <c r="D30" s="164">
        <v>4805</v>
      </c>
      <c r="E30" s="164">
        <v>7642</v>
      </c>
      <c r="F30" s="164">
        <v>9164</v>
      </c>
      <c r="G30" s="164">
        <v>5744</v>
      </c>
      <c r="H30" s="164">
        <v>6285</v>
      </c>
      <c r="I30" s="179">
        <f t="shared" si="13"/>
        <v>9.4185236768802305E-2</v>
      </c>
      <c r="J30" s="163">
        <f t="shared" si="12"/>
        <v>541</v>
      </c>
      <c r="K30" s="165">
        <f t="shared" si="11"/>
        <v>1.0707240036389284E-2</v>
      </c>
    </row>
    <row r="31" spans="1:23" x14ac:dyDescent="0.25">
      <c r="B31" s="163" t="s">
        <v>128</v>
      </c>
      <c r="C31" s="164">
        <v>864</v>
      </c>
      <c r="D31" s="164">
        <v>5793</v>
      </c>
      <c r="E31" s="164">
        <v>6454</v>
      </c>
      <c r="F31" s="164">
        <v>5330</v>
      </c>
      <c r="G31" s="164">
        <v>4986</v>
      </c>
      <c r="H31" s="164">
        <v>4869</v>
      </c>
      <c r="I31" s="179">
        <f t="shared" si="13"/>
        <v>-2.3465703971119134E-2</v>
      </c>
      <c r="J31" s="163">
        <f t="shared" si="12"/>
        <v>-117</v>
      </c>
      <c r="K31" s="165">
        <f t="shared" si="11"/>
        <v>8.2949167441812924E-3</v>
      </c>
    </row>
    <row r="32" spans="1:23" x14ac:dyDescent="0.25">
      <c r="B32" s="163" t="s">
        <v>124</v>
      </c>
      <c r="C32" s="164">
        <v>809</v>
      </c>
      <c r="D32" s="164">
        <v>2390</v>
      </c>
      <c r="E32" s="164">
        <v>2533</v>
      </c>
      <c r="F32" s="164">
        <v>2649</v>
      </c>
      <c r="G32" s="164">
        <v>2395</v>
      </c>
      <c r="H32" s="164">
        <v>2445</v>
      </c>
      <c r="I32" s="179">
        <f t="shared" si="13"/>
        <v>2.087682672233826E-2</v>
      </c>
      <c r="J32" s="163">
        <f t="shared" si="12"/>
        <v>50</v>
      </c>
      <c r="K32" s="165">
        <f t="shared" si="11"/>
        <v>4.1653463626049004E-3</v>
      </c>
    </row>
    <row r="33" spans="2:11" x14ac:dyDescent="0.25">
      <c r="B33" s="163" t="s">
        <v>133</v>
      </c>
      <c r="C33" s="164">
        <v>42</v>
      </c>
      <c r="D33" s="164">
        <v>1391</v>
      </c>
      <c r="E33" s="164">
        <v>2350</v>
      </c>
      <c r="F33" s="164">
        <v>1758</v>
      </c>
      <c r="G33" s="164">
        <v>2156</v>
      </c>
      <c r="H33" s="164">
        <v>3025</v>
      </c>
      <c r="I33" s="179">
        <f t="shared" si="13"/>
        <v>0.40306122448979598</v>
      </c>
      <c r="J33" s="163">
        <f t="shared" si="12"/>
        <v>869</v>
      </c>
      <c r="K33" s="165">
        <f t="shared" si="11"/>
        <v>5.1534448862494168E-3</v>
      </c>
    </row>
    <row r="34" spans="2:11" x14ac:dyDescent="0.25">
      <c r="B34" s="163" t="s">
        <v>136</v>
      </c>
      <c r="C34" s="164">
        <v>137</v>
      </c>
      <c r="D34" s="164">
        <v>824</v>
      </c>
      <c r="E34" s="164">
        <v>1933</v>
      </c>
      <c r="F34" s="164">
        <v>2136</v>
      </c>
      <c r="G34" s="164">
        <v>1217</v>
      </c>
      <c r="H34" s="164">
        <v>2113</v>
      </c>
      <c r="I34" s="179">
        <f t="shared" si="13"/>
        <v>0.73623664749383733</v>
      </c>
      <c r="J34" s="163">
        <f t="shared" si="12"/>
        <v>896</v>
      </c>
      <c r="K34" s="165">
        <f t="shared" si="11"/>
        <v>3.5997451387256253E-3</v>
      </c>
    </row>
    <row r="35" spans="2:11" x14ac:dyDescent="0.25">
      <c r="B35" s="168" t="s">
        <v>150</v>
      </c>
      <c r="C35" s="169">
        <f t="shared" ref="C35:H35" si="14">C27-SUM(C28:C34)</f>
        <v>8534</v>
      </c>
      <c r="D35" s="169">
        <f t="shared" si="14"/>
        <v>29317</v>
      </c>
      <c r="E35" s="169">
        <f t="shared" si="14"/>
        <v>38068</v>
      </c>
      <c r="F35" s="169">
        <f t="shared" si="14"/>
        <v>38848</v>
      </c>
      <c r="G35" s="169">
        <f t="shared" si="14"/>
        <v>43267</v>
      </c>
      <c r="H35" s="169">
        <f t="shared" si="14"/>
        <v>41381</v>
      </c>
      <c r="I35" s="180">
        <f t="shared" si="13"/>
        <v>-4.3589802852058157E-2</v>
      </c>
      <c r="J35" s="168">
        <f>H35-G35</f>
        <v>-1886</v>
      </c>
      <c r="K35" s="170">
        <f t="shared" si="11"/>
        <v>7.0497422425747802E-2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57402</v>
      </c>
      <c r="D37" s="176">
        <f t="shared" si="15"/>
        <v>233221</v>
      </c>
      <c r="E37" s="176">
        <f t="shared" si="15"/>
        <v>246803</v>
      </c>
      <c r="F37" s="176">
        <f t="shared" si="15"/>
        <v>262119</v>
      </c>
      <c r="G37" s="176">
        <f t="shared" si="15"/>
        <v>268519</v>
      </c>
      <c r="H37" s="176">
        <f t="shared" si="15"/>
        <v>273501</v>
      </c>
      <c r="I37" s="177">
        <f>IFERROR(H37/G37-1,"-")</f>
        <v>1.8553621903850459E-2</v>
      </c>
      <c r="J37" s="176">
        <f>H37-G37</f>
        <v>4982</v>
      </c>
      <c r="K37" s="177">
        <f t="shared" ref="K37:K49" si="16">H37/H$9</f>
        <v>0.46594126606086006</v>
      </c>
    </row>
    <row r="38" spans="2:11" x14ac:dyDescent="0.25">
      <c r="B38" s="159" t="s">
        <v>102</v>
      </c>
      <c r="C38" s="160">
        <v>20177</v>
      </c>
      <c r="D38" s="160">
        <v>16892</v>
      </c>
      <c r="E38" s="160">
        <v>14685</v>
      </c>
      <c r="F38" s="160">
        <v>13793</v>
      </c>
      <c r="G38" s="160">
        <v>15526</v>
      </c>
      <c r="H38" s="160">
        <v>20567</v>
      </c>
      <c r="I38" s="178">
        <f>IFERROR(H38/G38-1,"-")</f>
        <v>0.3246811799562026</v>
      </c>
      <c r="J38" s="159">
        <f t="shared" ref="J38:J48" si="17">H38-G38</f>
        <v>5041</v>
      </c>
      <c r="K38" s="161">
        <f t="shared" si="16"/>
        <v>3.5038314372063388E-2</v>
      </c>
    </row>
    <row r="39" spans="2:11" x14ac:dyDescent="0.25">
      <c r="B39" s="163" t="s">
        <v>108</v>
      </c>
      <c r="C39" s="164">
        <v>17687</v>
      </c>
      <c r="D39" s="164">
        <v>12004</v>
      </c>
      <c r="E39" s="164">
        <v>9410</v>
      </c>
      <c r="F39" s="164">
        <v>7013</v>
      </c>
      <c r="G39" s="164">
        <v>7988</v>
      </c>
      <c r="H39" s="164">
        <v>12650</v>
      </c>
      <c r="I39" s="179">
        <f>IFERROR(H39/G39-1,"-")</f>
        <v>0.58362543815723589</v>
      </c>
      <c r="J39" s="163">
        <f t="shared" si="17"/>
        <v>4662</v>
      </c>
      <c r="K39" s="165">
        <f t="shared" si="16"/>
        <v>2.1550769524315741E-2</v>
      </c>
    </row>
    <row r="40" spans="2:11" x14ac:dyDescent="0.25">
      <c r="B40" s="163" t="s">
        <v>105</v>
      </c>
      <c r="C40" s="164">
        <v>2490</v>
      </c>
      <c r="D40" s="164">
        <v>4888</v>
      </c>
      <c r="E40" s="164">
        <v>5275</v>
      </c>
      <c r="F40" s="164">
        <v>6780</v>
      </c>
      <c r="G40" s="164">
        <v>7538</v>
      </c>
      <c r="H40" s="164">
        <v>7917</v>
      </c>
      <c r="I40" s="179">
        <f>IFERROR(H40/G40-1,"-")</f>
        <v>5.0278588485009212E-2</v>
      </c>
      <c r="J40" s="163">
        <f t="shared" si="17"/>
        <v>379</v>
      </c>
      <c r="K40" s="165">
        <f t="shared" si="16"/>
        <v>1.3487544847747647E-2</v>
      </c>
    </row>
    <row r="41" spans="2:11" x14ac:dyDescent="0.25">
      <c r="B41" s="159" t="s">
        <v>112</v>
      </c>
      <c r="C41" s="160">
        <v>37225</v>
      </c>
      <c r="D41" s="160">
        <v>216329</v>
      </c>
      <c r="E41" s="160">
        <v>232118</v>
      </c>
      <c r="F41" s="160">
        <v>248326</v>
      </c>
      <c r="G41" s="160">
        <v>252993</v>
      </c>
      <c r="H41" s="160">
        <v>252934</v>
      </c>
      <c r="I41" s="178">
        <f>IFERROR(H41/G41-1,"-")</f>
        <v>-2.3320803342385954E-4</v>
      </c>
      <c r="J41" s="159">
        <f t="shared" si="17"/>
        <v>-59</v>
      </c>
      <c r="K41" s="161">
        <f t="shared" si="16"/>
        <v>0.43090295168879666</v>
      </c>
    </row>
    <row r="42" spans="2:11" x14ac:dyDescent="0.25">
      <c r="B42" s="163" t="s">
        <v>115</v>
      </c>
      <c r="C42" s="164">
        <v>1878</v>
      </c>
      <c r="D42" s="164">
        <v>105168</v>
      </c>
      <c r="E42" s="164">
        <v>121801</v>
      </c>
      <c r="F42" s="164">
        <v>133474</v>
      </c>
      <c r="G42" s="164">
        <v>137087</v>
      </c>
      <c r="H42" s="164">
        <v>136039</v>
      </c>
      <c r="I42" s="179">
        <f t="shared" ref="I42:I49" si="18">IFERROR(H42/G42-1,"-")</f>
        <v>-7.644780321985345E-3</v>
      </c>
      <c r="J42" s="163">
        <f t="shared" si="17"/>
        <v>-1048</v>
      </c>
      <c r="K42" s="165">
        <f t="shared" si="16"/>
        <v>0.23175850872082129</v>
      </c>
    </row>
    <row r="43" spans="2:11" x14ac:dyDescent="0.25">
      <c r="B43" s="163" t="s">
        <v>118</v>
      </c>
      <c r="C43" s="164">
        <v>2501</v>
      </c>
      <c r="D43" s="164">
        <v>5695</v>
      </c>
      <c r="E43" s="164">
        <v>5511</v>
      </c>
      <c r="F43" s="164">
        <v>6343</v>
      </c>
      <c r="G43" s="164">
        <v>7562</v>
      </c>
      <c r="H43" s="164">
        <v>7675</v>
      </c>
      <c r="I43" s="179">
        <f t="shared" si="18"/>
        <v>1.494313673631309E-2</v>
      </c>
      <c r="J43" s="163">
        <f t="shared" si="17"/>
        <v>113</v>
      </c>
      <c r="K43" s="165">
        <f t="shared" si="16"/>
        <v>1.3075269256847693E-2</v>
      </c>
    </row>
    <row r="44" spans="2:11" x14ac:dyDescent="0.25">
      <c r="B44" s="163" t="s">
        <v>121</v>
      </c>
      <c r="C44" s="164">
        <v>4544</v>
      </c>
      <c r="D44" s="164">
        <v>4855</v>
      </c>
      <c r="E44" s="164">
        <v>4647</v>
      </c>
      <c r="F44" s="164">
        <v>4991</v>
      </c>
      <c r="G44" s="164">
        <v>4998</v>
      </c>
      <c r="H44" s="164">
        <v>6149</v>
      </c>
      <c r="I44" s="179">
        <f t="shared" si="18"/>
        <v>0.23029211684673867</v>
      </c>
      <c r="J44" s="163">
        <f t="shared" si="17"/>
        <v>1151</v>
      </c>
      <c r="K44" s="165">
        <f t="shared" si="16"/>
        <v>1.0475547968776087E-2</v>
      </c>
    </row>
    <row r="45" spans="2:11" x14ac:dyDescent="0.25">
      <c r="B45" s="163" t="s">
        <v>128</v>
      </c>
      <c r="C45" s="164">
        <v>2233</v>
      </c>
      <c r="D45" s="164">
        <v>14063</v>
      </c>
      <c r="E45" s="164">
        <v>11621</v>
      </c>
      <c r="F45" s="164">
        <v>12517</v>
      </c>
      <c r="G45" s="164">
        <v>11420</v>
      </c>
      <c r="H45" s="164">
        <v>12961</v>
      </c>
      <c r="I45" s="179">
        <f t="shared" si="18"/>
        <v>0.13493870402802099</v>
      </c>
      <c r="J45" s="163">
        <f t="shared" si="17"/>
        <v>1541</v>
      </c>
      <c r="K45" s="165">
        <f t="shared" si="16"/>
        <v>2.2080594767166509E-2</v>
      </c>
    </row>
    <row r="46" spans="2:11" x14ac:dyDescent="0.25">
      <c r="B46" s="163" t="s">
        <v>124</v>
      </c>
      <c r="C46" s="164">
        <v>1002</v>
      </c>
      <c r="D46" s="164">
        <v>3535</v>
      </c>
      <c r="E46" s="164">
        <v>3592</v>
      </c>
      <c r="F46" s="164">
        <v>4474</v>
      </c>
      <c r="G46" s="164">
        <v>4035</v>
      </c>
      <c r="H46" s="164">
        <v>3883</v>
      </c>
      <c r="I46" s="179">
        <f t="shared" si="18"/>
        <v>-3.7670384138785651E-2</v>
      </c>
      <c r="J46" s="163">
        <f t="shared" si="17"/>
        <v>-152</v>
      </c>
      <c r="K46" s="165">
        <f t="shared" si="16"/>
        <v>6.6151492539856145E-3</v>
      </c>
    </row>
    <row r="47" spans="2:11" x14ac:dyDescent="0.25">
      <c r="B47" s="163" t="s">
        <v>133</v>
      </c>
      <c r="C47" s="164">
        <v>246</v>
      </c>
      <c r="D47" s="164">
        <v>7787</v>
      </c>
      <c r="E47" s="164">
        <v>8494</v>
      </c>
      <c r="F47" s="164">
        <v>8095</v>
      </c>
      <c r="G47" s="164">
        <v>7332</v>
      </c>
      <c r="H47" s="164">
        <v>6325</v>
      </c>
      <c r="I47" s="179">
        <f t="shared" si="18"/>
        <v>-0.1373431533006001</v>
      </c>
      <c r="J47" s="163">
        <f t="shared" si="17"/>
        <v>-1007</v>
      </c>
      <c r="K47" s="165">
        <f t="shared" si="16"/>
        <v>1.077538476215787E-2</v>
      </c>
    </row>
    <row r="48" spans="2:11" x14ac:dyDescent="0.25">
      <c r="B48" s="163" t="s">
        <v>136</v>
      </c>
      <c r="C48" s="164">
        <v>906</v>
      </c>
      <c r="D48" s="164">
        <v>7580</v>
      </c>
      <c r="E48" s="164">
        <v>8474</v>
      </c>
      <c r="F48" s="164">
        <v>9452</v>
      </c>
      <c r="G48" s="164">
        <v>6950</v>
      </c>
      <c r="H48" s="164">
        <v>6880</v>
      </c>
      <c r="I48" s="179">
        <f t="shared" si="18"/>
        <v>-1.0071942446043147E-2</v>
      </c>
      <c r="J48" s="163">
        <f t="shared" si="17"/>
        <v>-70</v>
      </c>
      <c r="K48" s="165">
        <f t="shared" si="16"/>
        <v>1.172089283219702E-2</v>
      </c>
    </row>
    <row r="49" spans="2:11" x14ac:dyDescent="0.25">
      <c r="B49" s="168" t="s">
        <v>150</v>
      </c>
      <c r="C49" s="169">
        <f t="shared" ref="C49:H49" si="19">C41-SUM(C42:C48)</f>
        <v>23915</v>
      </c>
      <c r="D49" s="169">
        <f t="shared" si="19"/>
        <v>67646</v>
      </c>
      <c r="E49" s="169">
        <f t="shared" si="19"/>
        <v>67978</v>
      </c>
      <c r="F49" s="169">
        <f t="shared" si="19"/>
        <v>68980</v>
      </c>
      <c r="G49" s="169">
        <f t="shared" si="19"/>
        <v>73609</v>
      </c>
      <c r="H49" s="169">
        <f t="shared" si="19"/>
        <v>73022</v>
      </c>
      <c r="I49" s="180">
        <f t="shared" si="18"/>
        <v>-7.9745683272426371E-3</v>
      </c>
      <c r="J49" s="168">
        <f>H49-G49</f>
        <v>-587</v>
      </c>
      <c r="K49" s="170">
        <f t="shared" si="16"/>
        <v>0.12440160412684459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IFERROR(C52+C55,"nd")</f>
        <v>0</v>
      </c>
      <c r="D51" s="176">
        <f t="shared" si="20"/>
        <v>0</v>
      </c>
      <c r="E51" s="176">
        <f t="shared" si="20"/>
        <v>0</v>
      </c>
      <c r="F51" s="176">
        <f t="shared" si="20"/>
        <v>0</v>
      </c>
      <c r="G51" s="176">
        <f t="shared" si="20"/>
        <v>0</v>
      </c>
      <c r="H51" s="176">
        <f t="shared" si="20"/>
        <v>0</v>
      </c>
      <c r="I51" s="177" t="str">
        <f>IFERROR(H51/G51-1,"-")</f>
        <v>-</v>
      </c>
      <c r="J51" s="176">
        <f>H51-G51</f>
        <v>0</v>
      </c>
      <c r="K51" s="177">
        <f t="shared" ref="K51:K63" si="21">H51/H$9</f>
        <v>0</v>
      </c>
    </row>
    <row r="52" spans="2:11" x14ac:dyDescent="0.25"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0">
        <v>0</v>
      </c>
      <c r="I52" s="178" t="str">
        <f>IFERROR(H52/G52-1,"-")</f>
        <v>-</v>
      </c>
      <c r="J52" s="159">
        <f t="shared" ref="J52:J62" si="22">H52-G52</f>
        <v>0</v>
      </c>
      <c r="K52" s="161">
        <f t="shared" si="21"/>
        <v>0</v>
      </c>
    </row>
    <row r="53" spans="2:11" x14ac:dyDescent="0.25"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79" t="str">
        <f>IFERROR(H53/G53-1,"-")</f>
        <v>-</v>
      </c>
      <c r="J53" s="163">
        <f t="shared" si="22"/>
        <v>0</v>
      </c>
      <c r="K53" s="165">
        <f t="shared" si="21"/>
        <v>0</v>
      </c>
    </row>
    <row r="54" spans="2:11" x14ac:dyDescent="0.25"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4">
        <v>0</v>
      </c>
      <c r="I54" s="179" t="str">
        <f>IFERROR(H54/G54-1,"-")</f>
        <v>-</v>
      </c>
      <c r="J54" s="163">
        <f t="shared" si="22"/>
        <v>0</v>
      </c>
      <c r="K54" s="165">
        <f t="shared" si="21"/>
        <v>0</v>
      </c>
    </row>
    <row r="55" spans="2:11" x14ac:dyDescent="0.25"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0">
        <v>0</v>
      </c>
      <c r="I55" s="178" t="str">
        <f>IFERROR(H55/G55-1,"-")</f>
        <v>-</v>
      </c>
      <c r="J55" s="159">
        <f t="shared" si="22"/>
        <v>0</v>
      </c>
      <c r="K55" s="161">
        <f t="shared" si="21"/>
        <v>0</v>
      </c>
    </row>
    <row r="56" spans="2:11" x14ac:dyDescent="0.25"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79" t="str">
        <f t="shared" ref="I56:I63" si="23">IFERROR(H56/G56-1,"-")</f>
        <v>-</v>
      </c>
      <c r="J56" s="163">
        <f t="shared" si="22"/>
        <v>0</v>
      </c>
      <c r="K56" s="165">
        <f t="shared" si="21"/>
        <v>0</v>
      </c>
    </row>
    <row r="57" spans="2:11" x14ac:dyDescent="0.25"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79" t="str">
        <f t="shared" si="23"/>
        <v>-</v>
      </c>
      <c r="J57" s="163">
        <f t="shared" si="22"/>
        <v>0</v>
      </c>
      <c r="K57" s="165">
        <f t="shared" si="21"/>
        <v>0</v>
      </c>
    </row>
    <row r="58" spans="2:11" x14ac:dyDescent="0.25"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79" t="str">
        <f t="shared" si="23"/>
        <v>-</v>
      </c>
      <c r="J58" s="163">
        <f t="shared" si="22"/>
        <v>0</v>
      </c>
      <c r="K58" s="165">
        <f t="shared" si="21"/>
        <v>0</v>
      </c>
    </row>
    <row r="59" spans="2:11" x14ac:dyDescent="0.25"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79" t="str">
        <f t="shared" si="23"/>
        <v>-</v>
      </c>
      <c r="J59" s="163">
        <f t="shared" si="22"/>
        <v>0</v>
      </c>
      <c r="K59" s="165">
        <f t="shared" si="21"/>
        <v>0</v>
      </c>
    </row>
    <row r="60" spans="2:11" x14ac:dyDescent="0.25"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79" t="str">
        <f t="shared" si="23"/>
        <v>-</v>
      </c>
      <c r="J60" s="163">
        <f t="shared" si="22"/>
        <v>0</v>
      </c>
      <c r="K60" s="165">
        <f t="shared" si="21"/>
        <v>0</v>
      </c>
    </row>
    <row r="61" spans="2:11" x14ac:dyDescent="0.25"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79" t="str">
        <f t="shared" si="23"/>
        <v>-</v>
      </c>
      <c r="J61" s="163">
        <f t="shared" si="22"/>
        <v>0</v>
      </c>
      <c r="K61" s="165">
        <f t="shared" si="21"/>
        <v>0</v>
      </c>
    </row>
    <row r="62" spans="2:11" x14ac:dyDescent="0.25"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79" t="str">
        <f t="shared" si="23"/>
        <v>-</v>
      </c>
      <c r="J62" s="163">
        <f t="shared" si="22"/>
        <v>0</v>
      </c>
      <c r="K62" s="165">
        <f t="shared" si="21"/>
        <v>0</v>
      </c>
    </row>
    <row r="63" spans="2:11" x14ac:dyDescent="0.25">
      <c r="B63" s="168" t="s">
        <v>150</v>
      </c>
      <c r="C63" s="169">
        <f t="shared" ref="C63:H63" si="24">IFERROR(C55-SUM(C56:C62),"nd")</f>
        <v>0</v>
      </c>
      <c r="D63" s="169">
        <f t="shared" si="24"/>
        <v>0</v>
      </c>
      <c r="E63" s="169">
        <f t="shared" si="24"/>
        <v>0</v>
      </c>
      <c r="F63" s="169">
        <f t="shared" si="24"/>
        <v>0</v>
      </c>
      <c r="G63" s="169">
        <f t="shared" si="24"/>
        <v>0</v>
      </c>
      <c r="H63" s="169">
        <f t="shared" si="24"/>
        <v>0</v>
      </c>
      <c r="I63" s="180" t="str">
        <f t="shared" si="23"/>
        <v>-</v>
      </c>
      <c r="J63" s="168">
        <f>H63-G63</f>
        <v>0</v>
      </c>
      <c r="K63" s="170">
        <f t="shared" si="21"/>
        <v>0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 t="str">
        <f t="shared" ref="C65:H65" si="25">IFERROR(C66+C69,"nd")</f>
        <v>nd</v>
      </c>
      <c r="D65" s="176" t="str">
        <f t="shared" si="25"/>
        <v>nd</v>
      </c>
      <c r="E65" s="176" t="str">
        <f t="shared" si="25"/>
        <v>nd</v>
      </c>
      <c r="F65" s="176" t="str">
        <f t="shared" si="25"/>
        <v>nd</v>
      </c>
      <c r="G65" s="176" t="str">
        <f t="shared" si="25"/>
        <v>nd</v>
      </c>
      <c r="H65" s="176" t="str">
        <f t="shared" si="25"/>
        <v>nd</v>
      </c>
      <c r="I65" s="177" t="str">
        <f>IFERROR(H65/G65-1,"-")</f>
        <v>-</v>
      </c>
      <c r="J65" s="176" t="str">
        <f>IFERROR(H65-G65,"-")</f>
        <v>-</v>
      </c>
      <c r="K65" s="177" t="str">
        <f>IFERROR(H65/H$9,"-")</f>
        <v>-</v>
      </c>
    </row>
    <row r="66" spans="2:11" x14ac:dyDescent="0.25">
      <c r="B66" s="159" t="s">
        <v>102</v>
      </c>
      <c r="C66" s="160" t="s">
        <v>330</v>
      </c>
      <c r="D66" s="160" t="s">
        <v>330</v>
      </c>
      <c r="E66" s="160" t="s">
        <v>330</v>
      </c>
      <c r="F66" s="160" t="s">
        <v>330</v>
      </c>
      <c r="G66" s="160" t="s">
        <v>330</v>
      </c>
      <c r="H66" s="160" t="s">
        <v>330</v>
      </c>
      <c r="I66" s="178" t="str">
        <f>IFERROR(H66/G66-1,"-")</f>
        <v>-</v>
      </c>
      <c r="J66" s="181" t="str">
        <f t="shared" ref="J66:J77" si="26">IFERROR(H66-G66,"-")</f>
        <v>-</v>
      </c>
      <c r="K66" s="161" t="str">
        <f t="shared" ref="K66:K77" si="27">IFERROR(H66/H$9,"-")</f>
        <v>-</v>
      </c>
    </row>
    <row r="67" spans="2:11" x14ac:dyDescent="0.25">
      <c r="B67" s="163" t="s">
        <v>108</v>
      </c>
      <c r="C67" s="164" t="s">
        <v>330</v>
      </c>
      <c r="D67" s="164" t="s">
        <v>330</v>
      </c>
      <c r="E67" s="164" t="s">
        <v>330</v>
      </c>
      <c r="F67" s="164" t="s">
        <v>330</v>
      </c>
      <c r="G67" s="164" t="s">
        <v>330</v>
      </c>
      <c r="H67" s="164" t="s">
        <v>330</v>
      </c>
      <c r="I67" s="179" t="str">
        <f>IFERROR(H67/G67-1,"-")</f>
        <v>-</v>
      </c>
      <c r="J67" s="182" t="str">
        <f t="shared" si="26"/>
        <v>-</v>
      </c>
      <c r="K67" s="165" t="str">
        <f t="shared" si="27"/>
        <v>-</v>
      </c>
    </row>
    <row r="68" spans="2:11" x14ac:dyDescent="0.25">
      <c r="B68" s="163" t="s">
        <v>105</v>
      </c>
      <c r="C68" s="164" t="s">
        <v>330</v>
      </c>
      <c r="D68" s="164" t="s">
        <v>330</v>
      </c>
      <c r="E68" s="164" t="s">
        <v>330</v>
      </c>
      <c r="F68" s="164" t="s">
        <v>330</v>
      </c>
      <c r="G68" s="164" t="s">
        <v>330</v>
      </c>
      <c r="H68" s="164" t="s">
        <v>330</v>
      </c>
      <c r="I68" s="179" t="str">
        <f>IFERROR(H68/G68-1,"-")</f>
        <v>-</v>
      </c>
      <c r="J68" s="182" t="str">
        <f t="shared" si="26"/>
        <v>-</v>
      </c>
      <c r="K68" s="165" t="str">
        <f t="shared" si="27"/>
        <v>-</v>
      </c>
    </row>
    <row r="69" spans="2:11" x14ac:dyDescent="0.25">
      <c r="B69" s="159" t="s">
        <v>112</v>
      </c>
      <c r="C69" s="160" t="s">
        <v>330</v>
      </c>
      <c r="D69" s="160" t="s">
        <v>330</v>
      </c>
      <c r="E69" s="160" t="s">
        <v>330</v>
      </c>
      <c r="F69" s="160" t="s">
        <v>330</v>
      </c>
      <c r="G69" s="160" t="s">
        <v>330</v>
      </c>
      <c r="H69" s="160" t="s">
        <v>330</v>
      </c>
      <c r="I69" s="178" t="str">
        <f>IFERROR(H69/G69-1,"-")</f>
        <v>-</v>
      </c>
      <c r="J69" s="181" t="str">
        <f t="shared" si="26"/>
        <v>-</v>
      </c>
      <c r="K69" s="161" t="str">
        <f t="shared" si="27"/>
        <v>-</v>
      </c>
    </row>
    <row r="70" spans="2:11" x14ac:dyDescent="0.25">
      <c r="B70" s="163" t="s">
        <v>115</v>
      </c>
      <c r="C70" s="164" t="s">
        <v>330</v>
      </c>
      <c r="D70" s="164" t="s">
        <v>330</v>
      </c>
      <c r="E70" s="164" t="s">
        <v>330</v>
      </c>
      <c r="F70" s="164" t="s">
        <v>330</v>
      </c>
      <c r="G70" s="164" t="s">
        <v>330</v>
      </c>
      <c r="H70" s="164" t="s">
        <v>330</v>
      </c>
      <c r="I70" s="179" t="str">
        <f t="shared" ref="I70:I77" si="28">IFERROR(H70/G70-1,"-")</f>
        <v>-</v>
      </c>
      <c r="J70" s="182" t="str">
        <f t="shared" si="26"/>
        <v>-</v>
      </c>
      <c r="K70" s="165" t="str">
        <f t="shared" si="27"/>
        <v>-</v>
      </c>
    </row>
    <row r="71" spans="2:11" x14ac:dyDescent="0.25">
      <c r="B71" s="163" t="s">
        <v>118</v>
      </c>
      <c r="C71" s="164" t="s">
        <v>330</v>
      </c>
      <c r="D71" s="164" t="s">
        <v>330</v>
      </c>
      <c r="E71" s="164" t="s">
        <v>330</v>
      </c>
      <c r="F71" s="164" t="s">
        <v>330</v>
      </c>
      <c r="G71" s="164" t="s">
        <v>330</v>
      </c>
      <c r="H71" s="164" t="s">
        <v>330</v>
      </c>
      <c r="I71" s="179" t="str">
        <f t="shared" si="28"/>
        <v>-</v>
      </c>
      <c r="J71" s="182" t="str">
        <f t="shared" si="26"/>
        <v>-</v>
      </c>
      <c r="K71" s="165" t="str">
        <f t="shared" si="27"/>
        <v>-</v>
      </c>
    </row>
    <row r="72" spans="2:11" x14ac:dyDescent="0.25">
      <c r="B72" s="163" t="s">
        <v>121</v>
      </c>
      <c r="C72" s="164" t="s">
        <v>330</v>
      </c>
      <c r="D72" s="164" t="s">
        <v>330</v>
      </c>
      <c r="E72" s="164" t="s">
        <v>330</v>
      </c>
      <c r="F72" s="164" t="s">
        <v>330</v>
      </c>
      <c r="G72" s="164" t="s">
        <v>330</v>
      </c>
      <c r="H72" s="164" t="s">
        <v>330</v>
      </c>
      <c r="I72" s="179" t="str">
        <f t="shared" si="28"/>
        <v>-</v>
      </c>
      <c r="J72" s="182" t="str">
        <f t="shared" si="26"/>
        <v>-</v>
      </c>
      <c r="K72" s="165" t="str">
        <f t="shared" si="27"/>
        <v>-</v>
      </c>
    </row>
    <row r="73" spans="2:11" x14ac:dyDescent="0.25">
      <c r="B73" s="163" t="s">
        <v>128</v>
      </c>
      <c r="C73" s="164" t="s">
        <v>330</v>
      </c>
      <c r="D73" s="164" t="s">
        <v>330</v>
      </c>
      <c r="E73" s="164" t="s">
        <v>330</v>
      </c>
      <c r="F73" s="164" t="s">
        <v>330</v>
      </c>
      <c r="G73" s="164" t="s">
        <v>330</v>
      </c>
      <c r="H73" s="164" t="s">
        <v>330</v>
      </c>
      <c r="I73" s="179" t="str">
        <f t="shared" si="28"/>
        <v>-</v>
      </c>
      <c r="J73" s="182" t="str">
        <f t="shared" si="26"/>
        <v>-</v>
      </c>
      <c r="K73" s="165" t="str">
        <f t="shared" si="27"/>
        <v>-</v>
      </c>
    </row>
    <row r="74" spans="2:11" x14ac:dyDescent="0.25">
      <c r="B74" s="163" t="s">
        <v>124</v>
      </c>
      <c r="C74" s="164" t="s">
        <v>330</v>
      </c>
      <c r="D74" s="164" t="s">
        <v>330</v>
      </c>
      <c r="E74" s="164" t="s">
        <v>330</v>
      </c>
      <c r="F74" s="164" t="s">
        <v>330</v>
      </c>
      <c r="G74" s="164" t="s">
        <v>330</v>
      </c>
      <c r="H74" s="164" t="s">
        <v>330</v>
      </c>
      <c r="I74" s="179" t="str">
        <f t="shared" si="28"/>
        <v>-</v>
      </c>
      <c r="J74" s="182" t="str">
        <f t="shared" si="26"/>
        <v>-</v>
      </c>
      <c r="K74" s="165" t="str">
        <f t="shared" si="27"/>
        <v>-</v>
      </c>
    </row>
    <row r="75" spans="2:11" x14ac:dyDescent="0.25">
      <c r="B75" s="163" t="s">
        <v>133</v>
      </c>
      <c r="C75" s="164" t="s">
        <v>330</v>
      </c>
      <c r="D75" s="164" t="s">
        <v>330</v>
      </c>
      <c r="E75" s="164" t="s">
        <v>330</v>
      </c>
      <c r="F75" s="164" t="s">
        <v>330</v>
      </c>
      <c r="G75" s="164" t="s">
        <v>330</v>
      </c>
      <c r="H75" s="164" t="s">
        <v>330</v>
      </c>
      <c r="I75" s="179" t="str">
        <f t="shared" si="28"/>
        <v>-</v>
      </c>
      <c r="J75" s="182" t="str">
        <f t="shared" si="26"/>
        <v>-</v>
      </c>
      <c r="K75" s="165" t="str">
        <f t="shared" si="27"/>
        <v>-</v>
      </c>
    </row>
    <row r="76" spans="2:11" x14ac:dyDescent="0.25">
      <c r="B76" s="163" t="s">
        <v>136</v>
      </c>
      <c r="C76" s="164" t="s">
        <v>330</v>
      </c>
      <c r="D76" s="164" t="s">
        <v>330</v>
      </c>
      <c r="E76" s="164" t="s">
        <v>330</v>
      </c>
      <c r="F76" s="164" t="s">
        <v>330</v>
      </c>
      <c r="G76" s="164" t="s">
        <v>330</v>
      </c>
      <c r="H76" s="164" t="s">
        <v>330</v>
      </c>
      <c r="I76" s="179" t="str">
        <f t="shared" si="28"/>
        <v>-</v>
      </c>
      <c r="J76" s="182" t="str">
        <f t="shared" si="26"/>
        <v>-</v>
      </c>
      <c r="K76" s="165" t="str">
        <f t="shared" si="27"/>
        <v>-</v>
      </c>
    </row>
    <row r="77" spans="2:11" x14ac:dyDescent="0.25">
      <c r="B77" s="168" t="s">
        <v>150</v>
      </c>
      <c r="C77" s="169" t="str">
        <f t="shared" ref="C77:H77" si="29">IFERROR(C69-SUM(C70:C76),"nd")</f>
        <v>nd</v>
      </c>
      <c r="D77" s="169" t="str">
        <f t="shared" si="29"/>
        <v>nd</v>
      </c>
      <c r="E77" s="169" t="str">
        <f t="shared" si="29"/>
        <v>nd</v>
      </c>
      <c r="F77" s="169" t="str">
        <f t="shared" si="29"/>
        <v>nd</v>
      </c>
      <c r="G77" s="169" t="str">
        <f t="shared" si="29"/>
        <v>nd</v>
      </c>
      <c r="H77" s="169" t="str">
        <f t="shared" si="29"/>
        <v>nd</v>
      </c>
      <c r="I77" s="180" t="str">
        <f t="shared" si="28"/>
        <v>-</v>
      </c>
      <c r="J77" s="183" t="str">
        <f t="shared" si="26"/>
        <v>-</v>
      </c>
      <c r="K77" s="170" t="str">
        <f t="shared" si="27"/>
        <v>-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IFERROR(C80+C83,"nd")</f>
        <v>18878</v>
      </c>
      <c r="D79" s="176">
        <f t="shared" si="30"/>
        <v>60007</v>
      </c>
      <c r="E79" s="176">
        <f t="shared" si="30"/>
        <v>72419</v>
      </c>
      <c r="F79" s="176">
        <f t="shared" si="30"/>
        <v>81317</v>
      </c>
      <c r="G79" s="176">
        <f t="shared" si="30"/>
        <v>92335</v>
      </c>
      <c r="H79" s="176">
        <f t="shared" si="30"/>
        <v>82322</v>
      </c>
      <c r="I79" s="177">
        <f>IFERROR(H79/G79-1,"-")</f>
        <v>-0.10844208588292625</v>
      </c>
      <c r="J79" s="176">
        <f>IFERROR(H79-G79,"-")</f>
        <v>-10013</v>
      </c>
      <c r="K79" s="177">
        <f>IFERROR(H79/H$9,"-")</f>
        <v>0.14024525286804115</v>
      </c>
    </row>
    <row r="80" spans="2:11" x14ac:dyDescent="0.25">
      <c r="B80" s="159" t="s">
        <v>102</v>
      </c>
      <c r="C80" s="160">
        <v>10403</v>
      </c>
      <c r="D80" s="160">
        <v>26804</v>
      </c>
      <c r="E80" s="160">
        <v>30063</v>
      </c>
      <c r="F80" s="160">
        <v>36975</v>
      </c>
      <c r="G80" s="160">
        <v>40652</v>
      </c>
      <c r="H80" s="160">
        <v>40799</v>
      </c>
      <c r="I80" s="178">
        <f>IFERROR(H80/G80-1,"-")</f>
        <v>3.616058250516474E-3</v>
      </c>
      <c r="J80" s="181">
        <f t="shared" ref="J80:J91" si="31">IFERROR(H80-G80,"-")</f>
        <v>147</v>
      </c>
      <c r="K80" s="161">
        <f t="shared" ref="K80:K91" si="32">IFERROR(H80/H$9,"-")</f>
        <v>6.9505916665814862E-2</v>
      </c>
    </row>
    <row r="81" spans="2:11" x14ac:dyDescent="0.25">
      <c r="B81" s="163" t="s">
        <v>108</v>
      </c>
      <c r="C81" s="164">
        <v>6169</v>
      </c>
      <c r="D81" s="164">
        <v>12562</v>
      </c>
      <c r="E81" s="164">
        <v>15782</v>
      </c>
      <c r="F81" s="164">
        <v>15950</v>
      </c>
      <c r="G81" s="164">
        <v>12372</v>
      </c>
      <c r="H81" s="164">
        <v>16511</v>
      </c>
      <c r="I81" s="179">
        <f>IFERROR(H81/G81-1,"-")</f>
        <v>0.33454574846427421</v>
      </c>
      <c r="J81" s="182">
        <f t="shared" si="31"/>
        <v>4139</v>
      </c>
      <c r="K81" s="165">
        <f t="shared" si="32"/>
        <v>2.8128439179128634E-2</v>
      </c>
    </row>
    <row r="82" spans="2:11" x14ac:dyDescent="0.25">
      <c r="B82" s="163" t="s">
        <v>105</v>
      </c>
      <c r="C82" s="164">
        <v>4234</v>
      </c>
      <c r="D82" s="164">
        <v>14242</v>
      </c>
      <c r="E82" s="164">
        <v>14281</v>
      </c>
      <c r="F82" s="164">
        <v>21025</v>
      </c>
      <c r="G82" s="164">
        <v>28280</v>
      </c>
      <c r="H82" s="164">
        <v>24288</v>
      </c>
      <c r="I82" s="179">
        <f>IFERROR(H82/G82-1,"-")</f>
        <v>-0.14115983026874113</v>
      </c>
      <c r="J82" s="182">
        <f t="shared" si="31"/>
        <v>-3992</v>
      </c>
      <c r="K82" s="165">
        <f t="shared" si="32"/>
        <v>4.1377477486686222E-2</v>
      </c>
    </row>
    <row r="83" spans="2:11" x14ac:dyDescent="0.25">
      <c r="B83" s="159" t="s">
        <v>112</v>
      </c>
      <c r="C83" s="160">
        <v>8475</v>
      </c>
      <c r="D83" s="160">
        <v>33203</v>
      </c>
      <c r="E83" s="160">
        <v>42356</v>
      </c>
      <c r="F83" s="160">
        <v>44342</v>
      </c>
      <c r="G83" s="160">
        <v>51683</v>
      </c>
      <c r="H83" s="160">
        <v>41523</v>
      </c>
      <c r="I83" s="178">
        <f>IFERROR(H83/G83-1,"-")</f>
        <v>-0.19658301569181358</v>
      </c>
      <c r="J83" s="181">
        <f t="shared" si="31"/>
        <v>-10160</v>
      </c>
      <c r="K83" s="161">
        <f t="shared" si="32"/>
        <v>7.0739336202226291E-2</v>
      </c>
    </row>
    <row r="84" spans="2:11" x14ac:dyDescent="0.25">
      <c r="B84" s="163" t="s">
        <v>115</v>
      </c>
      <c r="C84" s="164">
        <v>334</v>
      </c>
      <c r="D84" s="164">
        <v>4161</v>
      </c>
      <c r="E84" s="164">
        <v>5485</v>
      </c>
      <c r="F84" s="164">
        <v>6569</v>
      </c>
      <c r="G84" s="164">
        <v>5787</v>
      </c>
      <c r="H84" s="164">
        <v>5634</v>
      </c>
      <c r="I84" s="179">
        <f t="shared" ref="I84:I91" si="33">IFERROR(H84/G84-1,"-")</f>
        <v>-2.6438569206842955E-2</v>
      </c>
      <c r="J84" s="182">
        <f t="shared" si="31"/>
        <v>-153</v>
      </c>
      <c r="K84" s="165">
        <f t="shared" si="32"/>
        <v>9.5981846245055246E-3</v>
      </c>
    </row>
    <row r="85" spans="2:11" x14ac:dyDescent="0.25">
      <c r="B85" s="163" t="s">
        <v>118</v>
      </c>
      <c r="C85" s="164">
        <v>1810</v>
      </c>
      <c r="D85" s="164">
        <v>7566</v>
      </c>
      <c r="E85" s="164">
        <v>8343</v>
      </c>
      <c r="F85" s="164">
        <v>9227</v>
      </c>
      <c r="G85" s="164">
        <v>11172</v>
      </c>
      <c r="H85" s="164">
        <v>8503</v>
      </c>
      <c r="I85" s="179">
        <f t="shared" si="33"/>
        <v>-0.23890082348728969</v>
      </c>
      <c r="J85" s="182">
        <f t="shared" si="31"/>
        <v>-2669</v>
      </c>
      <c r="K85" s="165">
        <f t="shared" si="32"/>
        <v>1.4485865080257451E-2</v>
      </c>
    </row>
    <row r="86" spans="2:11" x14ac:dyDescent="0.25">
      <c r="B86" s="163" t="s">
        <v>121</v>
      </c>
      <c r="C86" s="164">
        <v>1395</v>
      </c>
      <c r="D86" s="164">
        <v>2400</v>
      </c>
      <c r="E86" s="164">
        <v>2471</v>
      </c>
      <c r="F86" s="164">
        <v>2713</v>
      </c>
      <c r="G86" s="164">
        <v>5793</v>
      </c>
      <c r="H86" s="164">
        <v>4365</v>
      </c>
      <c r="I86" s="179">
        <f t="shared" si="33"/>
        <v>-0.24650440186431899</v>
      </c>
      <c r="J86" s="182">
        <f t="shared" si="31"/>
        <v>-1428</v>
      </c>
      <c r="K86" s="165">
        <f t="shared" si="32"/>
        <v>7.4362931994970917E-3</v>
      </c>
    </row>
    <row r="87" spans="2:11" x14ac:dyDescent="0.25">
      <c r="B87" s="163" t="s">
        <v>128</v>
      </c>
      <c r="C87" s="164">
        <v>262</v>
      </c>
      <c r="D87" s="164">
        <v>1924</v>
      </c>
      <c r="E87" s="164">
        <v>2004</v>
      </c>
      <c r="F87" s="164">
        <v>2300</v>
      </c>
      <c r="G87" s="164">
        <v>1582</v>
      </c>
      <c r="H87" s="164">
        <v>1271</v>
      </c>
      <c r="I87" s="179">
        <f t="shared" si="33"/>
        <v>-0.19658659924146649</v>
      </c>
      <c r="J87" s="182">
        <f t="shared" si="31"/>
        <v>-311</v>
      </c>
      <c r="K87" s="165">
        <f t="shared" si="32"/>
        <v>2.1652986612968623E-3</v>
      </c>
    </row>
    <row r="88" spans="2:11" x14ac:dyDescent="0.25">
      <c r="B88" s="163" t="s">
        <v>124</v>
      </c>
      <c r="C88" s="164">
        <v>145</v>
      </c>
      <c r="D88" s="164">
        <v>379</v>
      </c>
      <c r="E88" s="164">
        <v>330</v>
      </c>
      <c r="F88" s="164">
        <v>410</v>
      </c>
      <c r="G88" s="164">
        <v>453</v>
      </c>
      <c r="H88" s="164">
        <v>430</v>
      </c>
      <c r="I88" s="179">
        <f t="shared" si="33"/>
        <v>-5.0772626931567366E-2</v>
      </c>
      <c r="J88" s="182">
        <f t="shared" si="31"/>
        <v>-23</v>
      </c>
      <c r="K88" s="165">
        <f t="shared" si="32"/>
        <v>7.3255580201231373E-4</v>
      </c>
    </row>
    <row r="89" spans="2:11" x14ac:dyDescent="0.25">
      <c r="B89" s="163" t="s">
        <v>133</v>
      </c>
      <c r="C89" s="164">
        <v>61</v>
      </c>
      <c r="D89" s="164">
        <v>1693</v>
      </c>
      <c r="E89" s="164">
        <v>2793</v>
      </c>
      <c r="F89" s="164">
        <v>1922</v>
      </c>
      <c r="G89" s="164">
        <v>2012</v>
      </c>
      <c r="H89" s="164">
        <v>1842</v>
      </c>
      <c r="I89" s="179">
        <f t="shared" si="33"/>
        <v>-8.4493041749503006E-2</v>
      </c>
      <c r="J89" s="182">
        <f t="shared" si="31"/>
        <v>-170</v>
      </c>
      <c r="K89" s="165">
        <f t="shared" si="32"/>
        <v>3.1380646216434462E-3</v>
      </c>
    </row>
    <row r="90" spans="2:11" x14ac:dyDescent="0.25">
      <c r="B90" s="163" t="s">
        <v>136</v>
      </c>
      <c r="C90" s="164">
        <v>205</v>
      </c>
      <c r="D90" s="164">
        <v>1740</v>
      </c>
      <c r="E90" s="164">
        <v>3209</v>
      </c>
      <c r="F90" s="164">
        <v>3027</v>
      </c>
      <c r="G90" s="164">
        <v>1945</v>
      </c>
      <c r="H90" s="164">
        <v>2291</v>
      </c>
      <c r="I90" s="179">
        <f t="shared" si="33"/>
        <v>0.17789203084832894</v>
      </c>
      <c r="J90" s="182">
        <f t="shared" si="31"/>
        <v>346</v>
      </c>
      <c r="K90" s="165">
        <f t="shared" si="32"/>
        <v>3.9029891683958389E-3</v>
      </c>
    </row>
    <row r="91" spans="2:11" x14ac:dyDescent="0.25">
      <c r="B91" s="168" t="s">
        <v>150</v>
      </c>
      <c r="C91" s="169">
        <f t="shared" ref="C91:H91" si="34">IFERROR(C83-SUM(C84:C90),"nd")</f>
        <v>4263</v>
      </c>
      <c r="D91" s="169">
        <f t="shared" si="34"/>
        <v>13340</v>
      </c>
      <c r="E91" s="169">
        <f t="shared" si="34"/>
        <v>17721</v>
      </c>
      <c r="F91" s="169">
        <f t="shared" si="34"/>
        <v>18174</v>
      </c>
      <c r="G91" s="169">
        <f t="shared" si="34"/>
        <v>22939</v>
      </c>
      <c r="H91" s="169">
        <f t="shared" si="34"/>
        <v>17187</v>
      </c>
      <c r="I91" s="180">
        <f t="shared" si="33"/>
        <v>-0.25075199441998341</v>
      </c>
      <c r="J91" s="183">
        <f t="shared" si="31"/>
        <v>-5752</v>
      </c>
      <c r="K91" s="170">
        <f t="shared" si="32"/>
        <v>2.9280085044617758E-2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 t="str">
        <f t="shared" ref="C93:H93" si="35">IFERROR(C94+C97,"nd")</f>
        <v>nd</v>
      </c>
      <c r="D93" s="176" t="str">
        <f t="shared" si="35"/>
        <v>nd</v>
      </c>
      <c r="E93" s="176" t="str">
        <f t="shared" si="35"/>
        <v>nd</v>
      </c>
      <c r="F93" s="176" t="str">
        <f t="shared" si="35"/>
        <v>nd</v>
      </c>
      <c r="G93" s="176" t="str">
        <f t="shared" si="35"/>
        <v>nd</v>
      </c>
      <c r="H93" s="176" t="str">
        <f t="shared" si="35"/>
        <v>nd</v>
      </c>
      <c r="I93" s="177" t="str">
        <f>IFERROR(H93/G93-1,"-")</f>
        <v>-</v>
      </c>
      <c r="J93" s="176" t="str">
        <f>IFERROR(H93-G93,"-")</f>
        <v>-</v>
      </c>
      <c r="K93" s="177" t="str">
        <f>IFERROR(H93/H$9,"-")</f>
        <v>-</v>
      </c>
    </row>
    <row r="94" spans="2:11" x14ac:dyDescent="0.25">
      <c r="B94" s="159" t="s">
        <v>102</v>
      </c>
      <c r="C94" s="160" t="s">
        <v>330</v>
      </c>
      <c r="D94" s="160" t="s">
        <v>330</v>
      </c>
      <c r="E94" s="160" t="s">
        <v>330</v>
      </c>
      <c r="F94" s="160" t="s">
        <v>330</v>
      </c>
      <c r="G94" s="160" t="s">
        <v>330</v>
      </c>
      <c r="H94" s="160" t="s">
        <v>330</v>
      </c>
      <c r="I94" s="178" t="str">
        <f>IFERROR(H94/G94-1,"-")</f>
        <v>-</v>
      </c>
      <c r="J94" s="181" t="str">
        <f t="shared" ref="J94:J105" si="36">IFERROR(H94-G94,"-")</f>
        <v>-</v>
      </c>
      <c r="K94" s="161" t="str">
        <f t="shared" ref="K94:K105" si="37">IFERROR(H94/H$9,"-")</f>
        <v>-</v>
      </c>
    </row>
    <row r="95" spans="2:11" x14ac:dyDescent="0.25">
      <c r="B95" s="163" t="s">
        <v>108</v>
      </c>
      <c r="C95" s="164" t="s">
        <v>330</v>
      </c>
      <c r="D95" s="164" t="s">
        <v>330</v>
      </c>
      <c r="E95" s="164" t="s">
        <v>330</v>
      </c>
      <c r="F95" s="164" t="s">
        <v>330</v>
      </c>
      <c r="G95" s="164" t="s">
        <v>330</v>
      </c>
      <c r="H95" s="164" t="s">
        <v>330</v>
      </c>
      <c r="I95" s="179" t="str">
        <f>IFERROR(H95/G95-1,"-")</f>
        <v>-</v>
      </c>
      <c r="J95" s="182" t="str">
        <f t="shared" si="36"/>
        <v>-</v>
      </c>
      <c r="K95" s="165" t="str">
        <f t="shared" si="37"/>
        <v>-</v>
      </c>
    </row>
    <row r="96" spans="2:11" x14ac:dyDescent="0.25">
      <c r="B96" s="163" t="s">
        <v>105</v>
      </c>
      <c r="C96" s="164" t="s">
        <v>330</v>
      </c>
      <c r="D96" s="164" t="s">
        <v>330</v>
      </c>
      <c r="E96" s="164" t="s">
        <v>330</v>
      </c>
      <c r="F96" s="164" t="s">
        <v>330</v>
      </c>
      <c r="G96" s="164" t="s">
        <v>330</v>
      </c>
      <c r="H96" s="164" t="s">
        <v>330</v>
      </c>
      <c r="I96" s="179" t="str">
        <f>IFERROR(H96/G96-1,"-")</f>
        <v>-</v>
      </c>
      <c r="J96" s="182" t="str">
        <f t="shared" si="36"/>
        <v>-</v>
      </c>
      <c r="K96" s="165" t="str">
        <f t="shared" si="37"/>
        <v>-</v>
      </c>
    </row>
    <row r="97" spans="2:11" x14ac:dyDescent="0.25">
      <c r="B97" s="159" t="s">
        <v>112</v>
      </c>
      <c r="C97" s="160" t="s">
        <v>330</v>
      </c>
      <c r="D97" s="160" t="s">
        <v>330</v>
      </c>
      <c r="E97" s="160" t="s">
        <v>330</v>
      </c>
      <c r="F97" s="160" t="s">
        <v>330</v>
      </c>
      <c r="G97" s="160" t="s">
        <v>330</v>
      </c>
      <c r="H97" s="160" t="s">
        <v>330</v>
      </c>
      <c r="I97" s="178" t="str">
        <f>IFERROR(H97/G97-1,"-")</f>
        <v>-</v>
      </c>
      <c r="J97" s="181" t="str">
        <f t="shared" si="36"/>
        <v>-</v>
      </c>
      <c r="K97" s="161" t="str">
        <f t="shared" si="37"/>
        <v>-</v>
      </c>
    </row>
    <row r="98" spans="2:11" x14ac:dyDescent="0.25">
      <c r="B98" s="163" t="s">
        <v>115</v>
      </c>
      <c r="C98" s="164" t="s">
        <v>330</v>
      </c>
      <c r="D98" s="164" t="s">
        <v>330</v>
      </c>
      <c r="E98" s="164" t="s">
        <v>330</v>
      </c>
      <c r="F98" s="164" t="s">
        <v>330</v>
      </c>
      <c r="G98" s="164" t="s">
        <v>330</v>
      </c>
      <c r="H98" s="164" t="s">
        <v>330</v>
      </c>
      <c r="I98" s="179" t="str">
        <f t="shared" ref="I98:I105" si="38">IFERROR(H98/G98-1,"-")</f>
        <v>-</v>
      </c>
      <c r="J98" s="182" t="str">
        <f t="shared" si="36"/>
        <v>-</v>
      </c>
      <c r="K98" s="165" t="str">
        <f t="shared" si="37"/>
        <v>-</v>
      </c>
    </row>
    <row r="99" spans="2:11" x14ac:dyDescent="0.25">
      <c r="B99" s="163" t="s">
        <v>118</v>
      </c>
      <c r="C99" s="164" t="s">
        <v>330</v>
      </c>
      <c r="D99" s="164" t="s">
        <v>330</v>
      </c>
      <c r="E99" s="164" t="s">
        <v>330</v>
      </c>
      <c r="F99" s="164" t="s">
        <v>330</v>
      </c>
      <c r="G99" s="164" t="s">
        <v>330</v>
      </c>
      <c r="H99" s="164" t="s">
        <v>330</v>
      </c>
      <c r="I99" s="179" t="str">
        <f t="shared" si="38"/>
        <v>-</v>
      </c>
      <c r="J99" s="182" t="str">
        <f t="shared" si="36"/>
        <v>-</v>
      </c>
      <c r="K99" s="165" t="str">
        <f t="shared" si="37"/>
        <v>-</v>
      </c>
    </row>
    <row r="100" spans="2:11" x14ac:dyDescent="0.25">
      <c r="B100" s="163" t="s">
        <v>121</v>
      </c>
      <c r="C100" s="164" t="s">
        <v>330</v>
      </c>
      <c r="D100" s="164" t="s">
        <v>330</v>
      </c>
      <c r="E100" s="164" t="s">
        <v>330</v>
      </c>
      <c r="F100" s="164" t="s">
        <v>330</v>
      </c>
      <c r="G100" s="164" t="s">
        <v>330</v>
      </c>
      <c r="H100" s="164" t="s">
        <v>330</v>
      </c>
      <c r="I100" s="179" t="str">
        <f t="shared" si="38"/>
        <v>-</v>
      </c>
      <c r="J100" s="182" t="str">
        <f t="shared" si="36"/>
        <v>-</v>
      </c>
      <c r="K100" s="165" t="str">
        <f t="shared" si="37"/>
        <v>-</v>
      </c>
    </row>
    <row r="101" spans="2:11" x14ac:dyDescent="0.25">
      <c r="B101" s="163" t="s">
        <v>128</v>
      </c>
      <c r="C101" s="164" t="s">
        <v>330</v>
      </c>
      <c r="D101" s="164" t="s">
        <v>330</v>
      </c>
      <c r="E101" s="164" t="s">
        <v>330</v>
      </c>
      <c r="F101" s="164" t="s">
        <v>330</v>
      </c>
      <c r="G101" s="164" t="s">
        <v>330</v>
      </c>
      <c r="H101" s="164" t="s">
        <v>330</v>
      </c>
      <c r="I101" s="179" t="str">
        <f t="shared" si="38"/>
        <v>-</v>
      </c>
      <c r="J101" s="182" t="str">
        <f t="shared" si="36"/>
        <v>-</v>
      </c>
      <c r="K101" s="165" t="str">
        <f t="shared" si="37"/>
        <v>-</v>
      </c>
    </row>
    <row r="102" spans="2:11" x14ac:dyDescent="0.25">
      <c r="B102" s="163" t="s">
        <v>124</v>
      </c>
      <c r="C102" s="164" t="s">
        <v>330</v>
      </c>
      <c r="D102" s="164" t="s">
        <v>330</v>
      </c>
      <c r="E102" s="164" t="s">
        <v>330</v>
      </c>
      <c r="F102" s="164" t="s">
        <v>330</v>
      </c>
      <c r="G102" s="164" t="s">
        <v>330</v>
      </c>
      <c r="H102" s="164" t="s">
        <v>330</v>
      </c>
      <c r="I102" s="179" t="str">
        <f t="shared" si="38"/>
        <v>-</v>
      </c>
      <c r="J102" s="182" t="str">
        <f t="shared" si="36"/>
        <v>-</v>
      </c>
      <c r="K102" s="165" t="str">
        <f t="shared" si="37"/>
        <v>-</v>
      </c>
    </row>
    <row r="103" spans="2:11" x14ac:dyDescent="0.25">
      <c r="B103" s="163" t="s">
        <v>133</v>
      </c>
      <c r="C103" s="164" t="s">
        <v>330</v>
      </c>
      <c r="D103" s="164" t="s">
        <v>330</v>
      </c>
      <c r="E103" s="164" t="s">
        <v>330</v>
      </c>
      <c r="F103" s="164" t="s">
        <v>330</v>
      </c>
      <c r="G103" s="164" t="s">
        <v>330</v>
      </c>
      <c r="H103" s="164" t="s">
        <v>330</v>
      </c>
      <c r="I103" s="179" t="str">
        <f t="shared" si="38"/>
        <v>-</v>
      </c>
      <c r="J103" s="182" t="str">
        <f t="shared" si="36"/>
        <v>-</v>
      </c>
      <c r="K103" s="165" t="str">
        <f t="shared" si="37"/>
        <v>-</v>
      </c>
    </row>
    <row r="104" spans="2:11" x14ac:dyDescent="0.25">
      <c r="B104" s="163" t="s">
        <v>136</v>
      </c>
      <c r="C104" s="164" t="s">
        <v>330</v>
      </c>
      <c r="D104" s="164" t="s">
        <v>330</v>
      </c>
      <c r="E104" s="164" t="s">
        <v>330</v>
      </c>
      <c r="F104" s="164" t="s">
        <v>330</v>
      </c>
      <c r="G104" s="164" t="s">
        <v>330</v>
      </c>
      <c r="H104" s="164" t="s">
        <v>330</v>
      </c>
      <c r="I104" s="179" t="str">
        <f t="shared" si="38"/>
        <v>-</v>
      </c>
      <c r="J104" s="182" t="str">
        <f t="shared" si="36"/>
        <v>-</v>
      </c>
      <c r="K104" s="165" t="str">
        <f t="shared" si="37"/>
        <v>-</v>
      </c>
    </row>
    <row r="105" spans="2:11" x14ac:dyDescent="0.25">
      <c r="B105" s="168" t="s">
        <v>150</v>
      </c>
      <c r="C105" s="169" t="str">
        <f t="shared" ref="C105:H105" si="39">IFERROR(C97-SUM(C98:C104),"nd")</f>
        <v>nd</v>
      </c>
      <c r="D105" s="169" t="str">
        <f t="shared" si="39"/>
        <v>nd</v>
      </c>
      <c r="E105" s="169" t="str">
        <f t="shared" si="39"/>
        <v>nd</v>
      </c>
      <c r="F105" s="169" t="str">
        <f t="shared" si="39"/>
        <v>nd</v>
      </c>
      <c r="G105" s="169" t="str">
        <f t="shared" si="39"/>
        <v>nd</v>
      </c>
      <c r="H105" s="169" t="str">
        <f t="shared" si="39"/>
        <v>nd</v>
      </c>
      <c r="I105" s="180" t="str">
        <f t="shared" si="38"/>
        <v>-</v>
      </c>
      <c r="J105" s="183" t="str">
        <f t="shared" si="36"/>
        <v>-</v>
      </c>
      <c r="K105" s="170" t="str">
        <f t="shared" si="37"/>
        <v>-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IFERROR(C108+C111,"nd")</f>
        <v>379</v>
      </c>
      <c r="D107" s="176">
        <f t="shared" si="40"/>
        <v>12474</v>
      </c>
      <c r="E107" s="176">
        <f t="shared" si="40"/>
        <v>14894</v>
      </c>
      <c r="F107" s="176">
        <f t="shared" si="40"/>
        <v>14551</v>
      </c>
      <c r="G107" s="176">
        <f t="shared" si="40"/>
        <v>15981</v>
      </c>
      <c r="H107" s="176">
        <f t="shared" si="40"/>
        <v>16365</v>
      </c>
      <c r="I107" s="177">
        <f>IFERROR(H107/G107-1,"-")</f>
        <v>2.402853388398718E-2</v>
      </c>
      <c r="J107" s="176">
        <f>IFERROR(H107-G107,"-")</f>
        <v>384</v>
      </c>
      <c r="K107" s="177">
        <f>IFERROR(H107/H$9,"-")</f>
        <v>2.7879710930073291E-2</v>
      </c>
    </row>
    <row r="108" spans="2:11" x14ac:dyDescent="0.25">
      <c r="B108" s="159" t="s">
        <v>102</v>
      </c>
      <c r="C108" s="160">
        <v>268</v>
      </c>
      <c r="D108" s="160">
        <v>2779</v>
      </c>
      <c r="E108" s="160">
        <v>2738</v>
      </c>
      <c r="F108" s="160">
        <v>2225</v>
      </c>
      <c r="G108" s="160">
        <v>2882</v>
      </c>
      <c r="H108" s="160">
        <v>2771</v>
      </c>
      <c r="I108" s="178">
        <f>IFERROR(H108/G108-1,"-")</f>
        <v>-3.8514920194309465E-2</v>
      </c>
      <c r="J108" s="181">
        <f t="shared" ref="J108:J119" si="41">IFERROR(H108-G108,"-")</f>
        <v>-111</v>
      </c>
      <c r="K108" s="161">
        <f t="shared" ref="K108:K119" si="42">IFERROR(H108/H$9,"-")</f>
        <v>4.7207258776188867E-3</v>
      </c>
    </row>
    <row r="109" spans="2:11" x14ac:dyDescent="0.25">
      <c r="B109" s="163" t="s">
        <v>108</v>
      </c>
      <c r="C109" s="164">
        <v>228</v>
      </c>
      <c r="D109" s="164">
        <v>1948</v>
      </c>
      <c r="E109" s="164">
        <v>1894</v>
      </c>
      <c r="F109" s="164">
        <v>1248</v>
      </c>
      <c r="G109" s="164">
        <v>1645</v>
      </c>
      <c r="H109" s="164">
        <v>1858</v>
      </c>
      <c r="I109" s="179">
        <f>IFERROR(H109/G109-1,"-")</f>
        <v>0.12948328267477205</v>
      </c>
      <c r="J109" s="182">
        <f t="shared" si="41"/>
        <v>213</v>
      </c>
      <c r="K109" s="165">
        <f t="shared" si="42"/>
        <v>3.1653225119508814E-3</v>
      </c>
    </row>
    <row r="110" spans="2:11" x14ac:dyDescent="0.25">
      <c r="B110" s="163" t="s">
        <v>105</v>
      </c>
      <c r="C110" s="164">
        <v>40</v>
      </c>
      <c r="D110" s="164">
        <v>831</v>
      </c>
      <c r="E110" s="164">
        <v>844</v>
      </c>
      <c r="F110" s="164">
        <v>977</v>
      </c>
      <c r="G110" s="164">
        <v>1237</v>
      </c>
      <c r="H110" s="164">
        <v>913</v>
      </c>
      <c r="I110" s="179">
        <f>IFERROR(H110/G110-1,"-")</f>
        <v>-0.26192400970088925</v>
      </c>
      <c r="J110" s="182">
        <f t="shared" si="41"/>
        <v>-324</v>
      </c>
      <c r="K110" s="165">
        <f t="shared" si="42"/>
        <v>1.5554033656680058E-3</v>
      </c>
    </row>
    <row r="111" spans="2:11" x14ac:dyDescent="0.25">
      <c r="B111" s="159" t="s">
        <v>112</v>
      </c>
      <c r="C111" s="160">
        <v>111</v>
      </c>
      <c r="D111" s="160">
        <v>9695</v>
      </c>
      <c r="E111" s="160">
        <v>12156</v>
      </c>
      <c r="F111" s="160">
        <v>12326</v>
      </c>
      <c r="G111" s="160">
        <v>13099</v>
      </c>
      <c r="H111" s="160">
        <v>13594</v>
      </c>
      <c r="I111" s="178">
        <f>IFERROR(H111/G111-1,"-")</f>
        <v>3.778914420948154E-2</v>
      </c>
      <c r="J111" s="181">
        <f t="shared" si="41"/>
        <v>495</v>
      </c>
      <c r="K111" s="161">
        <f t="shared" si="42"/>
        <v>2.3158985052454402E-2</v>
      </c>
    </row>
    <row r="112" spans="2:11" x14ac:dyDescent="0.25">
      <c r="B112" s="163" t="s">
        <v>115</v>
      </c>
      <c r="C112" s="164">
        <v>31</v>
      </c>
      <c r="D112" s="164">
        <v>5888</v>
      </c>
      <c r="E112" s="164">
        <v>7169</v>
      </c>
      <c r="F112" s="164">
        <v>7009</v>
      </c>
      <c r="G112" s="164">
        <v>7174</v>
      </c>
      <c r="H112" s="164">
        <v>7581</v>
      </c>
      <c r="I112" s="179">
        <f t="shared" ref="I112:I119" si="43">IFERROR(H112/G112-1,"-")</f>
        <v>5.6732645664901105E-2</v>
      </c>
      <c r="J112" s="182">
        <f t="shared" si="41"/>
        <v>407</v>
      </c>
      <c r="K112" s="165">
        <f t="shared" si="42"/>
        <v>1.2915129151291513E-2</v>
      </c>
    </row>
    <row r="113" spans="2:11" x14ac:dyDescent="0.25">
      <c r="B113" s="163" t="s">
        <v>118</v>
      </c>
      <c r="C113" s="164">
        <v>14</v>
      </c>
      <c r="D113" s="164">
        <v>394</v>
      </c>
      <c r="E113" s="164">
        <v>671</v>
      </c>
      <c r="F113" s="164">
        <v>626</v>
      </c>
      <c r="G113" s="164">
        <v>756</v>
      </c>
      <c r="H113" s="164">
        <v>836</v>
      </c>
      <c r="I113" s="179">
        <f t="shared" si="43"/>
        <v>0.10582010582010581</v>
      </c>
      <c r="J113" s="182">
        <f t="shared" si="41"/>
        <v>80</v>
      </c>
      <c r="K113" s="165">
        <f t="shared" si="42"/>
        <v>1.4242247685634752E-3</v>
      </c>
    </row>
    <row r="114" spans="2:11" x14ac:dyDescent="0.25">
      <c r="B114" s="163" t="s">
        <v>121</v>
      </c>
      <c r="C114" s="164">
        <v>8</v>
      </c>
      <c r="D114" s="164">
        <v>466</v>
      </c>
      <c r="E114" s="164">
        <v>649</v>
      </c>
      <c r="F114" s="164">
        <v>596</v>
      </c>
      <c r="G114" s="164">
        <v>711</v>
      </c>
      <c r="H114" s="164">
        <v>927</v>
      </c>
      <c r="I114" s="179">
        <f t="shared" si="43"/>
        <v>0.30379746835443044</v>
      </c>
      <c r="J114" s="182">
        <f t="shared" si="41"/>
        <v>216</v>
      </c>
      <c r="K114" s="165">
        <f t="shared" si="42"/>
        <v>1.5792540196870113E-3</v>
      </c>
    </row>
    <row r="115" spans="2:11" x14ac:dyDescent="0.25">
      <c r="B115" s="163" t="s">
        <v>128</v>
      </c>
      <c r="C115" s="164">
        <v>1</v>
      </c>
      <c r="D115" s="164">
        <v>216</v>
      </c>
      <c r="E115" s="164">
        <v>257</v>
      </c>
      <c r="F115" s="164">
        <v>255</v>
      </c>
      <c r="G115" s="164">
        <v>288</v>
      </c>
      <c r="H115" s="164">
        <v>279</v>
      </c>
      <c r="I115" s="179">
        <f t="shared" si="43"/>
        <v>-3.125E-2</v>
      </c>
      <c r="J115" s="182">
        <f t="shared" si="41"/>
        <v>-9</v>
      </c>
      <c r="K115" s="165">
        <f t="shared" si="42"/>
        <v>4.7530946223589657E-4</v>
      </c>
    </row>
    <row r="116" spans="2:11" x14ac:dyDescent="0.25">
      <c r="B116" s="163" t="s">
        <v>124</v>
      </c>
      <c r="C116" s="164">
        <v>7</v>
      </c>
      <c r="D116" s="164">
        <v>198</v>
      </c>
      <c r="E116" s="164">
        <v>232</v>
      </c>
      <c r="F116" s="164">
        <v>185</v>
      </c>
      <c r="G116" s="164">
        <v>232</v>
      </c>
      <c r="H116" s="164">
        <v>339</v>
      </c>
      <c r="I116" s="179">
        <f t="shared" si="43"/>
        <v>0.4612068965517242</v>
      </c>
      <c r="J116" s="182">
        <f t="shared" si="41"/>
        <v>107</v>
      </c>
      <c r="K116" s="165">
        <f t="shared" si="42"/>
        <v>5.775265508887776E-4</v>
      </c>
    </row>
    <row r="117" spans="2:11" x14ac:dyDescent="0.25">
      <c r="B117" s="163" t="s">
        <v>133</v>
      </c>
      <c r="C117" s="164">
        <v>4</v>
      </c>
      <c r="D117" s="164">
        <v>52</v>
      </c>
      <c r="E117" s="164">
        <v>110</v>
      </c>
      <c r="F117" s="164">
        <v>65</v>
      </c>
      <c r="G117" s="164">
        <v>55</v>
      </c>
      <c r="H117" s="164">
        <v>45</v>
      </c>
      <c r="I117" s="179">
        <f t="shared" si="43"/>
        <v>-0.18181818181818177</v>
      </c>
      <c r="J117" s="182">
        <f t="shared" si="41"/>
        <v>-10</v>
      </c>
      <c r="K117" s="165">
        <f t="shared" si="42"/>
        <v>7.6662816489660746E-5</v>
      </c>
    </row>
    <row r="118" spans="2:11" x14ac:dyDescent="0.25">
      <c r="B118" s="163" t="s">
        <v>136</v>
      </c>
      <c r="C118" s="164">
        <v>4</v>
      </c>
      <c r="D118" s="164">
        <v>78</v>
      </c>
      <c r="E118" s="164">
        <v>64</v>
      </c>
      <c r="F118" s="164">
        <v>68</v>
      </c>
      <c r="G118" s="164">
        <v>58</v>
      </c>
      <c r="H118" s="164">
        <v>67</v>
      </c>
      <c r="I118" s="179">
        <f t="shared" si="43"/>
        <v>0.15517241379310343</v>
      </c>
      <c r="J118" s="182">
        <f t="shared" si="41"/>
        <v>9</v>
      </c>
      <c r="K118" s="165">
        <f t="shared" si="42"/>
        <v>1.1414241566238378E-4</v>
      </c>
    </row>
    <row r="119" spans="2:11" x14ac:dyDescent="0.25">
      <c r="B119" s="168" t="s">
        <v>150</v>
      </c>
      <c r="C119" s="169">
        <f t="shared" ref="C119:H119" si="44">IFERROR(C111-SUM(C112:C118),"nd")</f>
        <v>42</v>
      </c>
      <c r="D119" s="169">
        <f t="shared" si="44"/>
        <v>2403</v>
      </c>
      <c r="E119" s="169">
        <f t="shared" si="44"/>
        <v>3004</v>
      </c>
      <c r="F119" s="169">
        <f t="shared" si="44"/>
        <v>3522</v>
      </c>
      <c r="G119" s="169">
        <f t="shared" si="44"/>
        <v>3825</v>
      </c>
      <c r="H119" s="169">
        <f t="shared" si="44"/>
        <v>3520</v>
      </c>
      <c r="I119" s="180">
        <f t="shared" si="43"/>
        <v>-7.9738562091503318E-2</v>
      </c>
      <c r="J119" s="183">
        <f t="shared" si="41"/>
        <v>-305</v>
      </c>
      <c r="K119" s="170">
        <f t="shared" si="42"/>
        <v>5.9967358676356851E-3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 t="str">
        <f t="shared" ref="C121:H121" si="45">IFERROR(C122+C125,"nd")</f>
        <v>nd</v>
      </c>
      <c r="D121" s="176" t="str">
        <f t="shared" si="45"/>
        <v>nd</v>
      </c>
      <c r="E121" s="176" t="str">
        <f t="shared" si="45"/>
        <v>nd</v>
      </c>
      <c r="F121" s="176" t="str">
        <f t="shared" si="45"/>
        <v>nd</v>
      </c>
      <c r="G121" s="176" t="str">
        <f t="shared" si="45"/>
        <v>nd</v>
      </c>
      <c r="H121" s="176" t="str">
        <f t="shared" si="45"/>
        <v>nd</v>
      </c>
      <c r="I121" s="177" t="str">
        <f>IFERROR(H121/G121-1,"-")</f>
        <v>-</v>
      </c>
      <c r="J121" s="176" t="str">
        <f>IFERROR(H121-G121,"-")</f>
        <v>-</v>
      </c>
      <c r="K121" s="177" t="str">
        <f>IFERROR(H121/H$9,"-")</f>
        <v>-</v>
      </c>
    </row>
    <row r="122" spans="2:11" x14ac:dyDescent="0.25">
      <c r="B122" s="159" t="s">
        <v>102</v>
      </c>
      <c r="C122" s="160" t="s">
        <v>330</v>
      </c>
      <c r="D122" s="160" t="s">
        <v>330</v>
      </c>
      <c r="E122" s="160" t="s">
        <v>330</v>
      </c>
      <c r="F122" s="160" t="s">
        <v>330</v>
      </c>
      <c r="G122" s="160" t="s">
        <v>330</v>
      </c>
      <c r="H122" s="160" t="s">
        <v>330</v>
      </c>
      <c r="I122" s="178" t="str">
        <f>IFERROR(H122/G122-1,"-")</f>
        <v>-</v>
      </c>
      <c r="J122" s="181" t="str">
        <f t="shared" ref="J122:J133" si="46">IFERROR(H122-G122,"-")</f>
        <v>-</v>
      </c>
      <c r="K122" s="161" t="str">
        <f t="shared" ref="K122:K133" si="47">IFERROR(H122/H$9,"-")</f>
        <v>-</v>
      </c>
    </row>
    <row r="123" spans="2:11" x14ac:dyDescent="0.25">
      <c r="B123" s="163" t="s">
        <v>108</v>
      </c>
      <c r="C123" s="164" t="s">
        <v>330</v>
      </c>
      <c r="D123" s="164" t="s">
        <v>330</v>
      </c>
      <c r="E123" s="164" t="s">
        <v>330</v>
      </c>
      <c r="F123" s="164" t="s">
        <v>330</v>
      </c>
      <c r="G123" s="164" t="s">
        <v>330</v>
      </c>
      <c r="H123" s="164" t="s">
        <v>330</v>
      </c>
      <c r="I123" s="179" t="str">
        <f>IFERROR(H123/G123-1,"-")</f>
        <v>-</v>
      </c>
      <c r="J123" s="182" t="str">
        <f t="shared" si="46"/>
        <v>-</v>
      </c>
      <c r="K123" s="165" t="str">
        <f t="shared" si="47"/>
        <v>-</v>
      </c>
    </row>
    <row r="124" spans="2:11" x14ac:dyDescent="0.25">
      <c r="B124" s="163" t="s">
        <v>105</v>
      </c>
      <c r="C124" s="164" t="s">
        <v>330</v>
      </c>
      <c r="D124" s="164" t="s">
        <v>330</v>
      </c>
      <c r="E124" s="164" t="s">
        <v>330</v>
      </c>
      <c r="F124" s="164" t="s">
        <v>330</v>
      </c>
      <c r="G124" s="164" t="s">
        <v>330</v>
      </c>
      <c r="H124" s="164" t="s">
        <v>330</v>
      </c>
      <c r="I124" s="179" t="str">
        <f>IFERROR(H124/G124-1,"-")</f>
        <v>-</v>
      </c>
      <c r="J124" s="182" t="str">
        <f t="shared" si="46"/>
        <v>-</v>
      </c>
      <c r="K124" s="165" t="str">
        <f t="shared" si="47"/>
        <v>-</v>
      </c>
    </row>
    <row r="125" spans="2:11" x14ac:dyDescent="0.25">
      <c r="B125" s="159" t="s">
        <v>112</v>
      </c>
      <c r="C125" s="160" t="s">
        <v>330</v>
      </c>
      <c r="D125" s="160" t="s">
        <v>330</v>
      </c>
      <c r="E125" s="160" t="s">
        <v>330</v>
      </c>
      <c r="F125" s="160" t="s">
        <v>330</v>
      </c>
      <c r="G125" s="160" t="s">
        <v>330</v>
      </c>
      <c r="H125" s="160" t="s">
        <v>330</v>
      </c>
      <c r="I125" s="178" t="str">
        <f>IFERROR(H125/G125-1,"-")</f>
        <v>-</v>
      </c>
      <c r="J125" s="181" t="str">
        <f t="shared" si="46"/>
        <v>-</v>
      </c>
      <c r="K125" s="161" t="str">
        <f t="shared" si="47"/>
        <v>-</v>
      </c>
    </row>
    <row r="126" spans="2:11" x14ac:dyDescent="0.25">
      <c r="B126" s="163" t="s">
        <v>115</v>
      </c>
      <c r="C126" s="164" t="s">
        <v>330</v>
      </c>
      <c r="D126" s="164" t="s">
        <v>330</v>
      </c>
      <c r="E126" s="164" t="s">
        <v>330</v>
      </c>
      <c r="F126" s="164" t="s">
        <v>330</v>
      </c>
      <c r="G126" s="164" t="s">
        <v>330</v>
      </c>
      <c r="H126" s="164" t="s">
        <v>330</v>
      </c>
      <c r="I126" s="179" t="str">
        <f t="shared" ref="I126:I133" si="48">IFERROR(H126/G126-1,"-")</f>
        <v>-</v>
      </c>
      <c r="J126" s="182" t="str">
        <f t="shared" si="46"/>
        <v>-</v>
      </c>
      <c r="K126" s="165" t="str">
        <f t="shared" si="47"/>
        <v>-</v>
      </c>
    </row>
    <row r="127" spans="2:11" x14ac:dyDescent="0.25">
      <c r="B127" s="163" t="s">
        <v>118</v>
      </c>
      <c r="C127" s="164" t="s">
        <v>330</v>
      </c>
      <c r="D127" s="164" t="s">
        <v>330</v>
      </c>
      <c r="E127" s="164" t="s">
        <v>330</v>
      </c>
      <c r="F127" s="164" t="s">
        <v>330</v>
      </c>
      <c r="G127" s="164" t="s">
        <v>330</v>
      </c>
      <c r="H127" s="164" t="s">
        <v>330</v>
      </c>
      <c r="I127" s="179" t="str">
        <f t="shared" si="48"/>
        <v>-</v>
      </c>
      <c r="J127" s="182" t="str">
        <f t="shared" si="46"/>
        <v>-</v>
      </c>
      <c r="K127" s="165" t="str">
        <f t="shared" si="47"/>
        <v>-</v>
      </c>
    </row>
    <row r="128" spans="2:11" x14ac:dyDescent="0.25">
      <c r="B128" s="163" t="s">
        <v>121</v>
      </c>
      <c r="C128" s="164" t="s">
        <v>330</v>
      </c>
      <c r="D128" s="164" t="s">
        <v>330</v>
      </c>
      <c r="E128" s="164" t="s">
        <v>330</v>
      </c>
      <c r="F128" s="164" t="s">
        <v>330</v>
      </c>
      <c r="G128" s="164" t="s">
        <v>330</v>
      </c>
      <c r="H128" s="164" t="s">
        <v>330</v>
      </c>
      <c r="I128" s="179" t="str">
        <f t="shared" si="48"/>
        <v>-</v>
      </c>
      <c r="J128" s="182" t="str">
        <f t="shared" si="46"/>
        <v>-</v>
      </c>
      <c r="K128" s="165" t="str">
        <f t="shared" si="47"/>
        <v>-</v>
      </c>
    </row>
    <row r="129" spans="2:11" x14ac:dyDescent="0.25">
      <c r="B129" s="163" t="s">
        <v>128</v>
      </c>
      <c r="C129" s="164" t="s">
        <v>330</v>
      </c>
      <c r="D129" s="164" t="s">
        <v>330</v>
      </c>
      <c r="E129" s="164" t="s">
        <v>330</v>
      </c>
      <c r="F129" s="164" t="s">
        <v>330</v>
      </c>
      <c r="G129" s="164" t="s">
        <v>330</v>
      </c>
      <c r="H129" s="164" t="s">
        <v>330</v>
      </c>
      <c r="I129" s="179" t="str">
        <f t="shared" si="48"/>
        <v>-</v>
      </c>
      <c r="J129" s="182" t="str">
        <f t="shared" si="46"/>
        <v>-</v>
      </c>
      <c r="K129" s="165" t="str">
        <f t="shared" si="47"/>
        <v>-</v>
      </c>
    </row>
    <row r="130" spans="2:11" x14ac:dyDescent="0.25">
      <c r="B130" s="163" t="s">
        <v>124</v>
      </c>
      <c r="C130" s="164" t="s">
        <v>330</v>
      </c>
      <c r="D130" s="164" t="s">
        <v>330</v>
      </c>
      <c r="E130" s="164" t="s">
        <v>330</v>
      </c>
      <c r="F130" s="164" t="s">
        <v>330</v>
      </c>
      <c r="G130" s="164" t="s">
        <v>330</v>
      </c>
      <c r="H130" s="164" t="s">
        <v>330</v>
      </c>
      <c r="I130" s="179" t="str">
        <f t="shared" si="48"/>
        <v>-</v>
      </c>
      <c r="J130" s="182" t="str">
        <f t="shared" si="46"/>
        <v>-</v>
      </c>
      <c r="K130" s="165" t="str">
        <f t="shared" si="47"/>
        <v>-</v>
      </c>
    </row>
    <row r="131" spans="2:11" x14ac:dyDescent="0.25">
      <c r="B131" s="163" t="s">
        <v>133</v>
      </c>
      <c r="C131" s="164" t="s">
        <v>330</v>
      </c>
      <c r="D131" s="164" t="s">
        <v>330</v>
      </c>
      <c r="E131" s="164" t="s">
        <v>330</v>
      </c>
      <c r="F131" s="164" t="s">
        <v>330</v>
      </c>
      <c r="G131" s="164" t="s">
        <v>330</v>
      </c>
      <c r="H131" s="164" t="s">
        <v>330</v>
      </c>
      <c r="I131" s="179" t="str">
        <f t="shared" si="48"/>
        <v>-</v>
      </c>
      <c r="J131" s="182" t="str">
        <f t="shared" si="46"/>
        <v>-</v>
      </c>
      <c r="K131" s="165" t="str">
        <f t="shared" si="47"/>
        <v>-</v>
      </c>
    </row>
    <row r="132" spans="2:11" x14ac:dyDescent="0.25">
      <c r="B132" s="163" t="s">
        <v>136</v>
      </c>
      <c r="C132" s="164" t="s">
        <v>330</v>
      </c>
      <c r="D132" s="164" t="s">
        <v>330</v>
      </c>
      <c r="E132" s="164" t="s">
        <v>330</v>
      </c>
      <c r="F132" s="164" t="s">
        <v>330</v>
      </c>
      <c r="G132" s="164" t="s">
        <v>330</v>
      </c>
      <c r="H132" s="164" t="s">
        <v>330</v>
      </c>
      <c r="I132" s="179" t="str">
        <f t="shared" si="48"/>
        <v>-</v>
      </c>
      <c r="J132" s="182" t="str">
        <f t="shared" si="46"/>
        <v>-</v>
      </c>
      <c r="K132" s="165" t="str">
        <f t="shared" si="47"/>
        <v>-</v>
      </c>
    </row>
    <row r="133" spans="2:11" x14ac:dyDescent="0.25">
      <c r="B133" s="168" t="s">
        <v>150</v>
      </c>
      <c r="C133" s="169" t="str">
        <f t="shared" ref="C133:H133" si="49">IFERROR(C125-SUM(C126:C132),"nd")</f>
        <v>nd</v>
      </c>
      <c r="D133" s="169" t="str">
        <f t="shared" si="49"/>
        <v>nd</v>
      </c>
      <c r="E133" s="169" t="str">
        <f t="shared" si="49"/>
        <v>nd</v>
      </c>
      <c r="F133" s="169" t="str">
        <f t="shared" si="49"/>
        <v>nd</v>
      </c>
      <c r="G133" s="169" t="str">
        <f t="shared" si="49"/>
        <v>nd</v>
      </c>
      <c r="H133" s="169" t="str">
        <f t="shared" si="49"/>
        <v>nd</v>
      </c>
      <c r="I133" s="180" t="str">
        <f t="shared" si="48"/>
        <v>-</v>
      </c>
      <c r="J133" s="183" t="str">
        <f t="shared" si="46"/>
        <v>-</v>
      </c>
      <c r="K133" s="170" t="str">
        <f t="shared" si="47"/>
        <v>-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IFERROR(C136+C139,"nd")</f>
        <v>6263</v>
      </c>
      <c r="D135" s="176">
        <f t="shared" si="50"/>
        <v>21379</v>
      </c>
      <c r="E135" s="176">
        <f t="shared" si="50"/>
        <v>23156</v>
      </c>
      <c r="F135" s="176">
        <f t="shared" si="50"/>
        <v>24437</v>
      </c>
      <c r="G135" s="176">
        <f t="shared" si="50"/>
        <v>25397</v>
      </c>
      <c r="H135" s="176">
        <f t="shared" si="50"/>
        <v>24797</v>
      </c>
      <c r="I135" s="177">
        <f>IFERROR(H135/G135-1,"-")</f>
        <v>-2.3624837579241609E-2</v>
      </c>
      <c r="J135" s="176">
        <f>IFERROR(H135-G135,"-")</f>
        <v>-600</v>
      </c>
      <c r="K135" s="177">
        <f>IFERROR(H135/H$9,"-")</f>
        <v>4.2244619122091501E-2</v>
      </c>
    </row>
    <row r="136" spans="2:11" x14ac:dyDescent="0.25">
      <c r="B136" s="159" t="s">
        <v>102</v>
      </c>
      <c r="C136" s="160">
        <v>3051</v>
      </c>
      <c r="D136" s="160">
        <v>2656</v>
      </c>
      <c r="E136" s="160">
        <v>3844</v>
      </c>
      <c r="F136" s="160">
        <v>2988</v>
      </c>
      <c r="G136" s="160">
        <v>3024</v>
      </c>
      <c r="H136" s="160">
        <v>4363</v>
      </c>
      <c r="I136" s="178">
        <f>IFERROR(H136/G136-1,"-")</f>
        <v>0.44279100529100535</v>
      </c>
      <c r="J136" s="181">
        <f t="shared" ref="J136:J147" si="51">IFERROR(H136-G136,"-")</f>
        <v>1339</v>
      </c>
      <c r="K136" s="161">
        <f t="shared" ref="K136:K147" si="52">IFERROR(H136/H$9,"-")</f>
        <v>7.4328859632086623E-3</v>
      </c>
    </row>
    <row r="137" spans="2:11" x14ac:dyDescent="0.25">
      <c r="B137" s="163" t="s">
        <v>108</v>
      </c>
      <c r="C137" s="164">
        <v>2088</v>
      </c>
      <c r="D137" s="164">
        <v>1732</v>
      </c>
      <c r="E137" s="164">
        <v>2599</v>
      </c>
      <c r="F137" s="164">
        <v>2079</v>
      </c>
      <c r="G137" s="164">
        <v>1853</v>
      </c>
      <c r="H137" s="164">
        <v>2553</v>
      </c>
      <c r="I137" s="179">
        <f>IFERROR(H137/G137-1,"-")</f>
        <v>0.37776578521316773</v>
      </c>
      <c r="J137" s="182">
        <f t="shared" si="51"/>
        <v>700</v>
      </c>
      <c r="K137" s="165">
        <f t="shared" si="52"/>
        <v>4.3493371221800864E-3</v>
      </c>
    </row>
    <row r="138" spans="2:11" x14ac:dyDescent="0.25">
      <c r="B138" s="163" t="s">
        <v>105</v>
      </c>
      <c r="C138" s="164">
        <v>963</v>
      </c>
      <c r="D138" s="164">
        <v>924</v>
      </c>
      <c r="E138" s="164">
        <v>1245</v>
      </c>
      <c r="F138" s="164">
        <v>909</v>
      </c>
      <c r="G138" s="164">
        <v>1171</v>
      </c>
      <c r="H138" s="164">
        <v>1810</v>
      </c>
      <c r="I138" s="179">
        <f>IFERROR(H138/G138-1,"-")</f>
        <v>0.54568744662681468</v>
      </c>
      <c r="J138" s="182">
        <f t="shared" si="51"/>
        <v>639</v>
      </c>
      <c r="K138" s="165">
        <f t="shared" si="52"/>
        <v>3.0835488410285764E-3</v>
      </c>
    </row>
    <row r="139" spans="2:11" x14ac:dyDescent="0.25">
      <c r="B139" s="159" t="s">
        <v>112</v>
      </c>
      <c r="C139" s="160">
        <v>3212</v>
      </c>
      <c r="D139" s="160">
        <v>18723</v>
      </c>
      <c r="E139" s="160">
        <v>19312</v>
      </c>
      <c r="F139" s="160">
        <v>21449</v>
      </c>
      <c r="G139" s="160">
        <v>22373</v>
      </c>
      <c r="H139" s="160">
        <v>20434</v>
      </c>
      <c r="I139" s="178">
        <f>IFERROR(H139/G139-1,"-")</f>
        <v>-8.6666964644884437E-2</v>
      </c>
      <c r="J139" s="181">
        <f t="shared" si="51"/>
        <v>-1939</v>
      </c>
      <c r="K139" s="161">
        <f t="shared" si="52"/>
        <v>3.4811733158882835E-2</v>
      </c>
    </row>
    <row r="140" spans="2:11" x14ac:dyDescent="0.25">
      <c r="B140" s="163" t="s">
        <v>115</v>
      </c>
      <c r="C140" s="164">
        <v>126</v>
      </c>
      <c r="D140" s="164">
        <v>6676</v>
      </c>
      <c r="E140" s="164">
        <v>7396</v>
      </c>
      <c r="F140" s="164">
        <v>9052</v>
      </c>
      <c r="G140" s="164">
        <v>9611</v>
      </c>
      <c r="H140" s="164">
        <v>8594</v>
      </c>
      <c r="I140" s="179">
        <f t="shared" ref="I140:I147" si="53">IFERROR(H140/G140-1,"-")</f>
        <v>-0.10581625221100821</v>
      </c>
      <c r="J140" s="182">
        <f t="shared" si="51"/>
        <v>-1017</v>
      </c>
      <c r="K140" s="165">
        <f t="shared" si="52"/>
        <v>1.4640894331380987E-2</v>
      </c>
    </row>
    <row r="141" spans="2:11" x14ac:dyDescent="0.25">
      <c r="B141" s="163" t="s">
        <v>118</v>
      </c>
      <c r="C141" s="164">
        <v>278</v>
      </c>
      <c r="D141" s="164">
        <v>1677</v>
      </c>
      <c r="E141" s="164">
        <v>1302</v>
      </c>
      <c r="F141" s="164">
        <v>1480</v>
      </c>
      <c r="G141" s="164">
        <v>1413</v>
      </c>
      <c r="H141" s="164">
        <v>1221</v>
      </c>
      <c r="I141" s="179">
        <f t="shared" si="53"/>
        <v>-0.13588110403397025</v>
      </c>
      <c r="J141" s="182">
        <f t="shared" si="51"/>
        <v>-192</v>
      </c>
      <c r="K141" s="165">
        <f t="shared" si="52"/>
        <v>2.080117754086128E-3</v>
      </c>
    </row>
    <row r="142" spans="2:11" x14ac:dyDescent="0.25">
      <c r="B142" s="163" t="s">
        <v>121</v>
      </c>
      <c r="C142" s="164">
        <v>788</v>
      </c>
      <c r="D142" s="164">
        <v>1977</v>
      </c>
      <c r="E142" s="164">
        <v>1966</v>
      </c>
      <c r="F142" s="164">
        <v>1844</v>
      </c>
      <c r="G142" s="164">
        <v>2055</v>
      </c>
      <c r="H142" s="164">
        <v>1626</v>
      </c>
      <c r="I142" s="179">
        <f t="shared" si="53"/>
        <v>-0.20875912408759123</v>
      </c>
      <c r="J142" s="182">
        <f t="shared" si="51"/>
        <v>-429</v>
      </c>
      <c r="K142" s="165">
        <f t="shared" si="52"/>
        <v>2.7700831024930748E-3</v>
      </c>
    </row>
    <row r="143" spans="2:11" x14ac:dyDescent="0.25">
      <c r="B143" s="163" t="s">
        <v>128</v>
      </c>
      <c r="C143" s="164">
        <v>89</v>
      </c>
      <c r="D143" s="164">
        <v>938</v>
      </c>
      <c r="E143" s="164">
        <v>618</v>
      </c>
      <c r="F143" s="164">
        <v>635</v>
      </c>
      <c r="G143" s="164">
        <v>692</v>
      </c>
      <c r="H143" s="164">
        <v>553</v>
      </c>
      <c r="I143" s="179">
        <f t="shared" si="53"/>
        <v>-0.20086705202312138</v>
      </c>
      <c r="J143" s="182">
        <f t="shared" si="51"/>
        <v>-139</v>
      </c>
      <c r="K143" s="165">
        <f t="shared" si="52"/>
        <v>9.421008337507198E-4</v>
      </c>
    </row>
    <row r="144" spans="2:11" x14ac:dyDescent="0.25">
      <c r="B144" s="163" t="s">
        <v>124</v>
      </c>
      <c r="C144" s="164">
        <v>48</v>
      </c>
      <c r="D144" s="164">
        <v>492</v>
      </c>
      <c r="E144" s="164">
        <v>324</v>
      </c>
      <c r="F144" s="164">
        <v>449</v>
      </c>
      <c r="G144" s="164">
        <v>428</v>
      </c>
      <c r="H144" s="164">
        <v>319</v>
      </c>
      <c r="I144" s="179">
        <f t="shared" si="53"/>
        <v>-0.25467289719626163</v>
      </c>
      <c r="J144" s="182">
        <f t="shared" si="51"/>
        <v>-109</v>
      </c>
      <c r="K144" s="165">
        <f t="shared" si="52"/>
        <v>5.4345418800448391E-4</v>
      </c>
    </row>
    <row r="145" spans="2:11" x14ac:dyDescent="0.25">
      <c r="B145" s="163" t="s">
        <v>133</v>
      </c>
      <c r="C145" s="164">
        <v>17</v>
      </c>
      <c r="D145" s="164">
        <v>230</v>
      </c>
      <c r="E145" s="164">
        <v>294</v>
      </c>
      <c r="F145" s="164">
        <v>188</v>
      </c>
      <c r="G145" s="164">
        <v>255</v>
      </c>
      <c r="H145" s="164">
        <v>335</v>
      </c>
      <c r="I145" s="179">
        <f t="shared" si="53"/>
        <v>0.31372549019607843</v>
      </c>
      <c r="J145" s="182">
        <f t="shared" si="51"/>
        <v>80</v>
      </c>
      <c r="K145" s="165">
        <f t="shared" si="52"/>
        <v>5.7071207831191882E-4</v>
      </c>
    </row>
    <row r="146" spans="2:11" x14ac:dyDescent="0.25">
      <c r="B146" s="163" t="s">
        <v>136</v>
      </c>
      <c r="C146" s="164">
        <v>4</v>
      </c>
      <c r="D146" s="164">
        <v>163</v>
      </c>
      <c r="E146" s="164">
        <v>293</v>
      </c>
      <c r="F146" s="164">
        <v>306</v>
      </c>
      <c r="G146" s="164">
        <v>287</v>
      </c>
      <c r="H146" s="164">
        <v>332</v>
      </c>
      <c r="I146" s="179">
        <f t="shared" si="53"/>
        <v>0.15679442508710806</v>
      </c>
      <c r="J146" s="182">
        <f t="shared" si="51"/>
        <v>45</v>
      </c>
      <c r="K146" s="165">
        <f t="shared" si="52"/>
        <v>5.6560122387927481E-4</v>
      </c>
    </row>
    <row r="147" spans="2:11" x14ac:dyDescent="0.25">
      <c r="B147" s="168" t="s">
        <v>150</v>
      </c>
      <c r="C147" s="169">
        <f t="shared" ref="C147:H147" si="54">IFERROR(C139-SUM(C140:C146),"nd")</f>
        <v>1862</v>
      </c>
      <c r="D147" s="169">
        <f t="shared" si="54"/>
        <v>6570</v>
      </c>
      <c r="E147" s="169">
        <f t="shared" si="54"/>
        <v>7119</v>
      </c>
      <c r="F147" s="169">
        <f t="shared" si="54"/>
        <v>7495</v>
      </c>
      <c r="G147" s="169">
        <f t="shared" si="54"/>
        <v>7632</v>
      </c>
      <c r="H147" s="169">
        <f t="shared" si="54"/>
        <v>7454</v>
      </c>
      <c r="I147" s="180">
        <f t="shared" si="53"/>
        <v>-2.3322851153039781E-2</v>
      </c>
      <c r="J147" s="183">
        <f t="shared" si="51"/>
        <v>-178</v>
      </c>
      <c r="K147" s="170">
        <f t="shared" si="52"/>
        <v>1.2698769646976249E-2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IFERROR(C150+C153,"nd")</f>
        <v>559</v>
      </c>
      <c r="D149" s="176">
        <f t="shared" si="55"/>
        <v>6573</v>
      </c>
      <c r="E149" s="176">
        <f t="shared" si="55"/>
        <v>9020</v>
      </c>
      <c r="F149" s="176">
        <f t="shared" si="55"/>
        <v>25586</v>
      </c>
      <c r="G149" s="176">
        <f t="shared" si="55"/>
        <v>24849</v>
      </c>
      <c r="H149" s="176">
        <f t="shared" si="55"/>
        <v>22340</v>
      </c>
      <c r="I149" s="177">
        <f>IFERROR(H149/G149-1,"-")</f>
        <v>-0.10096985794196944</v>
      </c>
      <c r="J149" s="176">
        <f>IFERROR(H149-G149,"-")</f>
        <v>-2509</v>
      </c>
      <c r="K149" s="177">
        <f>IFERROR(H149/H$9,"-")</f>
        <v>3.8058829341756022E-2</v>
      </c>
    </row>
    <row r="150" spans="2:11" x14ac:dyDescent="0.25">
      <c r="B150" s="159" t="s">
        <v>102</v>
      </c>
      <c r="C150" s="160">
        <v>222</v>
      </c>
      <c r="D150" s="160">
        <v>1037</v>
      </c>
      <c r="E150" s="160">
        <v>1977</v>
      </c>
      <c r="F150" s="160">
        <v>2791</v>
      </c>
      <c r="G150" s="160">
        <v>2635</v>
      </c>
      <c r="H150" s="160">
        <v>2992</v>
      </c>
      <c r="I150" s="178">
        <f>IFERROR(H150/G150-1,"-")</f>
        <v>0.13548387096774195</v>
      </c>
      <c r="J150" s="181">
        <f t="shared" ref="J150:J161" si="56">IFERROR(H150-G150,"-")</f>
        <v>357</v>
      </c>
      <c r="K150" s="161">
        <f t="shared" ref="K150:K161" si="57">IFERROR(H150/H$9,"-")</f>
        <v>5.0972254874903323E-3</v>
      </c>
    </row>
    <row r="151" spans="2:11" x14ac:dyDescent="0.25">
      <c r="B151" s="163" t="s">
        <v>108</v>
      </c>
      <c r="C151" s="164">
        <v>80</v>
      </c>
      <c r="D151" s="164">
        <v>393</v>
      </c>
      <c r="E151" s="164">
        <v>699</v>
      </c>
      <c r="F151" s="164">
        <v>1963</v>
      </c>
      <c r="G151" s="164">
        <v>1575</v>
      </c>
      <c r="H151" s="164">
        <v>2173</v>
      </c>
      <c r="I151" s="179">
        <f>IFERROR(H151/G151-1,"-")</f>
        <v>0.37968253968253962</v>
      </c>
      <c r="J151" s="182">
        <f t="shared" si="56"/>
        <v>598</v>
      </c>
      <c r="K151" s="165">
        <f t="shared" si="57"/>
        <v>3.7019622273785063E-3</v>
      </c>
    </row>
    <row r="152" spans="2:11" x14ac:dyDescent="0.25">
      <c r="B152" s="163" t="s">
        <v>105</v>
      </c>
      <c r="C152" s="164">
        <v>142</v>
      </c>
      <c r="D152" s="164">
        <v>644</v>
      </c>
      <c r="E152" s="164">
        <v>1278</v>
      </c>
      <c r="F152" s="164">
        <v>828</v>
      </c>
      <c r="G152" s="164">
        <v>1060</v>
      </c>
      <c r="H152" s="164">
        <v>819</v>
      </c>
      <c r="I152" s="179">
        <f>IFERROR(H152/G152-1,"-")</f>
        <v>-0.22735849056603774</v>
      </c>
      <c r="J152" s="182">
        <f t="shared" si="56"/>
        <v>-241</v>
      </c>
      <c r="K152" s="165">
        <f t="shared" si="57"/>
        <v>1.3952632601118254E-3</v>
      </c>
    </row>
    <row r="153" spans="2:11" x14ac:dyDescent="0.25">
      <c r="B153" s="159" t="s">
        <v>112</v>
      </c>
      <c r="C153" s="160">
        <v>337</v>
      </c>
      <c r="D153" s="160">
        <v>5536</v>
      </c>
      <c r="E153" s="160">
        <v>7043</v>
      </c>
      <c r="F153" s="160">
        <v>22795</v>
      </c>
      <c r="G153" s="160">
        <v>22214</v>
      </c>
      <c r="H153" s="160">
        <v>19348</v>
      </c>
      <c r="I153" s="178">
        <f>IFERROR(H153/G153-1,"-")</f>
        <v>-0.12901773656252813</v>
      </c>
      <c r="J153" s="181">
        <f t="shared" si="56"/>
        <v>-2866</v>
      </c>
      <c r="K153" s="161">
        <f t="shared" si="57"/>
        <v>3.2961603854265692E-2</v>
      </c>
    </row>
    <row r="154" spans="2:11" x14ac:dyDescent="0.25">
      <c r="B154" s="163" t="s">
        <v>115</v>
      </c>
      <c r="C154" s="164">
        <v>8</v>
      </c>
      <c r="D154" s="164">
        <v>2041</v>
      </c>
      <c r="E154" s="164">
        <v>1370</v>
      </c>
      <c r="F154" s="164">
        <v>13222</v>
      </c>
      <c r="G154" s="164">
        <v>13566</v>
      </c>
      <c r="H154" s="164">
        <v>12077</v>
      </c>
      <c r="I154" s="179">
        <f t="shared" ref="I154:I161" si="58">IFERROR(H154/G154-1,"-")</f>
        <v>-0.10975969335102465</v>
      </c>
      <c r="J154" s="182">
        <f t="shared" si="56"/>
        <v>-1489</v>
      </c>
      <c r="K154" s="165">
        <f t="shared" si="57"/>
        <v>2.0574596327680727E-2</v>
      </c>
    </row>
    <row r="155" spans="2:11" x14ac:dyDescent="0.25">
      <c r="B155" s="163" t="s">
        <v>118</v>
      </c>
      <c r="C155" s="164">
        <v>96</v>
      </c>
      <c r="D155" s="164">
        <v>944</v>
      </c>
      <c r="E155" s="164">
        <v>1637</v>
      </c>
      <c r="F155" s="164">
        <v>2114</v>
      </c>
      <c r="G155" s="164">
        <v>1657</v>
      </c>
      <c r="H155" s="164">
        <v>1519</v>
      </c>
      <c r="I155" s="179">
        <f t="shared" si="58"/>
        <v>-8.3283041641520783E-2</v>
      </c>
      <c r="J155" s="182">
        <f t="shared" si="56"/>
        <v>-138</v>
      </c>
      <c r="K155" s="165">
        <f t="shared" si="57"/>
        <v>2.5877959610621035E-3</v>
      </c>
    </row>
    <row r="156" spans="2:11" x14ac:dyDescent="0.25">
      <c r="B156" s="163" t="s">
        <v>121</v>
      </c>
      <c r="C156" s="164">
        <v>65</v>
      </c>
      <c r="D156" s="164">
        <v>203</v>
      </c>
      <c r="E156" s="164">
        <v>744</v>
      </c>
      <c r="F156" s="164">
        <v>525</v>
      </c>
      <c r="G156" s="164">
        <v>670</v>
      </c>
      <c r="H156" s="164">
        <v>757</v>
      </c>
      <c r="I156" s="179">
        <f t="shared" si="58"/>
        <v>0.12985074626865667</v>
      </c>
      <c r="J156" s="182">
        <f t="shared" si="56"/>
        <v>87</v>
      </c>
      <c r="K156" s="165">
        <f t="shared" si="57"/>
        <v>1.2896389351705151E-3</v>
      </c>
    </row>
    <row r="157" spans="2:11" x14ac:dyDescent="0.25">
      <c r="B157" s="163" t="s">
        <v>128</v>
      </c>
      <c r="C157" s="164">
        <v>4</v>
      </c>
      <c r="D157" s="164">
        <v>762</v>
      </c>
      <c r="E157" s="164">
        <v>438</v>
      </c>
      <c r="F157" s="164">
        <v>1439</v>
      </c>
      <c r="G157" s="164">
        <v>1611</v>
      </c>
      <c r="H157" s="164">
        <v>1460</v>
      </c>
      <c r="I157" s="179">
        <f t="shared" si="58"/>
        <v>-9.3730602110490335E-2</v>
      </c>
      <c r="J157" s="182">
        <f t="shared" si="56"/>
        <v>-151</v>
      </c>
      <c r="K157" s="165">
        <f t="shared" si="57"/>
        <v>2.4872824905534372E-3</v>
      </c>
    </row>
    <row r="158" spans="2:11" x14ac:dyDescent="0.25">
      <c r="B158" s="163" t="s">
        <v>124</v>
      </c>
      <c r="C158" s="164">
        <v>15</v>
      </c>
      <c r="D158" s="164">
        <v>144</v>
      </c>
      <c r="E158" s="164">
        <v>381</v>
      </c>
      <c r="F158" s="164">
        <v>380</v>
      </c>
      <c r="G158" s="164">
        <v>64</v>
      </c>
      <c r="H158" s="164">
        <v>104</v>
      </c>
      <c r="I158" s="179">
        <f t="shared" si="58"/>
        <v>0.625</v>
      </c>
      <c r="J158" s="182">
        <f t="shared" si="56"/>
        <v>40</v>
      </c>
      <c r="K158" s="165">
        <f t="shared" si="57"/>
        <v>1.7717628699832704E-4</v>
      </c>
    </row>
    <row r="159" spans="2:11" x14ac:dyDescent="0.25">
      <c r="B159" s="163" t="s">
        <v>133</v>
      </c>
      <c r="C159" s="164">
        <v>1</v>
      </c>
      <c r="D159" s="164">
        <v>173</v>
      </c>
      <c r="E159" s="164">
        <v>180</v>
      </c>
      <c r="F159" s="164">
        <v>595</v>
      </c>
      <c r="G159" s="164">
        <v>737</v>
      </c>
      <c r="H159" s="164">
        <v>534</v>
      </c>
      <c r="I159" s="179">
        <f t="shared" si="58"/>
        <v>-0.27544097693351421</v>
      </c>
      <c r="J159" s="182">
        <f t="shared" si="56"/>
        <v>-203</v>
      </c>
      <c r="K159" s="165">
        <f t="shared" si="57"/>
        <v>9.0973208901064077E-4</v>
      </c>
    </row>
    <row r="160" spans="2:11" x14ac:dyDescent="0.25">
      <c r="B160" s="163" t="s">
        <v>136</v>
      </c>
      <c r="C160" s="164">
        <v>0</v>
      </c>
      <c r="D160" s="164">
        <v>140</v>
      </c>
      <c r="E160" s="164">
        <v>55</v>
      </c>
      <c r="F160" s="164">
        <v>1548</v>
      </c>
      <c r="G160" s="164">
        <v>1408</v>
      </c>
      <c r="H160" s="164">
        <v>1156</v>
      </c>
      <c r="I160" s="179">
        <f t="shared" si="58"/>
        <v>-0.17897727272727271</v>
      </c>
      <c r="J160" s="182">
        <f t="shared" si="56"/>
        <v>-252</v>
      </c>
      <c r="K160" s="165">
        <f t="shared" si="57"/>
        <v>1.9693825747121737E-3</v>
      </c>
    </row>
    <row r="161" spans="2:11" x14ac:dyDescent="0.25">
      <c r="B161" s="168" t="s">
        <v>150</v>
      </c>
      <c r="C161" s="169">
        <f t="shared" ref="C161:H161" si="59">IFERROR(C153-SUM(C154:C160),"nd")</f>
        <v>148</v>
      </c>
      <c r="D161" s="169">
        <f t="shared" si="59"/>
        <v>1129</v>
      </c>
      <c r="E161" s="169">
        <f t="shared" si="59"/>
        <v>2238</v>
      </c>
      <c r="F161" s="169">
        <f t="shared" si="59"/>
        <v>2972</v>
      </c>
      <c r="G161" s="169">
        <f t="shared" si="59"/>
        <v>2501</v>
      </c>
      <c r="H161" s="169">
        <f t="shared" si="59"/>
        <v>1741</v>
      </c>
      <c r="I161" s="180">
        <f t="shared" si="58"/>
        <v>-0.3038784486205518</v>
      </c>
      <c r="J161" s="183">
        <f t="shared" si="56"/>
        <v>-760</v>
      </c>
      <c r="K161" s="170">
        <f t="shared" si="57"/>
        <v>2.9659991890777634E-3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9EF1-349E-448C-A2C6-E436FF8DB6C8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6" width="11.7109375" customWidth="1"/>
    <col min="7" max="8" width="11" customWidth="1"/>
    <col min="9" max="10" width="10.5703125" customWidth="1"/>
    <col min="11" max="14" width="11.7109375" customWidth="1"/>
    <col min="15" max="16" width="11" customWidth="1"/>
    <col min="17" max="18" width="10.5703125" customWidth="1"/>
    <col min="19" max="21" width="11.7109375" customWidth="1"/>
    <col min="22" max="23" width="11" customWidth="1"/>
    <col min="24" max="25" width="10.5703125" customWidth="1"/>
  </cols>
  <sheetData>
    <row r="1" spans="1:25" ht="42.75" customHeight="1" x14ac:dyDescent="0.25"/>
    <row r="3" spans="1:25" ht="42" customHeight="1" thickBot="1" x14ac:dyDescent="0.3">
      <c r="B3" s="143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5" ht="6" customHeight="1" x14ac:dyDescent="0.25"/>
    <row r="5" spans="1:25" ht="15.75" x14ac:dyDescent="0.25">
      <c r="B5" s="184"/>
      <c r="C5" s="308" t="s">
        <v>144</v>
      </c>
      <c r="D5" s="309"/>
      <c r="E5" s="309"/>
      <c r="F5" s="309"/>
      <c r="G5" s="309"/>
      <c r="H5" s="309"/>
      <c r="I5" s="309"/>
      <c r="J5" s="309"/>
      <c r="K5" s="308" t="s">
        <v>63</v>
      </c>
      <c r="L5" s="309"/>
      <c r="M5" s="309"/>
      <c r="N5" s="309"/>
      <c r="O5" s="309"/>
      <c r="P5" s="309"/>
      <c r="Q5" s="309"/>
      <c r="R5" s="309"/>
      <c r="S5" s="308" t="s">
        <v>142</v>
      </c>
      <c r="T5" s="309"/>
      <c r="U5" s="309"/>
      <c r="V5" s="309"/>
      <c r="W5" s="309"/>
      <c r="X5" s="309"/>
      <c r="Y5" s="309"/>
    </row>
    <row r="6" spans="1:25" s="146" customFormat="1" ht="72" customHeight="1" x14ac:dyDescent="0.25">
      <c r="B6" s="147"/>
      <c r="C6" s="172" t="s">
        <v>274</v>
      </c>
      <c r="D6" s="172" t="s">
        <v>275</v>
      </c>
      <c r="E6" s="172" t="s">
        <v>276</v>
      </c>
      <c r="F6" s="172" t="s">
        <v>277</v>
      </c>
      <c r="G6" s="172" t="s">
        <v>278</v>
      </c>
      <c r="H6" s="172" t="s">
        <v>279</v>
      </c>
      <c r="I6" s="173" t="str">
        <f>CONCATENATE("var. ",RIGHT(H6,2),"/",RIGHT(G6,2))</f>
        <v>var. 26/25</v>
      </c>
      <c r="J6" s="173" t="str">
        <f>CONCATENATE("Cuota s/ total lugares de residencia ",RIGHT(H6,4))</f>
        <v>Cuota s/ total lugares de residencia 2026</v>
      </c>
      <c r="K6" s="172" t="s">
        <v>274</v>
      </c>
      <c r="L6" s="172" t="s">
        <v>275</v>
      </c>
      <c r="M6" s="172" t="s">
        <v>276</v>
      </c>
      <c r="N6" s="172" t="s">
        <v>277</v>
      </c>
      <c r="O6" s="172" t="s">
        <v>278</v>
      </c>
      <c r="P6" s="172" t="s">
        <v>279</v>
      </c>
      <c r="Q6" s="173" t="str">
        <f>CONCATENATE("var. ",RIGHT(P6,2),"/",RIGHT(O6,2))</f>
        <v>var. 26/25</v>
      </c>
      <c r="R6" s="173" t="str">
        <f>CONCATENATE("Cuota s/ total lugares de residencia ",RIGHT(P6,4))</f>
        <v>Cuota s/ total lugares de residencia 2026</v>
      </c>
      <c r="S6" s="172" t="s">
        <v>274</v>
      </c>
      <c r="T6" s="172" t="s">
        <v>276</v>
      </c>
      <c r="U6" s="172" t="s">
        <v>277</v>
      </c>
      <c r="V6" s="172" t="s">
        <v>278</v>
      </c>
      <c r="W6" s="172" t="s">
        <v>279</v>
      </c>
      <c r="X6" s="173" t="str">
        <f>CONCATENATE("var. ",RIGHT(W6,2),"/",RIGHT(V6,2))</f>
        <v>var. 26/25</v>
      </c>
      <c r="Y6" s="173" t="str">
        <f>CONCATENATE("Cuota s/ total lugares de residencia ",RIGHT(W6,4))</f>
        <v>Cuota s/ total lugares de residencia 2026</v>
      </c>
    </row>
    <row r="7" spans="1:25" x14ac:dyDescent="0.25">
      <c r="A7" s="1"/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spans="1:25" x14ac:dyDescent="0.25">
      <c r="A8" s="1"/>
      <c r="B8" s="156" t="s">
        <v>73</v>
      </c>
      <c r="C8" s="176">
        <f t="shared" ref="C8:H8" si="0">C9+C12</f>
        <v>82783</v>
      </c>
      <c r="D8" s="176">
        <f t="shared" si="0"/>
        <v>314593</v>
      </c>
      <c r="E8" s="176">
        <f t="shared" si="0"/>
        <v>374579</v>
      </c>
      <c r="F8" s="176">
        <f t="shared" si="0"/>
        <v>374258</v>
      </c>
      <c r="G8" s="176">
        <f t="shared" si="0"/>
        <v>372782</v>
      </c>
      <c r="H8" s="176">
        <f t="shared" si="0"/>
        <v>376536</v>
      </c>
      <c r="I8" s="177">
        <f>IFERROR(H8/G8-1,"-")</f>
        <v>1.0070228712759643E-2</v>
      </c>
      <c r="J8" s="177">
        <f t="shared" ref="J8:J20" si="1">H8/H$8</f>
        <v>1</v>
      </c>
      <c r="K8" s="176">
        <f t="shared" ref="K8:P8" si="2">K9+K12</f>
        <v>317849</v>
      </c>
      <c r="L8" s="176">
        <f t="shared" si="2"/>
        <v>1440620</v>
      </c>
      <c r="M8" s="176">
        <f t="shared" si="2"/>
        <v>1617630</v>
      </c>
      <c r="N8" s="176">
        <f t="shared" si="2"/>
        <v>1729463</v>
      </c>
      <c r="O8" s="176">
        <f t="shared" si="2"/>
        <v>1684575</v>
      </c>
      <c r="P8" s="176">
        <f t="shared" si="2"/>
        <v>1695760</v>
      </c>
      <c r="Q8" s="177">
        <f>IFERROR(P8/O8-1,"-")</f>
        <v>6.6396568867519434E-3</v>
      </c>
      <c r="R8" s="177">
        <f t="shared" ref="R8:R20" si="3">P8/P$8</f>
        <v>1</v>
      </c>
      <c r="S8" s="176">
        <f>S9+S12</f>
        <v>400632</v>
      </c>
      <c r="T8" s="176">
        <f>T9+T12</f>
        <v>1992209</v>
      </c>
      <c r="U8" s="176">
        <f>U9+U12</f>
        <v>2103721</v>
      </c>
      <c r="V8" s="176">
        <f>V9+V12</f>
        <v>2057357</v>
      </c>
      <c r="W8" s="176">
        <f>W9+W12</f>
        <v>2072296</v>
      </c>
      <c r="X8" s="177">
        <f>IFERROR(W8/V8-1,"-")</f>
        <v>7.2612580121000914E-3</v>
      </c>
      <c r="Y8" s="177">
        <f>W8/W$8</f>
        <v>1</v>
      </c>
    </row>
    <row r="9" spans="1:25" x14ac:dyDescent="0.25">
      <c r="A9" s="1"/>
      <c r="B9" s="159" t="s">
        <v>102</v>
      </c>
      <c r="C9" s="160">
        <v>44083</v>
      </c>
      <c r="D9" s="160">
        <v>80727</v>
      </c>
      <c r="E9" s="160">
        <v>105918</v>
      </c>
      <c r="F9" s="160">
        <v>102178</v>
      </c>
      <c r="G9" s="160">
        <v>94184</v>
      </c>
      <c r="H9" s="160">
        <v>103070</v>
      </c>
      <c r="I9" s="161">
        <f>IFERROR(H9/G9-1,"-")</f>
        <v>9.4347235199184531E-2</v>
      </c>
      <c r="J9" s="161">
        <f t="shared" si="1"/>
        <v>0.27373212654301315</v>
      </c>
      <c r="K9" s="160">
        <v>174617</v>
      </c>
      <c r="L9" s="160">
        <v>302493</v>
      </c>
      <c r="M9" s="160">
        <v>310889</v>
      </c>
      <c r="N9" s="160">
        <v>305682</v>
      </c>
      <c r="O9" s="160">
        <v>307401</v>
      </c>
      <c r="P9" s="160">
        <v>316210</v>
      </c>
      <c r="Q9" s="161">
        <f>IFERROR(P9/O9-1,"-")</f>
        <v>2.8656380428170314E-2</v>
      </c>
      <c r="R9" s="161">
        <f t="shared" si="3"/>
        <v>0.18647096287210455</v>
      </c>
      <c r="S9" s="160">
        <v>218700</v>
      </c>
      <c r="T9" s="160">
        <v>416807</v>
      </c>
      <c r="U9" s="160">
        <v>407860</v>
      </c>
      <c r="V9" s="160">
        <v>401585</v>
      </c>
      <c r="W9" s="160">
        <v>419280</v>
      </c>
      <c r="X9" s="161">
        <f>IFERROR(W9/V9-1,"-")</f>
        <v>4.4062900755755363E-2</v>
      </c>
      <c r="Y9" s="161">
        <f>W9/W$8</f>
        <v>0.20232630859684136</v>
      </c>
    </row>
    <row r="10" spans="1:25" x14ac:dyDescent="0.25">
      <c r="A10" s="162"/>
      <c r="B10" s="163" t="s">
        <v>108</v>
      </c>
      <c r="C10" s="164">
        <v>32507</v>
      </c>
      <c r="D10" s="164">
        <v>45314</v>
      </c>
      <c r="E10" s="164">
        <v>58355</v>
      </c>
      <c r="F10" s="164">
        <v>55211</v>
      </c>
      <c r="G10" s="164">
        <v>48518</v>
      </c>
      <c r="H10" s="164">
        <v>54970</v>
      </c>
      <c r="I10" s="165">
        <f>IFERROR(H10/G10-1,"-")</f>
        <v>0.13298157384888087</v>
      </c>
      <c r="J10" s="165">
        <f t="shared" si="1"/>
        <v>0.14598869696390251</v>
      </c>
      <c r="K10" s="164">
        <v>103191</v>
      </c>
      <c r="L10" s="164">
        <v>106479</v>
      </c>
      <c r="M10" s="164">
        <v>100624</v>
      </c>
      <c r="N10" s="164">
        <v>97688</v>
      </c>
      <c r="O10" s="164">
        <v>97516</v>
      </c>
      <c r="P10" s="164">
        <v>112913</v>
      </c>
      <c r="Q10" s="165">
        <f>IFERROR(P10/O10-1,"-")</f>
        <v>0.15789203822962383</v>
      </c>
      <c r="R10" s="165">
        <f t="shared" si="3"/>
        <v>6.6585483794876638E-2</v>
      </c>
      <c r="S10" s="164">
        <v>135698</v>
      </c>
      <c r="T10" s="164">
        <v>158979</v>
      </c>
      <c r="U10" s="164">
        <v>152899</v>
      </c>
      <c r="V10" s="164">
        <v>146034</v>
      </c>
      <c r="W10" s="164">
        <v>167883</v>
      </c>
      <c r="X10" s="165">
        <f>IFERROR(W10/V10-1,"-")</f>
        <v>0.14961584288590335</v>
      </c>
      <c r="Y10" s="165">
        <f>W10/W$8</f>
        <v>8.1013040608098455E-2</v>
      </c>
    </row>
    <row r="11" spans="1:25" x14ac:dyDescent="0.25">
      <c r="A11" s="162"/>
      <c r="B11" s="163" t="s">
        <v>105</v>
      </c>
      <c r="C11" s="164">
        <v>11576</v>
      </c>
      <c r="D11" s="164">
        <v>35413</v>
      </c>
      <c r="E11" s="164">
        <v>47563</v>
      </c>
      <c r="F11" s="164">
        <v>46967</v>
      </c>
      <c r="G11" s="164">
        <v>45666</v>
      </c>
      <c r="H11" s="164">
        <v>48100</v>
      </c>
      <c r="I11" s="165">
        <f>IFERROR(H11/G11-1,"-")</f>
        <v>5.330004817588585E-2</v>
      </c>
      <c r="J11" s="165">
        <f t="shared" si="1"/>
        <v>0.12774342957911064</v>
      </c>
      <c r="K11" s="164">
        <v>71426</v>
      </c>
      <c r="L11" s="164">
        <v>196014</v>
      </c>
      <c r="M11" s="164">
        <v>210265</v>
      </c>
      <c r="N11" s="164">
        <v>207994</v>
      </c>
      <c r="O11" s="164">
        <v>209885</v>
      </c>
      <c r="P11" s="164">
        <v>203297</v>
      </c>
      <c r="Q11" s="165">
        <f>IFERROR(P11/O11-1,"-")</f>
        <v>-3.1388617576291744E-2</v>
      </c>
      <c r="R11" s="165">
        <f t="shared" si="3"/>
        <v>0.11988547907722791</v>
      </c>
      <c r="S11" s="164">
        <v>83002</v>
      </c>
      <c r="T11" s="164">
        <v>257828</v>
      </c>
      <c r="U11" s="164">
        <v>254961</v>
      </c>
      <c r="V11" s="164">
        <v>255551</v>
      </c>
      <c r="W11" s="164">
        <v>251397</v>
      </c>
      <c r="X11" s="165">
        <f>IFERROR(W11/V11-1,"-")</f>
        <v>-1.6255072373029256E-2</v>
      </c>
      <c r="Y11" s="165">
        <f>W11/W$8</f>
        <v>0.12131326798874292</v>
      </c>
    </row>
    <row r="12" spans="1:25" x14ac:dyDescent="0.25">
      <c r="A12" s="1"/>
      <c r="B12" s="159" t="s">
        <v>112</v>
      </c>
      <c r="C12" s="160">
        <v>38700</v>
      </c>
      <c r="D12" s="160">
        <v>233866</v>
      </c>
      <c r="E12" s="160">
        <v>268661</v>
      </c>
      <c r="F12" s="160">
        <v>272080</v>
      </c>
      <c r="G12" s="160">
        <v>278598</v>
      </c>
      <c r="H12" s="160">
        <v>273466</v>
      </c>
      <c r="I12" s="161">
        <f>IFERROR(H12/G12-1,"-")</f>
        <v>-1.8420807040969378E-2</v>
      </c>
      <c r="J12" s="161">
        <f t="shared" si="1"/>
        <v>0.72626787345698685</v>
      </c>
      <c r="K12" s="160">
        <v>143232</v>
      </c>
      <c r="L12" s="160">
        <v>1138127</v>
      </c>
      <c r="M12" s="160">
        <v>1306741</v>
      </c>
      <c r="N12" s="160">
        <v>1423781</v>
      </c>
      <c r="O12" s="160">
        <v>1377174</v>
      </c>
      <c r="P12" s="160">
        <v>1379550</v>
      </c>
      <c r="Q12" s="161">
        <f>IFERROR(P12/O12-1,"-")</f>
        <v>1.7252721878280308E-3</v>
      </c>
      <c r="R12" s="161">
        <f t="shared" si="3"/>
        <v>0.81352903712789548</v>
      </c>
      <c r="S12" s="160">
        <v>181932</v>
      </c>
      <c r="T12" s="160">
        <v>1575402</v>
      </c>
      <c r="U12" s="160">
        <v>1695861</v>
      </c>
      <c r="V12" s="160">
        <v>1655772</v>
      </c>
      <c r="W12" s="160">
        <v>1653016</v>
      </c>
      <c r="X12" s="161">
        <f>IFERROR(W12/V12-1,"-")</f>
        <v>-1.664480375317412E-3</v>
      </c>
      <c r="Y12" s="161">
        <f>W12/W$8</f>
        <v>0.79767369140315858</v>
      </c>
    </row>
    <row r="13" spans="1:25" s="57" customFormat="1" x14ac:dyDescent="0.25">
      <c r="B13" s="163" t="s">
        <v>115</v>
      </c>
      <c r="C13" s="164">
        <v>2527</v>
      </c>
      <c r="D13" s="164">
        <v>83953</v>
      </c>
      <c r="E13" s="164">
        <v>105008</v>
      </c>
      <c r="F13" s="164">
        <v>101285</v>
      </c>
      <c r="G13" s="164">
        <v>99103</v>
      </c>
      <c r="H13" s="164">
        <v>89586</v>
      </c>
      <c r="I13" s="165">
        <f t="shared" ref="I13:I20" si="4">IFERROR(H13/G13-1,"-")</f>
        <v>-9.6031401673006833E-2</v>
      </c>
      <c r="J13" s="165">
        <f t="shared" si="1"/>
        <v>0.23792147364395436</v>
      </c>
      <c r="K13" s="164">
        <v>7398</v>
      </c>
      <c r="L13" s="164">
        <v>519743</v>
      </c>
      <c r="M13" s="164">
        <v>594690</v>
      </c>
      <c r="N13" s="164">
        <v>648222</v>
      </c>
      <c r="O13" s="164">
        <v>638915</v>
      </c>
      <c r="P13" s="164">
        <v>654695</v>
      </c>
      <c r="Q13" s="165">
        <f t="shared" ref="Q13:Q20" si="5">IFERROR(P13/O13-1,"-")</f>
        <v>2.4698121033314369E-2</v>
      </c>
      <c r="R13" s="165">
        <f t="shared" si="3"/>
        <v>0.38607762890975139</v>
      </c>
      <c r="S13" s="164">
        <v>9925</v>
      </c>
      <c r="T13" s="164">
        <v>699698</v>
      </c>
      <c r="U13" s="164">
        <v>749507</v>
      </c>
      <c r="V13" s="164">
        <v>738018</v>
      </c>
      <c r="W13" s="164">
        <v>744281</v>
      </c>
      <c r="X13" s="165">
        <f t="shared" ref="X13:X20" si="6">IFERROR(W13/V13-1,"-")</f>
        <v>8.4862428829648451E-3</v>
      </c>
      <c r="Y13" s="165">
        <f t="shared" ref="Y13:Y20" si="7">W13/W$8</f>
        <v>0.35915766859560605</v>
      </c>
    </row>
    <row r="14" spans="1:25" s="57" customFormat="1" x14ac:dyDescent="0.25">
      <c r="B14" s="163" t="s">
        <v>118</v>
      </c>
      <c r="C14" s="164">
        <v>7686</v>
      </c>
      <c r="D14" s="164">
        <v>30532</v>
      </c>
      <c r="E14" s="164">
        <v>36832</v>
      </c>
      <c r="F14" s="164">
        <v>36738</v>
      </c>
      <c r="G14" s="164">
        <v>38441</v>
      </c>
      <c r="H14" s="164">
        <v>36239</v>
      </c>
      <c r="I14" s="165">
        <f t="shared" si="4"/>
        <v>-5.7282588902473952E-2</v>
      </c>
      <c r="J14" s="165">
        <f t="shared" si="1"/>
        <v>9.6243121507638044E-2</v>
      </c>
      <c r="K14" s="164">
        <v>23036</v>
      </c>
      <c r="L14" s="164">
        <v>131246</v>
      </c>
      <c r="M14" s="164">
        <v>154990</v>
      </c>
      <c r="N14" s="164">
        <v>164975</v>
      </c>
      <c r="O14" s="164">
        <v>154807</v>
      </c>
      <c r="P14" s="164">
        <v>148164</v>
      </c>
      <c r="Q14" s="165">
        <f t="shared" si="5"/>
        <v>-4.2911496250169545E-2</v>
      </c>
      <c r="R14" s="165">
        <f t="shared" si="3"/>
        <v>8.7373213190545834E-2</v>
      </c>
      <c r="S14" s="164">
        <v>30722</v>
      </c>
      <c r="T14" s="164">
        <v>191822</v>
      </c>
      <c r="U14" s="164">
        <v>201713</v>
      </c>
      <c r="V14" s="164">
        <v>193248</v>
      </c>
      <c r="W14" s="164">
        <v>184403</v>
      </c>
      <c r="X14" s="165">
        <f t="shared" si="6"/>
        <v>-4.5770202020201989E-2</v>
      </c>
      <c r="Y14" s="165">
        <f t="shared" si="7"/>
        <v>8.8984874747622927E-2</v>
      </c>
    </row>
    <row r="15" spans="1:25" x14ac:dyDescent="0.25">
      <c r="A15" s="1"/>
      <c r="B15" s="163" t="s">
        <v>121</v>
      </c>
      <c r="C15" s="164">
        <v>7901</v>
      </c>
      <c r="D15" s="164">
        <v>15503</v>
      </c>
      <c r="E15" s="164">
        <v>18876</v>
      </c>
      <c r="F15" s="164">
        <v>16907</v>
      </c>
      <c r="G15" s="164">
        <v>17266</v>
      </c>
      <c r="H15" s="164">
        <v>19634</v>
      </c>
      <c r="I15" s="165">
        <f t="shared" si="4"/>
        <v>0.13714815243831802</v>
      </c>
      <c r="J15" s="165">
        <f t="shared" si="1"/>
        <v>5.2143752522999132E-2</v>
      </c>
      <c r="K15" s="164">
        <v>26683</v>
      </c>
      <c r="L15" s="164">
        <v>64940</v>
      </c>
      <c r="M15" s="164">
        <v>73044</v>
      </c>
      <c r="N15" s="164">
        <v>81656</v>
      </c>
      <c r="O15" s="164">
        <v>73730</v>
      </c>
      <c r="P15" s="164">
        <v>74961</v>
      </c>
      <c r="Q15" s="165">
        <f t="shared" si="5"/>
        <v>1.6696053166960434E-2</v>
      </c>
      <c r="R15" s="165">
        <f t="shared" si="3"/>
        <v>4.4204958248808796E-2</v>
      </c>
      <c r="S15" s="164">
        <v>34584</v>
      </c>
      <c r="T15" s="164">
        <v>91920</v>
      </c>
      <c r="U15" s="164">
        <v>98563</v>
      </c>
      <c r="V15" s="164">
        <v>90996</v>
      </c>
      <c r="W15" s="164">
        <v>94595</v>
      </c>
      <c r="X15" s="165">
        <f t="shared" si="6"/>
        <v>3.955118906325561E-2</v>
      </c>
      <c r="Y15" s="165">
        <f t="shared" si="7"/>
        <v>4.5647436466605157E-2</v>
      </c>
    </row>
    <row r="16" spans="1:25" x14ac:dyDescent="0.25">
      <c r="A16" s="1"/>
      <c r="B16" s="163" t="s">
        <v>128</v>
      </c>
      <c r="C16" s="164">
        <v>528</v>
      </c>
      <c r="D16" s="164">
        <v>8934</v>
      </c>
      <c r="E16" s="164">
        <v>6717</v>
      </c>
      <c r="F16" s="164">
        <v>6752</v>
      </c>
      <c r="G16" s="164">
        <v>6773</v>
      </c>
      <c r="H16" s="164">
        <v>7477</v>
      </c>
      <c r="I16" s="165">
        <f t="shared" si="4"/>
        <v>0.10394212313598117</v>
      </c>
      <c r="J16" s="165">
        <f t="shared" si="1"/>
        <v>1.985733103873202E-2</v>
      </c>
      <c r="K16" s="164">
        <v>5783</v>
      </c>
      <c r="L16" s="164">
        <v>54681</v>
      </c>
      <c r="M16" s="164">
        <v>48199</v>
      </c>
      <c r="N16" s="164">
        <v>54773</v>
      </c>
      <c r="O16" s="164">
        <v>49342</v>
      </c>
      <c r="P16" s="164">
        <v>49606</v>
      </c>
      <c r="Q16" s="165">
        <f t="shared" si="5"/>
        <v>5.3504114142111092E-3</v>
      </c>
      <c r="R16" s="165">
        <f t="shared" si="3"/>
        <v>2.9252960324574234E-2</v>
      </c>
      <c r="S16" s="164">
        <v>6311</v>
      </c>
      <c r="T16" s="164">
        <v>54916</v>
      </c>
      <c r="U16" s="164">
        <v>61525</v>
      </c>
      <c r="V16" s="164">
        <v>56115</v>
      </c>
      <c r="W16" s="164">
        <v>57083</v>
      </c>
      <c r="X16" s="165">
        <f t="shared" si="6"/>
        <v>1.7250289583890188E-2</v>
      </c>
      <c r="Y16" s="165">
        <f t="shared" si="7"/>
        <v>2.754577531395129E-2</v>
      </c>
    </row>
    <row r="17" spans="1:25" x14ac:dyDescent="0.25">
      <c r="A17" s="57"/>
      <c r="B17" s="163" t="s">
        <v>124</v>
      </c>
      <c r="C17" s="164">
        <v>933</v>
      </c>
      <c r="D17" s="164">
        <v>4860</v>
      </c>
      <c r="E17" s="164">
        <v>4385</v>
      </c>
      <c r="F17" s="164">
        <v>4662</v>
      </c>
      <c r="G17" s="164">
        <v>4750</v>
      </c>
      <c r="H17" s="164">
        <v>5752</v>
      </c>
      <c r="I17" s="165">
        <f t="shared" si="4"/>
        <v>0.21094736842105255</v>
      </c>
      <c r="J17" s="165">
        <f t="shared" si="1"/>
        <v>1.527609577835851E-2</v>
      </c>
      <c r="K17" s="164">
        <v>10347</v>
      </c>
      <c r="L17" s="164">
        <v>59161</v>
      </c>
      <c r="M17" s="164">
        <v>58414</v>
      </c>
      <c r="N17" s="164">
        <v>62725</v>
      </c>
      <c r="O17" s="164">
        <v>56982</v>
      </c>
      <c r="P17" s="164">
        <v>58395</v>
      </c>
      <c r="Q17" s="165">
        <f t="shared" si="5"/>
        <v>2.479730441191963E-2</v>
      </c>
      <c r="R17" s="165">
        <f t="shared" si="3"/>
        <v>3.4435887153842527E-2</v>
      </c>
      <c r="S17" s="164">
        <v>11280</v>
      </c>
      <c r="T17" s="164">
        <v>62799</v>
      </c>
      <c r="U17" s="164">
        <v>67387</v>
      </c>
      <c r="V17" s="164">
        <v>61732</v>
      </c>
      <c r="W17" s="164">
        <v>64147</v>
      </c>
      <c r="X17" s="165">
        <f t="shared" si="6"/>
        <v>3.9120715350223545E-2</v>
      </c>
      <c r="Y17" s="165">
        <f t="shared" si="7"/>
        <v>3.0954554754726159E-2</v>
      </c>
    </row>
    <row r="18" spans="1:25" x14ac:dyDescent="0.25">
      <c r="A18" s="57"/>
      <c r="B18" s="163" t="s">
        <v>133</v>
      </c>
      <c r="C18" s="164">
        <v>85</v>
      </c>
      <c r="D18" s="164">
        <v>3334</v>
      </c>
      <c r="E18" s="164">
        <v>4011</v>
      </c>
      <c r="F18" s="164">
        <v>3231</v>
      </c>
      <c r="G18" s="164">
        <v>3417</v>
      </c>
      <c r="H18" s="164">
        <v>2907</v>
      </c>
      <c r="I18" s="165">
        <f t="shared" si="4"/>
        <v>-0.14925373134328357</v>
      </c>
      <c r="J18" s="165">
        <f t="shared" si="1"/>
        <v>7.7203773344381417E-3</v>
      </c>
      <c r="K18" s="164">
        <v>348</v>
      </c>
      <c r="L18" s="164">
        <v>18295</v>
      </c>
      <c r="M18" s="164">
        <v>24215</v>
      </c>
      <c r="N18" s="164">
        <v>21567</v>
      </c>
      <c r="O18" s="164">
        <v>20631</v>
      </c>
      <c r="P18" s="164">
        <v>17880</v>
      </c>
      <c r="Q18" s="165">
        <f t="shared" si="5"/>
        <v>-0.13334302748291404</v>
      </c>
      <c r="R18" s="165">
        <f t="shared" si="3"/>
        <v>1.0543944897862905E-2</v>
      </c>
      <c r="S18" s="164">
        <v>433</v>
      </c>
      <c r="T18" s="164">
        <v>28226</v>
      </c>
      <c r="U18" s="164">
        <v>24798</v>
      </c>
      <c r="V18" s="164">
        <v>24048</v>
      </c>
      <c r="W18" s="164">
        <v>20787</v>
      </c>
      <c r="X18" s="165">
        <f t="shared" si="6"/>
        <v>-0.13560379241516962</v>
      </c>
      <c r="Y18" s="165">
        <f t="shared" si="7"/>
        <v>1.0030902921204307E-2</v>
      </c>
    </row>
    <row r="19" spans="1:25" x14ac:dyDescent="0.25">
      <c r="A19" s="57"/>
      <c r="B19" s="163" t="s">
        <v>136</v>
      </c>
      <c r="C19" s="164">
        <v>208</v>
      </c>
      <c r="D19" s="164">
        <v>1956</v>
      </c>
      <c r="E19" s="164">
        <v>2428</v>
      </c>
      <c r="F19" s="164">
        <v>1997</v>
      </c>
      <c r="G19" s="164">
        <v>2151</v>
      </c>
      <c r="H19" s="164">
        <v>1730</v>
      </c>
      <c r="I19" s="165">
        <f t="shared" si="4"/>
        <v>-0.19572291957229193</v>
      </c>
      <c r="J19" s="165">
        <f t="shared" si="1"/>
        <v>4.5945142031572012E-3</v>
      </c>
      <c r="K19" s="164">
        <v>1131</v>
      </c>
      <c r="L19" s="164">
        <v>13592</v>
      </c>
      <c r="M19" s="164">
        <v>22312</v>
      </c>
      <c r="N19" s="164">
        <v>22008</v>
      </c>
      <c r="O19" s="164">
        <v>18282</v>
      </c>
      <c r="P19" s="164">
        <v>18323</v>
      </c>
      <c r="Q19" s="165">
        <f t="shared" si="5"/>
        <v>2.2426430368669426E-3</v>
      </c>
      <c r="R19" s="165">
        <f t="shared" si="3"/>
        <v>1.080518469594754E-2</v>
      </c>
      <c r="S19" s="164">
        <v>1339</v>
      </c>
      <c r="T19" s="164">
        <v>24740</v>
      </c>
      <c r="U19" s="164">
        <v>24005</v>
      </c>
      <c r="V19" s="164">
        <v>20433</v>
      </c>
      <c r="W19" s="164">
        <v>20053</v>
      </c>
      <c r="X19" s="165">
        <f t="shared" si="6"/>
        <v>-1.8597367004355658E-2</v>
      </c>
      <c r="Y19" s="165">
        <f t="shared" si="7"/>
        <v>9.6767064164578805E-3</v>
      </c>
    </row>
    <row r="20" spans="1:25" x14ac:dyDescent="0.25">
      <c r="A20" s="57"/>
      <c r="B20" s="168" t="s">
        <v>150</v>
      </c>
      <c r="C20" s="169">
        <f t="shared" ref="C20:H20" si="8">C12-SUM(C13:C19)</f>
        <v>18832</v>
      </c>
      <c r="D20" s="169">
        <f t="shared" si="8"/>
        <v>84794</v>
      </c>
      <c r="E20" s="169">
        <f t="shared" si="8"/>
        <v>90404</v>
      </c>
      <c r="F20" s="169">
        <f t="shared" si="8"/>
        <v>100508</v>
      </c>
      <c r="G20" s="169">
        <f t="shared" si="8"/>
        <v>106697</v>
      </c>
      <c r="H20" s="169">
        <f t="shared" si="8"/>
        <v>110141</v>
      </c>
      <c r="I20" s="170">
        <f t="shared" si="4"/>
        <v>3.2278320852507481E-2</v>
      </c>
      <c r="J20" s="170">
        <f t="shared" si="1"/>
        <v>0.29251120742770942</v>
      </c>
      <c r="K20" s="169">
        <f t="shared" ref="K20:P20" si="9">K12-SUM(K13:K19)</f>
        <v>68506</v>
      </c>
      <c r="L20" s="169">
        <f t="shared" si="9"/>
        <v>276469</v>
      </c>
      <c r="M20" s="169">
        <f t="shared" si="9"/>
        <v>330877</v>
      </c>
      <c r="N20" s="169">
        <f t="shared" si="9"/>
        <v>367855</v>
      </c>
      <c r="O20" s="169">
        <f t="shared" si="9"/>
        <v>364485</v>
      </c>
      <c r="P20" s="169">
        <f t="shared" si="9"/>
        <v>357526</v>
      </c>
      <c r="Q20" s="170">
        <f t="shared" si="5"/>
        <v>-1.9092692429043767E-2</v>
      </c>
      <c r="R20" s="170">
        <f t="shared" si="3"/>
        <v>0.21083525970656225</v>
      </c>
      <c r="S20" s="169">
        <f>S12-SUM(S13:S19)</f>
        <v>87338</v>
      </c>
      <c r="T20" s="169">
        <f>T12-SUM(T13:T19)</f>
        <v>421281</v>
      </c>
      <c r="U20" s="169">
        <f>U12-SUM(U13:U19)</f>
        <v>468363</v>
      </c>
      <c r="V20" s="169">
        <f>V12-SUM(V13:V19)</f>
        <v>471182</v>
      </c>
      <c r="W20" s="169">
        <f>W12-SUM(W13:W19)</f>
        <v>467667</v>
      </c>
      <c r="X20" s="170">
        <f t="shared" si="6"/>
        <v>-7.4599623924512803E-3</v>
      </c>
      <c r="Y20" s="170">
        <f t="shared" si="7"/>
        <v>0.22567577218698487</v>
      </c>
    </row>
    <row r="21" spans="1:25" x14ac:dyDescent="0.25">
      <c r="A21" s="57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x14ac:dyDescent="0.25">
      <c r="A22" s="57"/>
      <c r="B22" s="156" t="s">
        <v>73</v>
      </c>
      <c r="C22" s="176">
        <f t="shared" ref="C22:H22" si="10">C23+C26</f>
        <v>3659</v>
      </c>
      <c r="D22" s="176">
        <f t="shared" si="10"/>
        <v>75055</v>
      </c>
      <c r="E22" s="176">
        <f t="shared" si="10"/>
        <v>81791</v>
      </c>
      <c r="F22" s="176">
        <f t="shared" si="10"/>
        <v>76875</v>
      </c>
      <c r="G22" s="176">
        <f t="shared" si="10"/>
        <v>78987</v>
      </c>
      <c r="H22" s="176">
        <f t="shared" si="10"/>
        <v>76925</v>
      </c>
      <c r="I22" s="177">
        <f>IFERROR(H22/G22-1,"-")</f>
        <v>-2.6105561674706013E-2</v>
      </c>
      <c r="J22" s="177">
        <f t="shared" ref="J22:J34" si="11">H22/H$8</f>
        <v>0.20429653472709117</v>
      </c>
      <c r="K22" s="176">
        <f t="shared" ref="K22:P22" si="12">K23+K26</f>
        <v>147521</v>
      </c>
      <c r="L22" s="176">
        <f t="shared" si="12"/>
        <v>638621</v>
      </c>
      <c r="M22" s="176">
        <f t="shared" si="12"/>
        <v>669357</v>
      </c>
      <c r="N22" s="176">
        <f t="shared" si="12"/>
        <v>705172</v>
      </c>
      <c r="O22" s="176">
        <f t="shared" si="12"/>
        <v>656124</v>
      </c>
      <c r="P22" s="176">
        <f t="shared" si="12"/>
        <v>669641</v>
      </c>
      <c r="Q22" s="177">
        <f>IFERROR(P22/O22-1,"-")</f>
        <v>2.0601288780779159E-2</v>
      </c>
      <c r="R22" s="177">
        <f t="shared" ref="R22:R34" si="13">P22/P$8</f>
        <v>0.39489137613813274</v>
      </c>
      <c r="S22" s="176">
        <f>S23+S26</f>
        <v>151180</v>
      </c>
      <c r="T22" s="176">
        <f>T23+T26</f>
        <v>751148</v>
      </c>
      <c r="U22" s="176">
        <f>U23+U26</f>
        <v>782047</v>
      </c>
      <c r="V22" s="176">
        <f>V23+V26</f>
        <v>735111</v>
      </c>
      <c r="W22" s="176">
        <f>W23+W26</f>
        <v>746566</v>
      </c>
      <c r="X22" s="177">
        <f>IFERROR(W22/V22-1,"-")</f>
        <v>1.5582680710804153E-2</v>
      </c>
      <c r="Y22" s="177">
        <f>W22/W$8</f>
        <v>0.3602603103031613</v>
      </c>
    </row>
    <row r="23" spans="1:25" x14ac:dyDescent="0.25">
      <c r="A23" s="57"/>
      <c r="B23" s="159" t="s">
        <v>102</v>
      </c>
      <c r="C23" s="160">
        <v>1234</v>
      </c>
      <c r="D23" s="160">
        <v>5900</v>
      </c>
      <c r="E23" s="160">
        <v>5529</v>
      </c>
      <c r="F23" s="160">
        <v>3207</v>
      </c>
      <c r="G23" s="160">
        <v>3980</v>
      </c>
      <c r="H23" s="160">
        <v>5227</v>
      </c>
      <c r="I23" s="161">
        <f>IFERROR(H23/G23-1,"-")</f>
        <v>0.31331658291457276</v>
      </c>
      <c r="J23" s="161">
        <f t="shared" si="11"/>
        <v>1.388180678607092E-2</v>
      </c>
      <c r="K23" s="160">
        <v>74246</v>
      </c>
      <c r="L23" s="160">
        <v>68811</v>
      </c>
      <c r="M23" s="160">
        <v>57743</v>
      </c>
      <c r="N23" s="160">
        <v>50873</v>
      </c>
      <c r="O23" s="160">
        <v>44728</v>
      </c>
      <c r="P23" s="160">
        <v>43475</v>
      </c>
      <c r="Q23" s="161">
        <f>IFERROR(P23/O23-1,"-")</f>
        <v>-2.8013772133786419E-2</v>
      </c>
      <c r="R23" s="161">
        <f t="shared" si="13"/>
        <v>2.5637472283813748E-2</v>
      </c>
      <c r="S23" s="160">
        <v>75480</v>
      </c>
      <c r="T23" s="160">
        <v>63272</v>
      </c>
      <c r="U23" s="160">
        <v>54080</v>
      </c>
      <c r="V23" s="160">
        <v>48708</v>
      </c>
      <c r="W23" s="160">
        <v>48702</v>
      </c>
      <c r="X23" s="161">
        <f>IFERROR(W23/V23-1,"-")</f>
        <v>-1.231830500123543E-4</v>
      </c>
      <c r="Y23" s="161">
        <f>W23/W$8</f>
        <v>2.3501468902125951E-2</v>
      </c>
    </row>
    <row r="24" spans="1:25" x14ac:dyDescent="0.25">
      <c r="A24" s="57"/>
      <c r="B24" s="163" t="s">
        <v>108</v>
      </c>
      <c r="C24" s="164">
        <v>707</v>
      </c>
      <c r="D24" s="164">
        <v>3487</v>
      </c>
      <c r="E24" s="164">
        <v>2842</v>
      </c>
      <c r="F24" s="164">
        <v>1030</v>
      </c>
      <c r="G24" s="164">
        <v>1371</v>
      </c>
      <c r="H24" s="164">
        <v>2265</v>
      </c>
      <c r="I24" s="165">
        <f>IFERROR(H24/G24-1,"-")</f>
        <v>0.65207877461706776</v>
      </c>
      <c r="J24" s="165">
        <f t="shared" si="11"/>
        <v>6.0153610810121739E-3</v>
      </c>
      <c r="K24" s="164">
        <v>43372</v>
      </c>
      <c r="L24" s="164">
        <v>28351</v>
      </c>
      <c r="M24" s="164">
        <v>22457</v>
      </c>
      <c r="N24" s="164">
        <v>17563</v>
      </c>
      <c r="O24" s="164">
        <v>20459</v>
      </c>
      <c r="P24" s="164">
        <v>20789</v>
      </c>
      <c r="Q24" s="165">
        <f>IFERROR(P24/O24-1,"-")</f>
        <v>1.6129820616843427E-2</v>
      </c>
      <c r="R24" s="165">
        <f t="shared" si="13"/>
        <v>1.2259399915082323E-2</v>
      </c>
      <c r="S24" s="164">
        <v>44079</v>
      </c>
      <c r="T24" s="164">
        <v>25299</v>
      </c>
      <c r="U24" s="164">
        <v>18593</v>
      </c>
      <c r="V24" s="164">
        <v>21830</v>
      </c>
      <c r="W24" s="164">
        <v>23054</v>
      </c>
      <c r="X24" s="165">
        <f>IFERROR(W24/V24-1,"-")</f>
        <v>5.6069628950984773E-2</v>
      </c>
      <c r="Y24" s="165">
        <f>W24/W$8</f>
        <v>1.1124858610932029E-2</v>
      </c>
    </row>
    <row r="25" spans="1:25" x14ac:dyDescent="0.25">
      <c r="A25" s="57"/>
      <c r="B25" s="163" t="s">
        <v>105</v>
      </c>
      <c r="C25" s="164">
        <v>527</v>
      </c>
      <c r="D25" s="164">
        <v>2413</v>
      </c>
      <c r="E25" s="164">
        <v>2687</v>
      </c>
      <c r="F25" s="164">
        <v>2177</v>
      </c>
      <c r="G25" s="164">
        <v>2609</v>
      </c>
      <c r="H25" s="164">
        <v>2962</v>
      </c>
      <c r="I25" s="165">
        <f>IFERROR(H25/G25-1,"-")</f>
        <v>0.13530088156381748</v>
      </c>
      <c r="J25" s="165">
        <f t="shared" si="11"/>
        <v>7.8664457050587454E-3</v>
      </c>
      <c r="K25" s="164">
        <v>30874</v>
      </c>
      <c r="L25" s="164">
        <v>40460</v>
      </c>
      <c r="M25" s="164">
        <v>35286</v>
      </c>
      <c r="N25" s="164">
        <v>33310</v>
      </c>
      <c r="O25" s="164">
        <v>24269</v>
      </c>
      <c r="P25" s="164">
        <v>22686</v>
      </c>
      <c r="Q25" s="165">
        <f>IFERROR(P25/O25-1,"-")</f>
        <v>-6.5227244633070947E-2</v>
      </c>
      <c r="R25" s="165">
        <f t="shared" si="13"/>
        <v>1.3378072368731423E-2</v>
      </c>
      <c r="S25" s="164">
        <v>31401</v>
      </c>
      <c r="T25" s="164">
        <v>37973</v>
      </c>
      <c r="U25" s="164">
        <v>35487</v>
      </c>
      <c r="V25" s="164">
        <v>26878</v>
      </c>
      <c r="W25" s="164">
        <v>25648</v>
      </c>
      <c r="X25" s="165">
        <f>IFERROR(W25/V25-1,"-")</f>
        <v>-4.5762333506957353E-2</v>
      </c>
      <c r="Y25" s="165">
        <f>W25/W$8</f>
        <v>1.2376610291193923E-2</v>
      </c>
    </row>
    <row r="26" spans="1:25" x14ac:dyDescent="0.25">
      <c r="A26" s="57"/>
      <c r="B26" s="159" t="s">
        <v>112</v>
      </c>
      <c r="C26" s="160">
        <v>2425</v>
      </c>
      <c r="D26" s="160">
        <v>69155</v>
      </c>
      <c r="E26" s="160">
        <v>76262</v>
      </c>
      <c r="F26" s="160">
        <v>73668</v>
      </c>
      <c r="G26" s="160">
        <v>75007</v>
      </c>
      <c r="H26" s="160">
        <v>71698</v>
      </c>
      <c r="I26" s="161">
        <f>IFERROR(H26/G26-1,"-")</f>
        <v>-4.4115882517631655E-2</v>
      </c>
      <c r="J26" s="161">
        <f t="shared" si="11"/>
        <v>0.19041472794102024</v>
      </c>
      <c r="K26" s="160">
        <v>73275</v>
      </c>
      <c r="L26" s="160">
        <v>569810</v>
      </c>
      <c r="M26" s="160">
        <v>611614</v>
      </c>
      <c r="N26" s="160">
        <v>654299</v>
      </c>
      <c r="O26" s="160">
        <v>611396</v>
      </c>
      <c r="P26" s="160">
        <v>626166</v>
      </c>
      <c r="Q26" s="161">
        <f>IFERROR(P26/O26-1,"-")</f>
        <v>2.4157828968458972E-2</v>
      </c>
      <c r="R26" s="161">
        <f t="shared" si="13"/>
        <v>0.369253903854319</v>
      </c>
      <c r="S26" s="160">
        <v>75700</v>
      </c>
      <c r="T26" s="160">
        <v>687876</v>
      </c>
      <c r="U26" s="160">
        <v>727967</v>
      </c>
      <c r="V26" s="160">
        <v>686403</v>
      </c>
      <c r="W26" s="160">
        <v>697864</v>
      </c>
      <c r="X26" s="161">
        <f>IFERROR(W26/V26-1,"-")</f>
        <v>1.6697188095040394E-2</v>
      </c>
      <c r="Y26" s="161">
        <f>W26/W$8</f>
        <v>0.33675884140103535</v>
      </c>
    </row>
    <row r="27" spans="1:25" s="57" customFormat="1" x14ac:dyDescent="0.25">
      <c r="B27" s="163" t="s">
        <v>115</v>
      </c>
      <c r="C27" s="164">
        <v>32</v>
      </c>
      <c r="D27" s="164">
        <v>28289</v>
      </c>
      <c r="E27" s="164">
        <v>32638</v>
      </c>
      <c r="F27" s="164">
        <v>32449</v>
      </c>
      <c r="G27" s="164">
        <v>32060</v>
      </c>
      <c r="H27" s="164">
        <v>28714</v>
      </c>
      <c r="I27" s="165">
        <f t="shared" ref="I27:I34" si="14">IFERROR(H27/G27-1,"-")</f>
        <v>-0.10436681222707422</v>
      </c>
      <c r="J27" s="165">
        <f t="shared" si="11"/>
        <v>7.6258312618182597E-2</v>
      </c>
      <c r="K27" s="164">
        <v>3718</v>
      </c>
      <c r="L27" s="164">
        <v>283619</v>
      </c>
      <c r="M27" s="164">
        <v>309104</v>
      </c>
      <c r="N27" s="164">
        <v>331871</v>
      </c>
      <c r="O27" s="164">
        <v>314942</v>
      </c>
      <c r="P27" s="164">
        <v>327362</v>
      </c>
      <c r="Q27" s="165">
        <f t="shared" ref="Q27:Q34" si="15">IFERROR(P27/O27-1,"-")</f>
        <v>3.9435832629500123E-2</v>
      </c>
      <c r="R27" s="165">
        <f t="shared" si="13"/>
        <v>0.19304736519318771</v>
      </c>
      <c r="S27" s="164">
        <v>3750</v>
      </c>
      <c r="T27" s="164">
        <v>341742</v>
      </c>
      <c r="U27" s="164">
        <v>364320</v>
      </c>
      <c r="V27" s="164">
        <v>347002</v>
      </c>
      <c r="W27" s="164">
        <v>356076</v>
      </c>
      <c r="X27" s="165">
        <f t="shared" ref="X27:X34" si="16">IFERROR(W27/V27-1,"-")</f>
        <v>2.6149705189019157E-2</v>
      </c>
      <c r="Y27" s="165">
        <f t="shared" ref="Y27:Y34" si="17">W27/W$8</f>
        <v>0.17182680466497063</v>
      </c>
    </row>
    <row r="28" spans="1:25" s="57" customFormat="1" x14ac:dyDescent="0.25">
      <c r="B28" s="163" t="s">
        <v>118</v>
      </c>
      <c r="C28" s="164">
        <v>325</v>
      </c>
      <c r="D28" s="164">
        <v>12422</v>
      </c>
      <c r="E28" s="164">
        <v>14878</v>
      </c>
      <c r="F28" s="164">
        <v>13852</v>
      </c>
      <c r="G28" s="164">
        <v>14561</v>
      </c>
      <c r="H28" s="164">
        <v>13667</v>
      </c>
      <c r="I28" s="165">
        <f t="shared" si="14"/>
        <v>-6.1396882082274562E-2</v>
      </c>
      <c r="J28" s="165">
        <f t="shared" si="11"/>
        <v>3.629666220494189E-2</v>
      </c>
      <c r="K28" s="164">
        <v>12866</v>
      </c>
      <c r="L28" s="164">
        <v>61573</v>
      </c>
      <c r="M28" s="164">
        <v>67700</v>
      </c>
      <c r="N28" s="164">
        <v>69664</v>
      </c>
      <c r="O28" s="164">
        <v>62357</v>
      </c>
      <c r="P28" s="164">
        <v>59655</v>
      </c>
      <c r="Q28" s="165">
        <f t="shared" si="15"/>
        <v>-4.3331141652100058E-2</v>
      </c>
      <c r="R28" s="165">
        <f t="shared" si="13"/>
        <v>3.5178916827852999E-2</v>
      </c>
      <c r="S28" s="164">
        <v>13191</v>
      </c>
      <c r="T28" s="164">
        <v>82578</v>
      </c>
      <c r="U28" s="164">
        <v>83516</v>
      </c>
      <c r="V28" s="164">
        <v>76918</v>
      </c>
      <c r="W28" s="164">
        <v>73322</v>
      </c>
      <c r="X28" s="165">
        <f t="shared" si="16"/>
        <v>-4.6751085571647755E-2</v>
      </c>
      <c r="Y28" s="165">
        <f t="shared" si="17"/>
        <v>3.5382011064056487E-2</v>
      </c>
    </row>
    <row r="29" spans="1:25" x14ac:dyDescent="0.25">
      <c r="A29" s="57"/>
      <c r="B29" s="163" t="s">
        <v>121</v>
      </c>
      <c r="C29" s="164">
        <v>1460</v>
      </c>
      <c r="D29" s="164">
        <v>2093</v>
      </c>
      <c r="E29" s="164">
        <v>1739</v>
      </c>
      <c r="F29" s="164">
        <v>1555</v>
      </c>
      <c r="G29" s="164">
        <v>1702</v>
      </c>
      <c r="H29" s="164">
        <v>2041</v>
      </c>
      <c r="I29" s="165">
        <f t="shared" si="14"/>
        <v>0.19917743830787304</v>
      </c>
      <c r="J29" s="165">
        <f t="shared" si="11"/>
        <v>5.4204644443028027E-3</v>
      </c>
      <c r="K29" s="164">
        <v>11399</v>
      </c>
      <c r="L29" s="164">
        <v>24634</v>
      </c>
      <c r="M29" s="164">
        <v>23419</v>
      </c>
      <c r="N29" s="164">
        <v>21089</v>
      </c>
      <c r="O29" s="164">
        <v>19226</v>
      </c>
      <c r="P29" s="164">
        <v>21770</v>
      </c>
      <c r="Q29" s="165">
        <f t="shared" si="15"/>
        <v>0.1323208155622595</v>
      </c>
      <c r="R29" s="165">
        <f t="shared" si="13"/>
        <v>1.2837901589847619E-2</v>
      </c>
      <c r="S29" s="164">
        <v>12859</v>
      </c>
      <c r="T29" s="164">
        <v>25158</v>
      </c>
      <c r="U29" s="164">
        <v>22644</v>
      </c>
      <c r="V29" s="164">
        <v>20928</v>
      </c>
      <c r="W29" s="164">
        <v>23811</v>
      </c>
      <c r="X29" s="165">
        <f t="shared" si="16"/>
        <v>0.13775802752293576</v>
      </c>
      <c r="Y29" s="165">
        <f t="shared" si="17"/>
        <v>1.1490153916235904E-2</v>
      </c>
    </row>
    <row r="30" spans="1:25" x14ac:dyDescent="0.25">
      <c r="A30" s="57"/>
      <c r="B30" s="163" t="s">
        <v>128</v>
      </c>
      <c r="C30" s="164">
        <v>24</v>
      </c>
      <c r="D30" s="164">
        <v>3772</v>
      </c>
      <c r="E30" s="164">
        <v>2097</v>
      </c>
      <c r="F30" s="164">
        <v>1607</v>
      </c>
      <c r="G30" s="164">
        <v>1707</v>
      </c>
      <c r="H30" s="164">
        <v>2264</v>
      </c>
      <c r="I30" s="165">
        <f t="shared" si="14"/>
        <v>0.32630345635618041</v>
      </c>
      <c r="J30" s="165">
        <f t="shared" si="11"/>
        <v>6.0127052924554359E-3</v>
      </c>
      <c r="K30" s="164">
        <v>3071</v>
      </c>
      <c r="L30" s="164">
        <v>30838</v>
      </c>
      <c r="M30" s="164">
        <v>25442</v>
      </c>
      <c r="N30" s="164">
        <v>28150</v>
      </c>
      <c r="O30" s="164">
        <v>25171</v>
      </c>
      <c r="P30" s="164">
        <v>26820</v>
      </c>
      <c r="Q30" s="165">
        <f t="shared" si="15"/>
        <v>6.5511898613483721E-2</v>
      </c>
      <c r="R30" s="165">
        <f t="shared" si="13"/>
        <v>1.5815917346794359E-2</v>
      </c>
      <c r="S30" s="164">
        <v>3095</v>
      </c>
      <c r="T30" s="164">
        <v>27539</v>
      </c>
      <c r="U30" s="164">
        <v>29757</v>
      </c>
      <c r="V30" s="164">
        <v>26878</v>
      </c>
      <c r="W30" s="164">
        <v>29084</v>
      </c>
      <c r="X30" s="165">
        <f t="shared" si="16"/>
        <v>8.2074559118981982E-2</v>
      </c>
      <c r="Y30" s="165">
        <f t="shared" si="17"/>
        <v>1.4034674583167655E-2</v>
      </c>
    </row>
    <row r="31" spans="1:25" x14ac:dyDescent="0.25">
      <c r="A31" s="57"/>
      <c r="B31" s="163" t="s">
        <v>124</v>
      </c>
      <c r="C31" s="164">
        <v>79</v>
      </c>
      <c r="D31" s="164">
        <v>2111</v>
      </c>
      <c r="E31" s="164">
        <v>1557</v>
      </c>
      <c r="F31" s="164">
        <v>1181</v>
      </c>
      <c r="G31" s="164">
        <v>1205</v>
      </c>
      <c r="H31" s="164">
        <v>1245</v>
      </c>
      <c r="I31" s="165">
        <f t="shared" si="14"/>
        <v>3.3195020746888071E-2</v>
      </c>
      <c r="J31" s="165">
        <f t="shared" si="11"/>
        <v>3.3064567531391419E-3</v>
      </c>
      <c r="K31" s="164">
        <v>6597</v>
      </c>
      <c r="L31" s="164">
        <v>37193</v>
      </c>
      <c r="M31" s="164">
        <v>33833</v>
      </c>
      <c r="N31" s="164">
        <v>35579</v>
      </c>
      <c r="O31" s="164">
        <v>34035</v>
      </c>
      <c r="P31" s="164">
        <v>35375</v>
      </c>
      <c r="Q31" s="165">
        <f t="shared" si="15"/>
        <v>3.9371235492875023E-2</v>
      </c>
      <c r="R31" s="165">
        <f t="shared" si="13"/>
        <v>2.0860852950889276E-2</v>
      </c>
      <c r="S31" s="164">
        <v>6676</v>
      </c>
      <c r="T31" s="164">
        <v>35390</v>
      </c>
      <c r="U31" s="164">
        <v>36760</v>
      </c>
      <c r="V31" s="164">
        <v>35240</v>
      </c>
      <c r="W31" s="164">
        <v>36620</v>
      </c>
      <c r="X31" s="165">
        <f t="shared" si="16"/>
        <v>3.916004540295126E-2</v>
      </c>
      <c r="Y31" s="165">
        <f t="shared" si="17"/>
        <v>1.7671220713643226E-2</v>
      </c>
    </row>
    <row r="32" spans="1:25" x14ac:dyDescent="0.25">
      <c r="A32" s="57"/>
      <c r="B32" s="163" t="s">
        <v>133</v>
      </c>
      <c r="C32" s="164">
        <v>0</v>
      </c>
      <c r="D32" s="164">
        <v>1094</v>
      </c>
      <c r="E32" s="164">
        <v>1507</v>
      </c>
      <c r="F32" s="164">
        <v>1552</v>
      </c>
      <c r="G32" s="164">
        <v>1355</v>
      </c>
      <c r="H32" s="164">
        <v>1390</v>
      </c>
      <c r="I32" s="165">
        <f t="shared" si="14"/>
        <v>2.583025830258312E-2</v>
      </c>
      <c r="J32" s="165">
        <f t="shared" si="11"/>
        <v>3.6915460938661908E-3</v>
      </c>
      <c r="K32" s="164">
        <v>129</v>
      </c>
      <c r="L32" s="164">
        <v>10449</v>
      </c>
      <c r="M32" s="164">
        <v>11370</v>
      </c>
      <c r="N32" s="164">
        <v>10400</v>
      </c>
      <c r="O32" s="164">
        <v>9404</v>
      </c>
      <c r="P32" s="164">
        <v>8809</v>
      </c>
      <c r="Q32" s="165">
        <f t="shared" si="15"/>
        <v>-6.3270948532539339E-2</v>
      </c>
      <c r="R32" s="165">
        <f t="shared" si="13"/>
        <v>5.1947209510779828E-3</v>
      </c>
      <c r="S32" s="164">
        <v>129</v>
      </c>
      <c r="T32" s="164">
        <v>12877</v>
      </c>
      <c r="U32" s="164">
        <v>11952</v>
      </c>
      <c r="V32" s="164">
        <v>10759</v>
      </c>
      <c r="W32" s="164">
        <v>10199</v>
      </c>
      <c r="X32" s="165">
        <f t="shared" si="16"/>
        <v>-5.2049446974625879E-2</v>
      </c>
      <c r="Y32" s="165">
        <f t="shared" si="17"/>
        <v>4.9215942124098098E-3</v>
      </c>
    </row>
    <row r="33" spans="1:25" x14ac:dyDescent="0.25">
      <c r="A33" s="57"/>
      <c r="B33" s="163" t="s">
        <v>136</v>
      </c>
      <c r="C33" s="164">
        <v>3</v>
      </c>
      <c r="D33" s="164">
        <v>373</v>
      </c>
      <c r="E33" s="164">
        <v>543</v>
      </c>
      <c r="F33" s="164">
        <v>322</v>
      </c>
      <c r="G33" s="164">
        <v>277</v>
      </c>
      <c r="H33" s="164">
        <v>438</v>
      </c>
      <c r="I33" s="165">
        <f t="shared" si="14"/>
        <v>0.58122743682310474</v>
      </c>
      <c r="J33" s="165">
        <f t="shared" si="11"/>
        <v>1.1632353878513609E-3</v>
      </c>
      <c r="K33" s="164">
        <v>205</v>
      </c>
      <c r="L33" s="164">
        <v>6748</v>
      </c>
      <c r="M33" s="164">
        <v>11186</v>
      </c>
      <c r="N33" s="164">
        <v>10892</v>
      </c>
      <c r="O33" s="164">
        <v>9362</v>
      </c>
      <c r="P33" s="164">
        <v>8573</v>
      </c>
      <c r="Q33" s="165">
        <f t="shared" si="15"/>
        <v>-8.4276863917966294E-2</v>
      </c>
      <c r="R33" s="165">
        <f t="shared" si="13"/>
        <v>5.0555503137236397E-3</v>
      </c>
      <c r="S33" s="164">
        <v>208</v>
      </c>
      <c r="T33" s="164">
        <v>11729</v>
      </c>
      <c r="U33" s="164">
        <v>11214</v>
      </c>
      <c r="V33" s="164">
        <v>9639</v>
      </c>
      <c r="W33" s="164">
        <v>9011</v>
      </c>
      <c r="X33" s="165">
        <f t="shared" si="16"/>
        <v>-6.5151986720614175E-2</v>
      </c>
      <c r="Y33" s="165">
        <f t="shared" si="17"/>
        <v>4.3483170357902536E-3</v>
      </c>
    </row>
    <row r="34" spans="1:25" x14ac:dyDescent="0.25">
      <c r="A34" s="57"/>
      <c r="B34" s="168" t="s">
        <v>150</v>
      </c>
      <c r="C34" s="169">
        <f t="shared" ref="C34:H34" si="18">C26-SUM(C27:C33)</f>
        <v>502</v>
      </c>
      <c r="D34" s="169">
        <f t="shared" si="18"/>
        <v>19001</v>
      </c>
      <c r="E34" s="169">
        <f t="shared" si="18"/>
        <v>21303</v>
      </c>
      <c r="F34" s="169">
        <f t="shared" si="18"/>
        <v>21150</v>
      </c>
      <c r="G34" s="169">
        <f t="shared" si="18"/>
        <v>22140</v>
      </c>
      <c r="H34" s="169">
        <f t="shared" si="18"/>
        <v>21939</v>
      </c>
      <c r="I34" s="170">
        <f t="shared" si="14"/>
        <v>-9.0785907859078918E-3</v>
      </c>
      <c r="J34" s="170">
        <f t="shared" si="11"/>
        <v>5.8265345146280831E-2</v>
      </c>
      <c r="K34" s="169">
        <f t="shared" ref="K34:P34" si="19">K26-SUM(K27:K33)</f>
        <v>35290</v>
      </c>
      <c r="L34" s="169">
        <f t="shared" si="19"/>
        <v>114756</v>
      </c>
      <c r="M34" s="169">
        <f t="shared" si="19"/>
        <v>129560</v>
      </c>
      <c r="N34" s="169">
        <f t="shared" si="19"/>
        <v>146654</v>
      </c>
      <c r="O34" s="169">
        <f t="shared" si="19"/>
        <v>136899</v>
      </c>
      <c r="P34" s="169">
        <f t="shared" si="19"/>
        <v>137802</v>
      </c>
      <c r="Q34" s="170">
        <f t="shared" si="15"/>
        <v>6.5961036968860132E-3</v>
      </c>
      <c r="R34" s="170">
        <f t="shared" si="13"/>
        <v>8.1262678680945416E-2</v>
      </c>
      <c r="S34" s="169">
        <f>S26-SUM(S27:S33)</f>
        <v>35792</v>
      </c>
      <c r="T34" s="169">
        <f>T26-SUM(T27:T33)</f>
        <v>150863</v>
      </c>
      <c r="U34" s="169">
        <f>U26-SUM(U27:U33)</f>
        <v>167804</v>
      </c>
      <c r="V34" s="169">
        <f>V26-SUM(V27:V33)</f>
        <v>159039</v>
      </c>
      <c r="W34" s="169">
        <f>W26-SUM(W27:W33)</f>
        <v>159741</v>
      </c>
      <c r="X34" s="170">
        <f t="shared" si="16"/>
        <v>4.41401165751798E-3</v>
      </c>
      <c r="Y34" s="170">
        <f t="shared" si="17"/>
        <v>7.7084065210761402E-2</v>
      </c>
    </row>
    <row r="35" spans="1:25" x14ac:dyDescent="0.25">
      <c r="A35" s="57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spans="1:25" x14ac:dyDescent="0.25">
      <c r="A36" s="57"/>
      <c r="B36" s="156" t="s">
        <v>73</v>
      </c>
      <c r="C36" s="176">
        <f t="shared" ref="C36:H36" si="20">C37+C40</f>
        <v>4640</v>
      </c>
      <c r="D36" s="176">
        <f t="shared" si="20"/>
        <v>82311</v>
      </c>
      <c r="E36" s="176">
        <f t="shared" si="20"/>
        <v>98641</v>
      </c>
      <c r="F36" s="176">
        <f t="shared" si="20"/>
        <v>100856</v>
      </c>
      <c r="G36" s="176">
        <f t="shared" si="20"/>
        <v>95008</v>
      </c>
      <c r="H36" s="176">
        <f t="shared" si="20"/>
        <v>96862</v>
      </c>
      <c r="I36" s="177">
        <f>IFERROR(H36/G36-1,"-")</f>
        <v>1.951414617716396E-2</v>
      </c>
      <c r="J36" s="177">
        <f t="shared" ref="J36:J48" si="21">H36/H$8</f>
        <v>0.25724499118278199</v>
      </c>
      <c r="K36" s="176">
        <f t="shared" ref="K36:P36" si="22">K37+K40</f>
        <v>19317</v>
      </c>
      <c r="L36" s="176">
        <f t="shared" si="22"/>
        <v>257587</v>
      </c>
      <c r="M36" s="176">
        <f t="shared" si="22"/>
        <v>292456</v>
      </c>
      <c r="N36" s="176">
        <f t="shared" si="22"/>
        <v>311895</v>
      </c>
      <c r="O36" s="176">
        <f t="shared" si="22"/>
        <v>332717</v>
      </c>
      <c r="P36" s="176">
        <f t="shared" si="22"/>
        <v>344580</v>
      </c>
      <c r="Q36" s="177">
        <f>IFERROR(P36/O36-1,"-")</f>
        <v>3.5654925958096495E-2</v>
      </c>
      <c r="R36" s="177">
        <f t="shared" ref="R36:R48" si="23">P36/P$8</f>
        <v>0.20320092465914988</v>
      </c>
      <c r="S36" s="176">
        <f>S37+S40</f>
        <v>23957</v>
      </c>
      <c r="T36" s="176">
        <f>T37+T40</f>
        <v>391097</v>
      </c>
      <c r="U36" s="176">
        <f>U37+U40</f>
        <v>412751</v>
      </c>
      <c r="V36" s="176">
        <f>V37+V40</f>
        <v>427725</v>
      </c>
      <c r="W36" s="176">
        <f>W37+W40</f>
        <v>441442</v>
      </c>
      <c r="X36" s="177">
        <f>IFERROR(W36/V36-1,"-")</f>
        <v>3.2069670933426941E-2</v>
      </c>
      <c r="Y36" s="177">
        <f>W36/W$8</f>
        <v>0.21302072676876277</v>
      </c>
    </row>
    <row r="37" spans="1:25" x14ac:dyDescent="0.25">
      <c r="A37" s="57"/>
      <c r="B37" s="159" t="s">
        <v>102</v>
      </c>
      <c r="C37" s="160">
        <v>1583</v>
      </c>
      <c r="D37" s="160">
        <v>10369</v>
      </c>
      <c r="E37" s="160">
        <v>13961</v>
      </c>
      <c r="F37" s="160">
        <v>13296</v>
      </c>
      <c r="G37" s="160">
        <v>10125</v>
      </c>
      <c r="H37" s="160">
        <v>11149</v>
      </c>
      <c r="I37" s="161">
        <f>IFERROR(H37/G37-1,"-")</f>
        <v>0.10113580246913578</v>
      </c>
      <c r="J37" s="161">
        <f t="shared" si="21"/>
        <v>2.9609386619074935E-2</v>
      </c>
      <c r="K37" s="160">
        <v>4977</v>
      </c>
      <c r="L37" s="160">
        <v>24024</v>
      </c>
      <c r="M37" s="160">
        <v>20566</v>
      </c>
      <c r="N37" s="160">
        <v>19452</v>
      </c>
      <c r="O37" s="160">
        <v>24026</v>
      </c>
      <c r="P37" s="160">
        <v>28050</v>
      </c>
      <c r="Q37" s="161">
        <f>IFERROR(P37/O37-1,"-")</f>
        <v>0.167485224340298</v>
      </c>
      <c r="R37" s="161">
        <f t="shared" si="23"/>
        <v>1.6541255838090296E-2</v>
      </c>
      <c r="S37" s="160">
        <v>6560</v>
      </c>
      <c r="T37" s="160">
        <v>34527</v>
      </c>
      <c r="U37" s="160">
        <v>32748</v>
      </c>
      <c r="V37" s="160">
        <v>34151</v>
      </c>
      <c r="W37" s="160">
        <v>39199</v>
      </c>
      <c r="X37" s="161">
        <f>IFERROR(W37/V37-1,"-")</f>
        <v>0.14781411964510549</v>
      </c>
      <c r="Y37" s="161">
        <f>W37/W$8</f>
        <v>1.8915734045715477E-2</v>
      </c>
    </row>
    <row r="38" spans="1:25" x14ac:dyDescent="0.25">
      <c r="A38" s="57"/>
      <c r="B38" s="163" t="s">
        <v>108</v>
      </c>
      <c r="C38" s="164">
        <v>1360</v>
      </c>
      <c r="D38" s="164">
        <v>5108</v>
      </c>
      <c r="E38" s="164">
        <v>7015</v>
      </c>
      <c r="F38" s="164">
        <v>9238</v>
      </c>
      <c r="G38" s="164">
        <v>5839</v>
      </c>
      <c r="H38" s="164">
        <v>5894</v>
      </c>
      <c r="I38" s="165">
        <f>IFERROR(H38/G38-1,"-")</f>
        <v>9.4194211337557121E-3</v>
      </c>
      <c r="J38" s="165">
        <f t="shared" si="21"/>
        <v>1.5653217753415345E-2</v>
      </c>
      <c r="K38" s="164">
        <v>1758</v>
      </c>
      <c r="L38" s="164">
        <v>3863</v>
      </c>
      <c r="M38" s="164">
        <v>3628</v>
      </c>
      <c r="N38" s="164">
        <v>3765</v>
      </c>
      <c r="O38" s="164">
        <v>6534</v>
      </c>
      <c r="P38" s="164">
        <v>10228</v>
      </c>
      <c r="Q38" s="165">
        <f>IFERROR(P38/O38-1,"-")</f>
        <v>0.56535047444138353</v>
      </c>
      <c r="R38" s="165">
        <f t="shared" si="23"/>
        <v>6.031513893475492E-3</v>
      </c>
      <c r="S38" s="164">
        <v>3118</v>
      </c>
      <c r="T38" s="164">
        <v>10643</v>
      </c>
      <c r="U38" s="164">
        <v>13003</v>
      </c>
      <c r="V38" s="164">
        <v>12373</v>
      </c>
      <c r="W38" s="164">
        <v>16122</v>
      </c>
      <c r="X38" s="165">
        <f>IFERROR(W38/V38-1,"-")</f>
        <v>0.30299846439828659</v>
      </c>
      <c r="Y38" s="165">
        <f>W38/W$8</f>
        <v>7.7797766342259985E-3</v>
      </c>
    </row>
    <row r="39" spans="1:25" x14ac:dyDescent="0.25">
      <c r="A39" s="57"/>
      <c r="B39" s="163" t="s">
        <v>105</v>
      </c>
      <c r="C39" s="164">
        <v>223</v>
      </c>
      <c r="D39" s="164">
        <v>5261</v>
      </c>
      <c r="E39" s="164">
        <v>6946</v>
      </c>
      <c r="F39" s="164">
        <v>4058</v>
      </c>
      <c r="G39" s="164">
        <v>4286</v>
      </c>
      <c r="H39" s="164">
        <v>5255</v>
      </c>
      <c r="I39" s="165">
        <f>IFERROR(H39/G39-1,"-")</f>
        <v>0.22608492767148847</v>
      </c>
      <c r="J39" s="165">
        <f t="shared" si="21"/>
        <v>1.3956168865659592E-2</v>
      </c>
      <c r="K39" s="164">
        <v>3219</v>
      </c>
      <c r="L39" s="164">
        <v>20161</v>
      </c>
      <c r="M39" s="164">
        <v>16938</v>
      </c>
      <c r="N39" s="164">
        <v>15687</v>
      </c>
      <c r="O39" s="164">
        <v>17492</v>
      </c>
      <c r="P39" s="164">
        <v>17822</v>
      </c>
      <c r="Q39" s="165">
        <f>IFERROR(P39/O39-1,"-")</f>
        <v>1.886576720786648E-2</v>
      </c>
      <c r="R39" s="165">
        <f t="shared" si="23"/>
        <v>1.0509741944614804E-2</v>
      </c>
      <c r="S39" s="164">
        <v>3442</v>
      </c>
      <c r="T39" s="164">
        <v>23884</v>
      </c>
      <c r="U39" s="164">
        <v>19745</v>
      </c>
      <c r="V39" s="164">
        <v>21778</v>
      </c>
      <c r="W39" s="164">
        <v>23077</v>
      </c>
      <c r="X39" s="165">
        <f>IFERROR(W39/V39-1,"-")</f>
        <v>5.9647350537239463E-2</v>
      </c>
      <c r="Y39" s="165">
        <f>W39/W$8</f>
        <v>1.1135957411489478E-2</v>
      </c>
    </row>
    <row r="40" spans="1:25" x14ac:dyDescent="0.25">
      <c r="A40" s="57"/>
      <c r="B40" s="159" t="s">
        <v>112</v>
      </c>
      <c r="C40" s="160">
        <v>3057</v>
      </c>
      <c r="D40" s="160">
        <v>71942</v>
      </c>
      <c r="E40" s="160">
        <v>84680</v>
      </c>
      <c r="F40" s="160">
        <v>87560</v>
      </c>
      <c r="G40" s="160">
        <v>84883</v>
      </c>
      <c r="H40" s="160">
        <v>85713</v>
      </c>
      <c r="I40" s="161">
        <f>IFERROR(H40/G40-1,"-")</f>
        <v>9.7781652392117113E-3</v>
      </c>
      <c r="J40" s="161">
        <f t="shared" si="21"/>
        <v>0.22763560456370704</v>
      </c>
      <c r="K40" s="160">
        <v>14340</v>
      </c>
      <c r="L40" s="160">
        <v>233563</v>
      </c>
      <c r="M40" s="160">
        <v>271890</v>
      </c>
      <c r="N40" s="160">
        <v>292443</v>
      </c>
      <c r="O40" s="160">
        <v>308691</v>
      </c>
      <c r="P40" s="160">
        <v>316530</v>
      </c>
      <c r="Q40" s="161">
        <f>IFERROR(P40/O40-1,"-")</f>
        <v>2.5394326365200115E-2</v>
      </c>
      <c r="R40" s="161">
        <f t="shared" si="23"/>
        <v>0.18665966882105958</v>
      </c>
      <c r="S40" s="160">
        <v>17397</v>
      </c>
      <c r="T40" s="160">
        <v>356570</v>
      </c>
      <c r="U40" s="160">
        <v>380003</v>
      </c>
      <c r="V40" s="160">
        <v>393574</v>
      </c>
      <c r="W40" s="160">
        <v>402243</v>
      </c>
      <c r="X40" s="161">
        <f>IFERROR(W40/V40-1,"-")</f>
        <v>2.2026353366838336E-2</v>
      </c>
      <c r="Y40" s="161">
        <f>W40/W$8</f>
        <v>0.19410499272304729</v>
      </c>
    </row>
    <row r="41" spans="1:25" s="57" customFormat="1" x14ac:dyDescent="0.25">
      <c r="B41" s="163" t="s">
        <v>115</v>
      </c>
      <c r="C41" s="164">
        <v>85</v>
      </c>
      <c r="D41" s="164">
        <v>34390</v>
      </c>
      <c r="E41" s="164">
        <v>36718</v>
      </c>
      <c r="F41" s="164">
        <v>36555</v>
      </c>
      <c r="G41" s="164">
        <v>33076</v>
      </c>
      <c r="H41" s="164">
        <v>28874</v>
      </c>
      <c r="I41" s="165">
        <f t="shared" ref="I41:I48" si="24">IFERROR(H41/G41-1,"-")</f>
        <v>-0.12704075462571052</v>
      </c>
      <c r="J41" s="165">
        <f t="shared" si="21"/>
        <v>7.6683238787260716E-2</v>
      </c>
      <c r="K41" s="164">
        <v>596</v>
      </c>
      <c r="L41" s="164">
        <v>118443</v>
      </c>
      <c r="M41" s="164">
        <v>141293</v>
      </c>
      <c r="N41" s="164">
        <v>159154</v>
      </c>
      <c r="O41" s="164">
        <v>166370</v>
      </c>
      <c r="P41" s="164">
        <v>176982</v>
      </c>
      <c r="Q41" s="165">
        <f t="shared" ref="Q41:Q48" si="25">IFERROR(P41/O41-1,"-")</f>
        <v>6.3785538258099406E-2</v>
      </c>
      <c r="R41" s="165">
        <f t="shared" si="23"/>
        <v>0.10436736330612822</v>
      </c>
      <c r="S41" s="164">
        <v>681</v>
      </c>
      <c r="T41" s="164">
        <v>178011</v>
      </c>
      <c r="U41" s="164">
        <v>195709</v>
      </c>
      <c r="V41" s="164">
        <v>199446</v>
      </c>
      <c r="W41" s="164">
        <v>205856</v>
      </c>
      <c r="X41" s="165">
        <f t="shared" ref="X41:X48" si="26">IFERROR(W41/V41-1,"-")</f>
        <v>3.2139025099525709E-2</v>
      </c>
      <c r="Y41" s="165">
        <f t="shared" ref="Y41:Y48" si="27">W41/W$8</f>
        <v>9.9337160328447291E-2</v>
      </c>
    </row>
    <row r="42" spans="1:25" s="57" customFormat="1" x14ac:dyDescent="0.25">
      <c r="B42" s="163" t="s">
        <v>118</v>
      </c>
      <c r="C42" s="164">
        <v>120</v>
      </c>
      <c r="D42" s="164">
        <v>3125</v>
      </c>
      <c r="E42" s="164">
        <v>5279</v>
      </c>
      <c r="F42" s="164">
        <v>5543</v>
      </c>
      <c r="G42" s="164">
        <v>6114</v>
      </c>
      <c r="H42" s="164">
        <v>6350</v>
      </c>
      <c r="I42" s="165">
        <f t="shared" si="24"/>
        <v>3.8599934576382111E-2</v>
      </c>
      <c r="J42" s="165">
        <f t="shared" si="21"/>
        <v>1.6864257335287992E-2</v>
      </c>
      <c r="K42" s="164">
        <v>1331</v>
      </c>
      <c r="L42" s="164">
        <v>9399</v>
      </c>
      <c r="M42" s="164">
        <v>11997</v>
      </c>
      <c r="N42" s="164">
        <v>10496</v>
      </c>
      <c r="O42" s="164">
        <v>10421</v>
      </c>
      <c r="P42" s="164">
        <v>11972</v>
      </c>
      <c r="Q42" s="165">
        <f t="shared" si="25"/>
        <v>0.14883408502063133</v>
      </c>
      <c r="R42" s="165">
        <f t="shared" si="23"/>
        <v>7.0599613152804641E-3</v>
      </c>
      <c r="S42" s="164">
        <v>1451</v>
      </c>
      <c r="T42" s="164">
        <v>17276</v>
      </c>
      <c r="U42" s="164">
        <v>16039</v>
      </c>
      <c r="V42" s="164">
        <v>16535</v>
      </c>
      <c r="W42" s="164">
        <v>18322</v>
      </c>
      <c r="X42" s="165">
        <f t="shared" si="26"/>
        <v>0.10807378288478975</v>
      </c>
      <c r="Y42" s="165">
        <f t="shared" si="27"/>
        <v>8.8414010353733245E-3</v>
      </c>
    </row>
    <row r="43" spans="1:25" x14ac:dyDescent="0.25">
      <c r="A43" s="57"/>
      <c r="B43" s="163" t="s">
        <v>121</v>
      </c>
      <c r="C43" s="164">
        <v>211</v>
      </c>
      <c r="D43" s="164">
        <v>2329</v>
      </c>
      <c r="E43" s="164">
        <v>3750</v>
      </c>
      <c r="F43" s="164">
        <v>3969</v>
      </c>
      <c r="G43" s="164">
        <v>3810</v>
      </c>
      <c r="H43" s="164">
        <v>5579</v>
      </c>
      <c r="I43" s="165">
        <f t="shared" si="24"/>
        <v>0.46430446194225716</v>
      </c>
      <c r="J43" s="165">
        <f t="shared" si="21"/>
        <v>1.481664435804279E-2</v>
      </c>
      <c r="K43" s="164">
        <v>2145</v>
      </c>
      <c r="L43" s="164">
        <v>5958</v>
      </c>
      <c r="M43" s="164">
        <v>6490</v>
      </c>
      <c r="N43" s="164">
        <v>5721</v>
      </c>
      <c r="O43" s="164">
        <v>6584</v>
      </c>
      <c r="P43" s="164">
        <v>6746</v>
      </c>
      <c r="Q43" s="165">
        <f t="shared" si="25"/>
        <v>2.460510328068044E-2</v>
      </c>
      <c r="R43" s="165">
        <f t="shared" si="23"/>
        <v>3.9781572864084538E-3</v>
      </c>
      <c r="S43" s="164">
        <v>2356</v>
      </c>
      <c r="T43" s="164">
        <v>10240</v>
      </c>
      <c r="U43" s="164">
        <v>9690</v>
      </c>
      <c r="V43" s="164">
        <v>10394</v>
      </c>
      <c r="W43" s="164">
        <v>12325</v>
      </c>
      <c r="X43" s="165">
        <f t="shared" si="26"/>
        <v>0.18578025784106211</v>
      </c>
      <c r="Y43" s="165">
        <f t="shared" si="27"/>
        <v>5.9475094291549088E-3</v>
      </c>
    </row>
    <row r="44" spans="1:25" x14ac:dyDescent="0.25">
      <c r="A44" s="57"/>
      <c r="B44" s="163" t="s">
        <v>128</v>
      </c>
      <c r="C44" s="164">
        <v>36</v>
      </c>
      <c r="D44" s="164">
        <v>1420</v>
      </c>
      <c r="E44" s="164">
        <v>1583</v>
      </c>
      <c r="F44" s="164">
        <v>1742</v>
      </c>
      <c r="G44" s="164">
        <v>1469</v>
      </c>
      <c r="H44" s="164">
        <v>1969</v>
      </c>
      <c r="I44" s="165">
        <f t="shared" si="24"/>
        <v>0.34036759700476504</v>
      </c>
      <c r="J44" s="165">
        <f t="shared" si="21"/>
        <v>5.2292476682176472E-3</v>
      </c>
      <c r="K44" s="164">
        <v>868</v>
      </c>
      <c r="L44" s="164">
        <v>13564</v>
      </c>
      <c r="M44" s="164">
        <v>12240</v>
      </c>
      <c r="N44" s="164">
        <v>13313</v>
      </c>
      <c r="O44" s="164">
        <v>11788</v>
      </c>
      <c r="P44" s="164">
        <v>12310</v>
      </c>
      <c r="Q44" s="165">
        <f t="shared" si="25"/>
        <v>4.4282321004411207E-2</v>
      </c>
      <c r="R44" s="165">
        <f t="shared" si="23"/>
        <v>7.2592819738642265E-3</v>
      </c>
      <c r="S44" s="164">
        <v>904</v>
      </c>
      <c r="T44" s="164">
        <v>13823</v>
      </c>
      <c r="U44" s="164">
        <v>15055</v>
      </c>
      <c r="V44" s="164">
        <v>13257</v>
      </c>
      <c r="W44" s="164">
        <v>14279</v>
      </c>
      <c r="X44" s="165">
        <f t="shared" si="26"/>
        <v>7.7091347967111812E-2</v>
      </c>
      <c r="Y44" s="165">
        <f t="shared" si="27"/>
        <v>6.890424919992125E-3</v>
      </c>
    </row>
    <row r="45" spans="1:25" x14ac:dyDescent="0.25">
      <c r="A45" s="57"/>
      <c r="B45" s="163" t="s">
        <v>124</v>
      </c>
      <c r="C45" s="164">
        <v>58</v>
      </c>
      <c r="D45" s="164">
        <v>770</v>
      </c>
      <c r="E45" s="164">
        <v>1002</v>
      </c>
      <c r="F45" s="164">
        <v>1153</v>
      </c>
      <c r="G45" s="164">
        <v>1280</v>
      </c>
      <c r="H45" s="164">
        <v>2210</v>
      </c>
      <c r="I45" s="165">
        <f t="shared" si="24"/>
        <v>0.7265625</v>
      </c>
      <c r="J45" s="165">
        <f t="shared" si="21"/>
        <v>5.8692927103915693E-3</v>
      </c>
      <c r="K45" s="164">
        <v>1315</v>
      </c>
      <c r="L45" s="164">
        <v>13453</v>
      </c>
      <c r="M45" s="164">
        <v>15707</v>
      </c>
      <c r="N45" s="164">
        <v>16377</v>
      </c>
      <c r="O45" s="164">
        <v>13061</v>
      </c>
      <c r="P45" s="164">
        <v>13592</v>
      </c>
      <c r="Q45" s="165">
        <f t="shared" si="25"/>
        <v>4.0655386264451421E-2</v>
      </c>
      <c r="R45" s="165">
        <f t="shared" si="23"/>
        <v>8.0152851818653583E-3</v>
      </c>
      <c r="S45" s="164">
        <v>1373</v>
      </c>
      <c r="T45" s="164">
        <v>16709</v>
      </c>
      <c r="U45" s="164">
        <v>17530</v>
      </c>
      <c r="V45" s="164">
        <v>14341</v>
      </c>
      <c r="W45" s="164">
        <v>15802</v>
      </c>
      <c r="X45" s="165">
        <f t="shared" si="26"/>
        <v>0.10187574088278373</v>
      </c>
      <c r="Y45" s="165">
        <f t="shared" si="27"/>
        <v>7.6253585395136599E-3</v>
      </c>
    </row>
    <row r="46" spans="1:25" x14ac:dyDescent="0.25">
      <c r="A46" s="57"/>
      <c r="B46" s="163" t="s">
        <v>133</v>
      </c>
      <c r="C46" s="164">
        <v>6</v>
      </c>
      <c r="D46" s="164">
        <v>1389</v>
      </c>
      <c r="E46" s="164">
        <v>1539</v>
      </c>
      <c r="F46" s="164">
        <v>854</v>
      </c>
      <c r="G46" s="164">
        <v>1144</v>
      </c>
      <c r="H46" s="164">
        <v>702</v>
      </c>
      <c r="I46" s="165">
        <f t="shared" si="24"/>
        <v>-0.38636363636363635</v>
      </c>
      <c r="J46" s="165">
        <f t="shared" si="21"/>
        <v>1.8643635668302632E-3</v>
      </c>
      <c r="K46" s="164">
        <v>114</v>
      </c>
      <c r="L46" s="164">
        <v>3118</v>
      </c>
      <c r="M46" s="164">
        <v>4414</v>
      </c>
      <c r="N46" s="164">
        <v>4024</v>
      </c>
      <c r="O46" s="164">
        <v>4923</v>
      </c>
      <c r="P46" s="164">
        <v>4121</v>
      </c>
      <c r="Q46" s="165">
        <f t="shared" si="25"/>
        <v>-0.16290879544992887</v>
      </c>
      <c r="R46" s="165">
        <f t="shared" si="23"/>
        <v>2.4301787988866351E-3</v>
      </c>
      <c r="S46" s="164">
        <v>120</v>
      </c>
      <c r="T46" s="164">
        <v>5953</v>
      </c>
      <c r="U46" s="164">
        <v>4878</v>
      </c>
      <c r="V46" s="164">
        <v>6067</v>
      </c>
      <c r="W46" s="164">
        <v>4823</v>
      </c>
      <c r="X46" s="165">
        <f t="shared" si="26"/>
        <v>-0.20504367891874076</v>
      </c>
      <c r="Y46" s="165">
        <f t="shared" si="27"/>
        <v>2.3273702212425252E-3</v>
      </c>
    </row>
    <row r="47" spans="1:25" x14ac:dyDescent="0.25">
      <c r="A47" s="57"/>
      <c r="B47" s="163" t="s">
        <v>136</v>
      </c>
      <c r="C47" s="164">
        <v>3</v>
      </c>
      <c r="D47" s="164">
        <v>747</v>
      </c>
      <c r="E47" s="164">
        <v>1027</v>
      </c>
      <c r="F47" s="164">
        <v>846</v>
      </c>
      <c r="G47" s="164">
        <v>724</v>
      </c>
      <c r="H47" s="164">
        <v>346</v>
      </c>
      <c r="I47" s="165">
        <f t="shared" si="24"/>
        <v>-0.5220994475138121</v>
      </c>
      <c r="J47" s="165">
        <f t="shared" si="21"/>
        <v>9.189028406314403E-4</v>
      </c>
      <c r="K47" s="164">
        <v>616</v>
      </c>
      <c r="L47" s="164">
        <v>3039</v>
      </c>
      <c r="M47" s="164">
        <v>4721</v>
      </c>
      <c r="N47" s="164">
        <v>4479</v>
      </c>
      <c r="O47" s="164">
        <v>3848</v>
      </c>
      <c r="P47" s="164">
        <v>4547</v>
      </c>
      <c r="Q47" s="165">
        <f t="shared" si="25"/>
        <v>0.1816528066528067</v>
      </c>
      <c r="R47" s="165">
        <f t="shared" si="23"/>
        <v>2.681393593433033E-3</v>
      </c>
      <c r="S47" s="164">
        <v>619</v>
      </c>
      <c r="T47" s="164">
        <v>5748</v>
      </c>
      <c r="U47" s="164">
        <v>5325</v>
      </c>
      <c r="V47" s="164">
        <v>4572</v>
      </c>
      <c r="W47" s="164">
        <v>4893</v>
      </c>
      <c r="X47" s="165">
        <f t="shared" si="26"/>
        <v>7.0209973753280863E-2</v>
      </c>
      <c r="Y47" s="165">
        <f t="shared" si="27"/>
        <v>2.3611491794608493E-3</v>
      </c>
    </row>
    <row r="48" spans="1:25" x14ac:dyDescent="0.25">
      <c r="A48" s="57"/>
      <c r="B48" s="168" t="s">
        <v>150</v>
      </c>
      <c r="C48" s="169">
        <f t="shared" ref="C48:H48" si="28">C40-SUM(C41:C47)</f>
        <v>2538</v>
      </c>
      <c r="D48" s="169">
        <f t="shared" si="28"/>
        <v>27772</v>
      </c>
      <c r="E48" s="169">
        <f t="shared" si="28"/>
        <v>33782</v>
      </c>
      <c r="F48" s="169">
        <f t="shared" si="28"/>
        <v>36898</v>
      </c>
      <c r="G48" s="169">
        <f t="shared" si="28"/>
        <v>37266</v>
      </c>
      <c r="H48" s="169">
        <f t="shared" si="28"/>
        <v>39683</v>
      </c>
      <c r="I48" s="170">
        <f t="shared" si="24"/>
        <v>6.4858047550045539E-2</v>
      </c>
      <c r="J48" s="170">
        <f t="shared" si="21"/>
        <v>0.10538965729704464</v>
      </c>
      <c r="K48" s="169">
        <f t="shared" ref="K48:P48" si="29">K40-SUM(K41:K47)</f>
        <v>7355</v>
      </c>
      <c r="L48" s="169">
        <f t="shared" si="29"/>
        <v>66589</v>
      </c>
      <c r="M48" s="169">
        <f t="shared" si="29"/>
        <v>75028</v>
      </c>
      <c r="N48" s="169">
        <f t="shared" si="29"/>
        <v>78879</v>
      </c>
      <c r="O48" s="169">
        <f t="shared" si="29"/>
        <v>91696</v>
      </c>
      <c r="P48" s="169">
        <f t="shared" si="29"/>
        <v>86260</v>
      </c>
      <c r="Q48" s="170">
        <f t="shared" si="25"/>
        <v>-5.9282847670563577E-2</v>
      </c>
      <c r="R48" s="170">
        <f t="shared" si="23"/>
        <v>5.0868047365193188E-2</v>
      </c>
      <c r="S48" s="169">
        <f>S40-SUM(S41:S47)</f>
        <v>9893</v>
      </c>
      <c r="T48" s="169">
        <f>T40-SUM(T41:T47)</f>
        <v>108810</v>
      </c>
      <c r="U48" s="169">
        <f>U40-SUM(U41:U47)</f>
        <v>115777</v>
      </c>
      <c r="V48" s="169">
        <f>V40-SUM(V41:V47)</f>
        <v>128962</v>
      </c>
      <c r="W48" s="169">
        <f>W40-SUM(W41:W47)</f>
        <v>125943</v>
      </c>
      <c r="X48" s="170">
        <f t="shared" si="26"/>
        <v>-2.3409996743226635E-2</v>
      </c>
      <c r="Y48" s="170">
        <f t="shared" si="27"/>
        <v>6.0774619069862604E-2</v>
      </c>
    </row>
    <row r="49" spans="1:25" x14ac:dyDescent="0.25">
      <c r="A49" s="57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x14ac:dyDescent="0.25">
      <c r="A50" s="57"/>
      <c r="B50" s="156" t="s">
        <v>73</v>
      </c>
      <c r="C50" s="176">
        <f t="shared" ref="C50:H50" si="30">C51+C54</f>
        <v>3463</v>
      </c>
      <c r="D50" s="176">
        <f t="shared" si="30"/>
        <v>0</v>
      </c>
      <c r="E50" s="176">
        <f t="shared" si="30"/>
        <v>0</v>
      </c>
      <c r="F50" s="176">
        <f t="shared" si="30"/>
        <v>0</v>
      </c>
      <c r="G50" s="176">
        <f t="shared" si="30"/>
        <v>0</v>
      </c>
      <c r="H50" s="176">
        <f t="shared" si="30"/>
        <v>0</v>
      </c>
      <c r="I50" s="177" t="str">
        <f>IFERROR(H50/G50-1,"-")</f>
        <v>-</v>
      </c>
      <c r="J50" s="177">
        <f t="shared" ref="J50:J62" si="31">H50/H$8</f>
        <v>0</v>
      </c>
      <c r="K50" s="176">
        <f t="shared" ref="K50:P50" si="32">K51+K54</f>
        <v>0</v>
      </c>
      <c r="L50" s="176">
        <f t="shared" si="32"/>
        <v>0</v>
      </c>
      <c r="M50" s="176">
        <f t="shared" si="32"/>
        <v>0</v>
      </c>
      <c r="N50" s="176">
        <f t="shared" si="32"/>
        <v>0</v>
      </c>
      <c r="O50" s="176">
        <f t="shared" si="32"/>
        <v>0</v>
      </c>
      <c r="P50" s="176">
        <f t="shared" si="32"/>
        <v>0</v>
      </c>
      <c r="Q50" s="177" t="str">
        <f>IFERROR(P50/O50-1,"-")</f>
        <v>-</v>
      </c>
      <c r="R50" s="177">
        <f t="shared" ref="R50:R62" si="33">P50/P$8</f>
        <v>0</v>
      </c>
      <c r="S50" s="176">
        <f>S51+S54</f>
        <v>5058</v>
      </c>
      <c r="T50" s="176">
        <f>T51+T54</f>
        <v>27125</v>
      </c>
      <c r="U50" s="176">
        <f>U51+U54</f>
        <v>24252</v>
      </c>
      <c r="V50" s="176">
        <f>V51+V54</f>
        <v>21490</v>
      </c>
      <c r="W50" s="176">
        <f>W51+W54</f>
        <v>25577</v>
      </c>
      <c r="X50" s="177">
        <f>IFERROR(W50/V50-1,"-")</f>
        <v>0.19018147975802702</v>
      </c>
      <c r="Y50" s="177">
        <f>W50/W$8</f>
        <v>1.2342348776429621E-2</v>
      </c>
    </row>
    <row r="51" spans="1:25" x14ac:dyDescent="0.25">
      <c r="A51" s="57"/>
      <c r="B51" s="159" t="s">
        <v>102</v>
      </c>
      <c r="C51" s="160">
        <v>787</v>
      </c>
      <c r="D51" s="160">
        <v>0</v>
      </c>
      <c r="E51" s="160">
        <v>0</v>
      </c>
      <c r="F51" s="160">
        <v>0</v>
      </c>
      <c r="G51" s="160">
        <v>0</v>
      </c>
      <c r="H51" s="160">
        <v>0</v>
      </c>
      <c r="I51" s="161" t="str">
        <f>IFERROR(H51/G51-1,"-")</f>
        <v>-</v>
      </c>
      <c r="J51" s="161">
        <f t="shared" si="31"/>
        <v>0</v>
      </c>
      <c r="K51" s="160">
        <v>0</v>
      </c>
      <c r="L51" s="160">
        <v>0</v>
      </c>
      <c r="M51" s="160">
        <v>0</v>
      </c>
      <c r="N51" s="160">
        <v>0</v>
      </c>
      <c r="O51" s="160">
        <v>0</v>
      </c>
      <c r="P51" s="160">
        <v>0</v>
      </c>
      <c r="Q51" s="161" t="str">
        <f>IFERROR(P51/O51-1,"-")</f>
        <v>-</v>
      </c>
      <c r="R51" s="161">
        <f t="shared" si="33"/>
        <v>0</v>
      </c>
      <c r="S51" s="160">
        <v>1502</v>
      </c>
      <c r="T51" s="160">
        <v>11992</v>
      </c>
      <c r="U51" s="160">
        <v>7214</v>
      </c>
      <c r="V51" s="160">
        <v>4341</v>
      </c>
      <c r="W51" s="160">
        <v>8255</v>
      </c>
      <c r="X51" s="161">
        <f>IFERROR(W51/V51-1,"-")</f>
        <v>0.90163556784151111</v>
      </c>
      <c r="Y51" s="161">
        <f>W51/W$8</f>
        <v>3.9835042870323542E-3</v>
      </c>
    </row>
    <row r="52" spans="1:25" x14ac:dyDescent="0.25">
      <c r="A52" s="57"/>
      <c r="B52" s="163" t="s">
        <v>108</v>
      </c>
      <c r="C52" s="164">
        <v>309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5" t="str">
        <f>IFERROR(H52/G52-1,"-")</f>
        <v>-</v>
      </c>
      <c r="J52" s="165">
        <f t="shared" si="31"/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5" t="str">
        <f>IFERROR(P52/O52-1,"-")</f>
        <v>-</v>
      </c>
      <c r="R52" s="165">
        <f t="shared" si="33"/>
        <v>0</v>
      </c>
      <c r="S52" s="164">
        <v>685</v>
      </c>
      <c r="T52" s="164">
        <v>8931</v>
      </c>
      <c r="U52" s="164">
        <v>4737</v>
      </c>
      <c r="V52" s="164">
        <v>2810</v>
      </c>
      <c r="W52" s="164">
        <v>3723</v>
      </c>
      <c r="X52" s="165">
        <f>IFERROR(W52/V52-1,"-")</f>
        <v>0.32491103202846983</v>
      </c>
      <c r="Y52" s="165">
        <f>W52/W$8</f>
        <v>1.796558020668862E-3</v>
      </c>
    </row>
    <row r="53" spans="1:25" x14ac:dyDescent="0.25">
      <c r="A53" s="57"/>
      <c r="B53" s="163" t="s">
        <v>105</v>
      </c>
      <c r="C53" s="164">
        <v>478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65" t="str">
        <f>IFERROR(H53/G53-1,"-")</f>
        <v>-</v>
      </c>
      <c r="J53" s="165">
        <f t="shared" si="31"/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5" t="str">
        <f>IFERROR(P53/O53-1,"-")</f>
        <v>-</v>
      </c>
      <c r="R53" s="165">
        <f t="shared" si="33"/>
        <v>0</v>
      </c>
      <c r="S53" s="164">
        <v>817</v>
      </c>
      <c r="T53" s="164">
        <v>3061</v>
      </c>
      <c r="U53" s="164">
        <v>2477</v>
      </c>
      <c r="V53" s="164">
        <v>1531</v>
      </c>
      <c r="W53" s="164">
        <v>4532</v>
      </c>
      <c r="X53" s="165">
        <f>IFERROR(W53/V53-1,"-")</f>
        <v>1.9601567602873939</v>
      </c>
      <c r="Y53" s="165">
        <f>W53/W$8</f>
        <v>2.1869462663634924E-3</v>
      </c>
    </row>
    <row r="54" spans="1:25" x14ac:dyDescent="0.25">
      <c r="A54" s="57"/>
      <c r="B54" s="159" t="s">
        <v>112</v>
      </c>
      <c r="C54" s="160">
        <v>2676</v>
      </c>
      <c r="D54" s="160">
        <v>0</v>
      </c>
      <c r="E54" s="160">
        <v>0</v>
      </c>
      <c r="F54" s="160">
        <v>0</v>
      </c>
      <c r="G54" s="160">
        <v>0</v>
      </c>
      <c r="H54" s="160">
        <v>0</v>
      </c>
      <c r="I54" s="161" t="str">
        <f>IFERROR(H54/G54-1,"-")</f>
        <v>-</v>
      </c>
      <c r="J54" s="161">
        <f t="shared" si="31"/>
        <v>0</v>
      </c>
      <c r="K54" s="160">
        <v>0</v>
      </c>
      <c r="L54" s="160">
        <v>0</v>
      </c>
      <c r="M54" s="160">
        <v>0</v>
      </c>
      <c r="N54" s="160">
        <v>0</v>
      </c>
      <c r="O54" s="160">
        <v>0</v>
      </c>
      <c r="P54" s="160">
        <v>0</v>
      </c>
      <c r="Q54" s="161" t="str">
        <f>IFERROR(P54/O54-1,"-")</f>
        <v>-</v>
      </c>
      <c r="R54" s="161">
        <f t="shared" si="33"/>
        <v>0</v>
      </c>
      <c r="S54" s="160">
        <v>3556</v>
      </c>
      <c r="T54" s="160">
        <v>15133</v>
      </c>
      <c r="U54" s="160">
        <v>17038</v>
      </c>
      <c r="V54" s="160">
        <v>17149</v>
      </c>
      <c r="W54" s="160">
        <v>17322</v>
      </c>
      <c r="X54" s="161">
        <f>IFERROR(W54/V54-1,"-")</f>
        <v>1.0088051781445007E-2</v>
      </c>
      <c r="Y54" s="161">
        <f>W54/W$8</f>
        <v>8.3588444893972682E-3</v>
      </c>
    </row>
    <row r="55" spans="1:25" s="57" customFormat="1" x14ac:dyDescent="0.25">
      <c r="B55" s="163" t="s">
        <v>115</v>
      </c>
      <c r="C55" s="164">
        <v>55</v>
      </c>
      <c r="D55" s="164">
        <v>0</v>
      </c>
      <c r="E55" s="164">
        <v>0</v>
      </c>
      <c r="F55" s="164">
        <v>0</v>
      </c>
      <c r="G55" s="164">
        <v>0</v>
      </c>
      <c r="H55" s="164">
        <v>0</v>
      </c>
      <c r="I55" s="165" t="str">
        <f t="shared" ref="I55:I62" si="34">IFERROR(H55/G55-1,"-")</f>
        <v>-</v>
      </c>
      <c r="J55" s="165">
        <f t="shared" si="31"/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164">
        <v>0</v>
      </c>
      <c r="Q55" s="165" t="str">
        <f t="shared" ref="Q55:Q62" si="35">IFERROR(P55/O55-1,"-")</f>
        <v>-</v>
      </c>
      <c r="R55" s="165">
        <f t="shared" si="33"/>
        <v>0</v>
      </c>
      <c r="S55" s="164">
        <v>93</v>
      </c>
      <c r="T55" s="164">
        <v>4693</v>
      </c>
      <c r="U55" s="164">
        <v>5700</v>
      </c>
      <c r="V55" s="164">
        <v>6076</v>
      </c>
      <c r="W55" s="164">
        <v>4658</v>
      </c>
      <c r="X55" s="165">
        <f t="shared" ref="X55:X62" si="36">IFERROR(W55/V55-1,"-")</f>
        <v>-0.23337722185648457</v>
      </c>
      <c r="Y55" s="165">
        <f t="shared" ref="Y55:Y62" si="37">W55/W$8</f>
        <v>2.2477483911564756E-3</v>
      </c>
    </row>
    <row r="56" spans="1:25" s="57" customFormat="1" x14ac:dyDescent="0.25">
      <c r="B56" s="163" t="s">
        <v>118</v>
      </c>
      <c r="C56" s="164">
        <v>1007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5" t="str">
        <f t="shared" si="34"/>
        <v>-</v>
      </c>
      <c r="J56" s="165">
        <f t="shared" si="31"/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5" t="str">
        <f t="shared" si="35"/>
        <v>-</v>
      </c>
      <c r="R56" s="165">
        <f t="shared" si="33"/>
        <v>0</v>
      </c>
      <c r="S56" s="164">
        <v>1309</v>
      </c>
      <c r="T56" s="164">
        <v>2689</v>
      </c>
      <c r="U56" s="164">
        <v>3122</v>
      </c>
      <c r="V56" s="164">
        <v>3491</v>
      </c>
      <c r="W56" s="164">
        <v>3783</v>
      </c>
      <c r="X56" s="165">
        <f t="shared" si="36"/>
        <v>8.3643655113148085E-2</v>
      </c>
      <c r="Y56" s="165">
        <f t="shared" si="37"/>
        <v>1.8255114134274255E-3</v>
      </c>
    </row>
    <row r="57" spans="1:25" x14ac:dyDescent="0.25">
      <c r="A57" s="57"/>
      <c r="B57" s="163" t="s">
        <v>121</v>
      </c>
      <c r="C57" s="164">
        <v>446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65" t="str">
        <f t="shared" si="34"/>
        <v>-</v>
      </c>
      <c r="J57" s="165">
        <f t="shared" si="31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4">
        <v>0</v>
      </c>
      <c r="Q57" s="165" t="str">
        <f t="shared" si="35"/>
        <v>-</v>
      </c>
      <c r="R57" s="165">
        <f t="shared" si="33"/>
        <v>0</v>
      </c>
      <c r="S57" s="164">
        <v>618</v>
      </c>
      <c r="T57" s="164">
        <v>1547</v>
      </c>
      <c r="U57" s="164">
        <v>1423</v>
      </c>
      <c r="V57" s="164">
        <v>1091</v>
      </c>
      <c r="W57" s="164">
        <v>1912</v>
      </c>
      <c r="X57" s="165">
        <f t="shared" si="36"/>
        <v>0.75252062328139324</v>
      </c>
      <c r="Y57" s="165">
        <f t="shared" si="37"/>
        <v>9.2264811590622188E-4</v>
      </c>
    </row>
    <row r="58" spans="1:25" x14ac:dyDescent="0.25">
      <c r="A58" s="57"/>
      <c r="B58" s="163" t="s">
        <v>128</v>
      </c>
      <c r="C58" s="164">
        <v>55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65" t="str">
        <f t="shared" si="34"/>
        <v>-</v>
      </c>
      <c r="J58" s="165">
        <f t="shared" si="31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4">
        <v>0</v>
      </c>
      <c r="Q58" s="165" t="str">
        <f t="shared" si="35"/>
        <v>-</v>
      </c>
      <c r="R58" s="165">
        <f t="shared" si="33"/>
        <v>0</v>
      </c>
      <c r="S58" s="164">
        <v>79</v>
      </c>
      <c r="T58" s="164">
        <v>349</v>
      </c>
      <c r="U58" s="164">
        <v>510</v>
      </c>
      <c r="V58" s="164">
        <v>519</v>
      </c>
      <c r="W58" s="164">
        <v>757</v>
      </c>
      <c r="X58" s="165">
        <f t="shared" si="36"/>
        <v>0.45857418111753367</v>
      </c>
      <c r="Y58" s="165">
        <f t="shared" si="37"/>
        <v>3.6529530530387552E-4</v>
      </c>
    </row>
    <row r="59" spans="1:25" x14ac:dyDescent="0.25">
      <c r="A59" s="57"/>
      <c r="B59" s="163" t="s">
        <v>124</v>
      </c>
      <c r="C59" s="164">
        <v>80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5" t="str">
        <f t="shared" si="34"/>
        <v>-</v>
      </c>
      <c r="J59" s="165">
        <f t="shared" si="31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5" t="str">
        <f t="shared" si="35"/>
        <v>-</v>
      </c>
      <c r="R59" s="165">
        <f t="shared" si="33"/>
        <v>0</v>
      </c>
      <c r="S59" s="164">
        <v>107</v>
      </c>
      <c r="T59" s="164">
        <v>348</v>
      </c>
      <c r="U59" s="164">
        <v>324</v>
      </c>
      <c r="V59" s="164">
        <v>475</v>
      </c>
      <c r="W59" s="164">
        <v>447</v>
      </c>
      <c r="X59" s="165">
        <f t="shared" si="36"/>
        <v>-5.8947368421052637E-2</v>
      </c>
      <c r="Y59" s="165">
        <f t="shared" si="37"/>
        <v>2.157027760512977E-4</v>
      </c>
    </row>
    <row r="60" spans="1:25" x14ac:dyDescent="0.25">
      <c r="A60" s="57"/>
      <c r="B60" s="163" t="s">
        <v>133</v>
      </c>
      <c r="C60" s="164">
        <v>22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5" t="str">
        <f t="shared" si="34"/>
        <v>-</v>
      </c>
      <c r="J60" s="165">
        <f t="shared" si="31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165" t="str">
        <f t="shared" si="35"/>
        <v>-</v>
      </c>
      <c r="R60" s="165">
        <f t="shared" si="33"/>
        <v>0</v>
      </c>
      <c r="S60" s="164">
        <v>29</v>
      </c>
      <c r="T60" s="164">
        <v>151</v>
      </c>
      <c r="U60" s="164">
        <v>82</v>
      </c>
      <c r="V60" s="164">
        <v>164</v>
      </c>
      <c r="W60" s="164">
        <v>98</v>
      </c>
      <c r="X60" s="165">
        <f t="shared" si="36"/>
        <v>-0.40243902439024393</v>
      </c>
      <c r="Y60" s="165">
        <f t="shared" si="37"/>
        <v>4.7290541505653634E-5</v>
      </c>
    </row>
    <row r="61" spans="1:25" x14ac:dyDescent="0.25">
      <c r="A61" s="57"/>
      <c r="B61" s="163" t="s">
        <v>136</v>
      </c>
      <c r="C61" s="164">
        <v>14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5" t="str">
        <f t="shared" si="34"/>
        <v>-</v>
      </c>
      <c r="J61" s="165">
        <f t="shared" si="31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5" t="str">
        <f t="shared" si="35"/>
        <v>-</v>
      </c>
      <c r="R61" s="165">
        <f t="shared" si="33"/>
        <v>0</v>
      </c>
      <c r="S61" s="164">
        <v>14</v>
      </c>
      <c r="T61" s="164">
        <v>138</v>
      </c>
      <c r="U61" s="164">
        <v>88</v>
      </c>
      <c r="V61" s="164">
        <v>405</v>
      </c>
      <c r="W61" s="164">
        <v>115</v>
      </c>
      <c r="X61" s="165">
        <f t="shared" si="36"/>
        <v>-0.71604938271604945</v>
      </c>
      <c r="Y61" s="165">
        <f t="shared" si="37"/>
        <v>5.549400278724661E-5</v>
      </c>
    </row>
    <row r="62" spans="1:25" x14ac:dyDescent="0.25">
      <c r="A62" s="57"/>
      <c r="B62" s="168" t="s">
        <v>150</v>
      </c>
      <c r="C62" s="169">
        <f t="shared" ref="C62:H62" si="38">C54-SUM(C55:C61)</f>
        <v>997</v>
      </c>
      <c r="D62" s="169">
        <f t="shared" si="38"/>
        <v>0</v>
      </c>
      <c r="E62" s="169">
        <f t="shared" si="38"/>
        <v>0</v>
      </c>
      <c r="F62" s="169">
        <f t="shared" si="38"/>
        <v>0</v>
      </c>
      <c r="G62" s="169">
        <f t="shared" si="38"/>
        <v>0</v>
      </c>
      <c r="H62" s="169">
        <f t="shared" si="38"/>
        <v>0</v>
      </c>
      <c r="I62" s="170" t="str">
        <f t="shared" si="34"/>
        <v>-</v>
      </c>
      <c r="J62" s="170">
        <f t="shared" si="31"/>
        <v>0</v>
      </c>
      <c r="K62" s="169">
        <f t="shared" ref="K62:P62" si="39">K54-SUM(K55:K61)</f>
        <v>0</v>
      </c>
      <c r="L62" s="169">
        <f t="shared" si="39"/>
        <v>0</v>
      </c>
      <c r="M62" s="169">
        <f t="shared" si="39"/>
        <v>0</v>
      </c>
      <c r="N62" s="169">
        <f t="shared" si="39"/>
        <v>0</v>
      </c>
      <c r="O62" s="169">
        <f t="shared" si="39"/>
        <v>0</v>
      </c>
      <c r="P62" s="169">
        <f t="shared" si="39"/>
        <v>0</v>
      </c>
      <c r="Q62" s="170" t="str">
        <f t="shared" si="35"/>
        <v>-</v>
      </c>
      <c r="R62" s="170">
        <f t="shared" si="33"/>
        <v>0</v>
      </c>
      <c r="S62" s="169">
        <f>S54-SUM(S55:S61)</f>
        <v>1307</v>
      </c>
      <c r="T62" s="169">
        <f>T54-SUM(T55:T61)</f>
        <v>5218</v>
      </c>
      <c r="U62" s="169">
        <f>U54-SUM(U55:U61)</f>
        <v>5789</v>
      </c>
      <c r="V62" s="169">
        <f>V54-SUM(V55:V61)</f>
        <v>4928</v>
      </c>
      <c r="W62" s="169">
        <f>W54-SUM(W55:W61)</f>
        <v>5552</v>
      </c>
      <c r="X62" s="170">
        <f t="shared" si="36"/>
        <v>0.12662337662337664</v>
      </c>
      <c r="Y62" s="170">
        <f t="shared" si="37"/>
        <v>2.6791539432590712E-3</v>
      </c>
    </row>
    <row r="63" spans="1:25" x14ac:dyDescent="0.25">
      <c r="A63" s="57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spans="1:25" x14ac:dyDescent="0.25">
      <c r="A64" s="57"/>
      <c r="B64" s="156" t="s">
        <v>73</v>
      </c>
      <c r="C64" s="176">
        <f t="shared" ref="C64:H64" si="40">C65+C68</f>
        <v>0</v>
      </c>
      <c r="D64" s="176">
        <f t="shared" si="40"/>
        <v>0</v>
      </c>
      <c r="E64" s="176">
        <f t="shared" si="40"/>
        <v>0</v>
      </c>
      <c r="F64" s="176">
        <f t="shared" si="40"/>
        <v>0</v>
      </c>
      <c r="G64" s="176">
        <f t="shared" si="40"/>
        <v>0</v>
      </c>
      <c r="H64" s="176">
        <f t="shared" si="40"/>
        <v>0</v>
      </c>
      <c r="I64" s="177" t="str">
        <f>IFERROR(H64/G64-1,"-")</f>
        <v>-</v>
      </c>
      <c r="J64" s="177">
        <f t="shared" ref="J64:J76" si="41">H64/H$8</f>
        <v>0</v>
      </c>
      <c r="K64" s="176">
        <f t="shared" ref="K64:P64" si="42">K65+K68</f>
        <v>16603</v>
      </c>
      <c r="L64" s="176">
        <f t="shared" si="42"/>
        <v>0</v>
      </c>
      <c r="M64" s="176">
        <f t="shared" si="42"/>
        <v>14510</v>
      </c>
      <c r="N64" s="176">
        <f t="shared" si="42"/>
        <v>0</v>
      </c>
      <c r="O64" s="176">
        <f t="shared" si="42"/>
        <v>0</v>
      </c>
      <c r="P64" s="176">
        <f t="shared" si="42"/>
        <v>0</v>
      </c>
      <c r="Q64" s="177" t="str">
        <f>IFERROR(P64/O64-1,"-")</f>
        <v>-</v>
      </c>
      <c r="R64" s="177">
        <f t="shared" ref="R64:R76" si="43">P64/P$8</f>
        <v>0</v>
      </c>
      <c r="S64" s="176">
        <f>S65+S68</f>
        <v>16603</v>
      </c>
      <c r="T64" s="176">
        <f>T65+T68</f>
        <v>82441</v>
      </c>
      <c r="U64" s="176">
        <f>U65+U68</f>
        <v>96861</v>
      </c>
      <c r="V64" s="176">
        <f>V65+V68</f>
        <v>75400</v>
      </c>
      <c r="W64" s="176">
        <f>W65+W68</f>
        <v>77232</v>
      </c>
      <c r="X64" s="177">
        <f>IFERROR(W64/V64-1,"-")</f>
        <v>2.4297082228116773E-2</v>
      </c>
      <c r="Y64" s="177">
        <f>W64/W$8</f>
        <v>3.7268807158822873E-2</v>
      </c>
    </row>
    <row r="65" spans="1:25" x14ac:dyDescent="0.25">
      <c r="A65" s="57"/>
      <c r="B65" s="159" t="s">
        <v>102</v>
      </c>
      <c r="C65" s="160">
        <v>0</v>
      </c>
      <c r="D65" s="160">
        <v>0</v>
      </c>
      <c r="E65" s="160">
        <v>0</v>
      </c>
      <c r="F65" s="160">
        <v>0</v>
      </c>
      <c r="G65" s="160">
        <v>0</v>
      </c>
      <c r="H65" s="160">
        <v>0</v>
      </c>
      <c r="I65" s="161" t="str">
        <f>IFERROR(H65/G65-1,"-")</f>
        <v>-</v>
      </c>
      <c r="J65" s="161">
        <f t="shared" si="41"/>
        <v>0</v>
      </c>
      <c r="K65" s="160">
        <v>8791</v>
      </c>
      <c r="L65" s="160">
        <v>0</v>
      </c>
      <c r="M65" s="160">
        <v>8283</v>
      </c>
      <c r="N65" s="160">
        <v>0</v>
      </c>
      <c r="O65" s="160">
        <v>0</v>
      </c>
      <c r="P65" s="160">
        <v>0</v>
      </c>
      <c r="Q65" s="161" t="str">
        <f>IFERROR(P65/O65-1,"-")</f>
        <v>-</v>
      </c>
      <c r="R65" s="161">
        <f t="shared" si="43"/>
        <v>0</v>
      </c>
      <c r="S65" s="160">
        <v>8791</v>
      </c>
      <c r="T65" s="160">
        <v>14854</v>
      </c>
      <c r="U65" s="160">
        <v>27285</v>
      </c>
      <c r="V65" s="160">
        <v>18281</v>
      </c>
      <c r="W65" s="160">
        <v>20631</v>
      </c>
      <c r="X65" s="161">
        <f>IFERROR(W65/V65-1,"-")</f>
        <v>0.12854876647885782</v>
      </c>
      <c r="Y65" s="161">
        <f>W65/W$8</f>
        <v>9.9556241000320414E-3</v>
      </c>
    </row>
    <row r="66" spans="1:25" x14ac:dyDescent="0.25">
      <c r="A66" s="57"/>
      <c r="B66" s="163" t="s">
        <v>108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5" t="str">
        <f>IFERROR(H66/G66-1,"-")</f>
        <v>-</v>
      </c>
      <c r="J66" s="165">
        <f t="shared" si="41"/>
        <v>0</v>
      </c>
      <c r="K66" s="164">
        <v>8533</v>
      </c>
      <c r="L66" s="164">
        <v>0</v>
      </c>
      <c r="M66" s="164">
        <v>6711</v>
      </c>
      <c r="N66" s="164">
        <v>0</v>
      </c>
      <c r="O66" s="164">
        <v>0</v>
      </c>
      <c r="P66" s="164">
        <v>0</v>
      </c>
      <c r="Q66" s="165" t="str">
        <f>IFERROR(P66/O66-1,"-")</f>
        <v>-</v>
      </c>
      <c r="R66" s="165">
        <f t="shared" si="43"/>
        <v>0</v>
      </c>
      <c r="S66" s="164">
        <v>8533</v>
      </c>
      <c r="T66" s="164">
        <v>11125</v>
      </c>
      <c r="U66" s="164">
        <v>16363</v>
      </c>
      <c r="V66" s="164">
        <v>6550</v>
      </c>
      <c r="W66" s="164">
        <v>10139</v>
      </c>
      <c r="X66" s="165">
        <f>IFERROR(W66/V66-1,"-")</f>
        <v>0.54793893129770987</v>
      </c>
      <c r="Y66" s="165">
        <f>W66/W$8</f>
        <v>4.8926408196512464E-3</v>
      </c>
    </row>
    <row r="67" spans="1:25" x14ac:dyDescent="0.25">
      <c r="A67" s="57"/>
      <c r="B67" s="163" t="s">
        <v>105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5" t="str">
        <f>IFERROR(H67/G67-1,"-")</f>
        <v>-</v>
      </c>
      <c r="J67" s="165">
        <f t="shared" si="41"/>
        <v>0</v>
      </c>
      <c r="K67" s="164">
        <v>258</v>
      </c>
      <c r="L67" s="164">
        <v>0</v>
      </c>
      <c r="M67" s="164">
        <v>1572</v>
      </c>
      <c r="N67" s="164">
        <v>0</v>
      </c>
      <c r="O67" s="164">
        <v>0</v>
      </c>
      <c r="P67" s="164">
        <v>0</v>
      </c>
      <c r="Q67" s="165" t="str">
        <f>IFERROR(P67/O67-1,"-")</f>
        <v>-</v>
      </c>
      <c r="R67" s="165">
        <f t="shared" si="43"/>
        <v>0</v>
      </c>
      <c r="S67" s="164">
        <v>258</v>
      </c>
      <c r="T67" s="164">
        <v>3729</v>
      </c>
      <c r="U67" s="164">
        <v>10922</v>
      </c>
      <c r="V67" s="164">
        <v>11731</v>
      </c>
      <c r="W67" s="164">
        <v>10492</v>
      </c>
      <c r="X67" s="165">
        <f>IFERROR(W67/V67-1,"-")</f>
        <v>-0.10561759440797891</v>
      </c>
      <c r="Y67" s="165">
        <f>W67/W$8</f>
        <v>5.062983280380795E-3</v>
      </c>
    </row>
    <row r="68" spans="1:25" x14ac:dyDescent="0.25">
      <c r="A68" s="57"/>
      <c r="B68" s="159" t="s">
        <v>112</v>
      </c>
      <c r="C68" s="160">
        <v>0</v>
      </c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1" t="str">
        <f>IFERROR(H68/G68-1,"-")</f>
        <v>-</v>
      </c>
      <c r="J68" s="161">
        <f t="shared" si="41"/>
        <v>0</v>
      </c>
      <c r="K68" s="160">
        <v>7812</v>
      </c>
      <c r="L68" s="160">
        <v>0</v>
      </c>
      <c r="M68" s="160">
        <v>6227</v>
      </c>
      <c r="N68" s="160">
        <v>0</v>
      </c>
      <c r="O68" s="160">
        <v>0</v>
      </c>
      <c r="P68" s="160">
        <v>0</v>
      </c>
      <c r="Q68" s="161" t="str">
        <f>IFERROR(P68/O68-1,"-")</f>
        <v>-</v>
      </c>
      <c r="R68" s="161">
        <f t="shared" si="43"/>
        <v>0</v>
      </c>
      <c r="S68" s="160">
        <v>7812</v>
      </c>
      <c r="T68" s="160">
        <v>67587</v>
      </c>
      <c r="U68" s="160">
        <v>69576</v>
      </c>
      <c r="V68" s="160">
        <v>57119</v>
      </c>
      <c r="W68" s="160">
        <v>56601</v>
      </c>
      <c r="X68" s="161">
        <f>IFERROR(W68/V68-1,"-")</f>
        <v>-9.0687862182461387E-3</v>
      </c>
      <c r="Y68" s="161">
        <f>W68/W$8</f>
        <v>2.7313183058790828E-2</v>
      </c>
    </row>
    <row r="69" spans="1:25" s="57" customFormat="1" x14ac:dyDescent="0.25">
      <c r="B69" s="163" t="s">
        <v>115</v>
      </c>
      <c r="C69" s="164">
        <v>0</v>
      </c>
      <c r="D69" s="164">
        <v>0</v>
      </c>
      <c r="E69" s="164">
        <v>0</v>
      </c>
      <c r="F69" s="164">
        <v>0</v>
      </c>
      <c r="G69" s="164">
        <v>0</v>
      </c>
      <c r="H69" s="164">
        <v>0</v>
      </c>
      <c r="I69" s="165" t="str">
        <f t="shared" ref="I69:I76" si="44">IFERROR(H69/G69-1,"-")</f>
        <v>-</v>
      </c>
      <c r="J69" s="165">
        <f t="shared" si="41"/>
        <v>0</v>
      </c>
      <c r="K69" s="164">
        <v>869</v>
      </c>
      <c r="L69" s="164">
        <v>0</v>
      </c>
      <c r="M69" s="164">
        <v>1383</v>
      </c>
      <c r="N69" s="164">
        <v>0</v>
      </c>
      <c r="O69" s="164">
        <v>0</v>
      </c>
      <c r="P69" s="164">
        <v>0</v>
      </c>
      <c r="Q69" s="165" t="str">
        <f t="shared" ref="Q69:Q76" si="45">IFERROR(P69/O69-1,"-")</f>
        <v>-</v>
      </c>
      <c r="R69" s="165">
        <f t="shared" si="43"/>
        <v>0</v>
      </c>
      <c r="S69" s="164">
        <v>869</v>
      </c>
      <c r="T69" s="164">
        <v>23900</v>
      </c>
      <c r="U69" s="164">
        <v>21936</v>
      </c>
      <c r="V69" s="164">
        <v>24121</v>
      </c>
      <c r="W69" s="164">
        <v>26050</v>
      </c>
      <c r="X69" s="165">
        <f t="shared" ref="X69:X76" si="46">IFERROR(W69/V69-1,"-")</f>
        <v>7.9971808797313582E-2</v>
      </c>
      <c r="Y69" s="165">
        <f t="shared" ref="Y69:Y76" si="47">W69/W$8</f>
        <v>1.2570598022676297E-2</v>
      </c>
    </row>
    <row r="70" spans="1:25" s="57" customFormat="1" x14ac:dyDescent="0.25">
      <c r="B70" s="163" t="s">
        <v>118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4">
        <v>0</v>
      </c>
      <c r="I70" s="165" t="str">
        <f t="shared" si="44"/>
        <v>-</v>
      </c>
      <c r="J70" s="165">
        <f t="shared" si="41"/>
        <v>0</v>
      </c>
      <c r="K70" s="164">
        <v>1195</v>
      </c>
      <c r="L70" s="164">
        <v>0</v>
      </c>
      <c r="M70" s="164">
        <v>1654</v>
      </c>
      <c r="N70" s="164">
        <v>0</v>
      </c>
      <c r="O70" s="164">
        <v>0</v>
      </c>
      <c r="P70" s="164">
        <v>0</v>
      </c>
      <c r="Q70" s="165" t="str">
        <f t="shared" si="45"/>
        <v>-</v>
      </c>
      <c r="R70" s="165">
        <f t="shared" si="43"/>
        <v>0</v>
      </c>
      <c r="S70" s="164">
        <v>1195</v>
      </c>
      <c r="T70" s="164">
        <v>5122</v>
      </c>
      <c r="U70" s="164">
        <v>5111</v>
      </c>
      <c r="V70" s="164">
        <v>5483</v>
      </c>
      <c r="W70" s="164">
        <v>4879</v>
      </c>
      <c r="X70" s="165">
        <f t="shared" si="46"/>
        <v>-0.11015867225971188</v>
      </c>
      <c r="Y70" s="165">
        <f t="shared" si="47"/>
        <v>2.3543933878171844E-3</v>
      </c>
    </row>
    <row r="71" spans="1:25" x14ac:dyDescent="0.25">
      <c r="A71" s="57"/>
      <c r="B71" s="163" t="s">
        <v>121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4">
        <v>0</v>
      </c>
      <c r="I71" s="165" t="str">
        <f t="shared" si="44"/>
        <v>-</v>
      </c>
      <c r="J71" s="165">
        <f t="shared" si="41"/>
        <v>0</v>
      </c>
      <c r="K71" s="164">
        <v>1158</v>
      </c>
      <c r="L71" s="164">
        <v>0</v>
      </c>
      <c r="M71" s="164">
        <v>417</v>
      </c>
      <c r="N71" s="164">
        <v>0</v>
      </c>
      <c r="O71" s="164">
        <v>0</v>
      </c>
      <c r="P71" s="164">
        <v>0</v>
      </c>
      <c r="Q71" s="165" t="str">
        <f t="shared" si="45"/>
        <v>-</v>
      </c>
      <c r="R71" s="165">
        <f t="shared" si="43"/>
        <v>0</v>
      </c>
      <c r="S71" s="164">
        <v>1158</v>
      </c>
      <c r="T71" s="164">
        <v>8527</v>
      </c>
      <c r="U71" s="164">
        <v>10065</v>
      </c>
      <c r="V71" s="164">
        <v>5029</v>
      </c>
      <c r="W71" s="164">
        <v>4435</v>
      </c>
      <c r="X71" s="165">
        <f t="shared" si="46"/>
        <v>-0.11811493338635914</v>
      </c>
      <c r="Y71" s="165">
        <f t="shared" si="47"/>
        <v>2.1401382814038149E-3</v>
      </c>
    </row>
    <row r="72" spans="1:25" x14ac:dyDescent="0.25">
      <c r="A72" s="57"/>
      <c r="B72" s="163" t="s">
        <v>128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4">
        <v>0</v>
      </c>
      <c r="I72" s="165" t="str">
        <f t="shared" si="44"/>
        <v>-</v>
      </c>
      <c r="J72" s="165">
        <f t="shared" si="41"/>
        <v>0</v>
      </c>
      <c r="K72" s="164">
        <v>415</v>
      </c>
      <c r="L72" s="164">
        <v>0</v>
      </c>
      <c r="M72" s="164">
        <v>105</v>
      </c>
      <c r="N72" s="164">
        <v>0</v>
      </c>
      <c r="O72" s="164">
        <v>0</v>
      </c>
      <c r="P72" s="164">
        <v>0</v>
      </c>
      <c r="Q72" s="165" t="str">
        <f t="shared" si="45"/>
        <v>-</v>
      </c>
      <c r="R72" s="165">
        <f t="shared" si="43"/>
        <v>0</v>
      </c>
      <c r="S72" s="164">
        <v>415</v>
      </c>
      <c r="T72" s="164">
        <v>1669</v>
      </c>
      <c r="U72" s="164">
        <v>2367</v>
      </c>
      <c r="V72" s="164">
        <v>1356</v>
      </c>
      <c r="W72" s="164">
        <v>1578</v>
      </c>
      <c r="X72" s="165">
        <f t="shared" si="46"/>
        <v>0.16371681415929196</v>
      </c>
      <c r="Y72" s="165">
        <f t="shared" si="47"/>
        <v>7.6147422955021873E-4</v>
      </c>
    </row>
    <row r="73" spans="1:25" x14ac:dyDescent="0.25">
      <c r="A73" s="57"/>
      <c r="B73" s="163" t="s">
        <v>124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4">
        <v>0</v>
      </c>
      <c r="I73" s="165" t="str">
        <f t="shared" si="44"/>
        <v>-</v>
      </c>
      <c r="J73" s="165">
        <f t="shared" si="41"/>
        <v>0</v>
      </c>
      <c r="K73" s="164">
        <v>413</v>
      </c>
      <c r="L73" s="164">
        <v>0</v>
      </c>
      <c r="M73" s="164">
        <v>92</v>
      </c>
      <c r="N73" s="164">
        <v>0</v>
      </c>
      <c r="O73" s="164">
        <v>0</v>
      </c>
      <c r="P73" s="164">
        <v>0</v>
      </c>
      <c r="Q73" s="165" t="str">
        <f t="shared" si="45"/>
        <v>-</v>
      </c>
      <c r="R73" s="165">
        <f t="shared" si="43"/>
        <v>0</v>
      </c>
      <c r="S73" s="164">
        <v>413</v>
      </c>
      <c r="T73" s="164">
        <v>1273</v>
      </c>
      <c r="U73" s="164">
        <v>1710</v>
      </c>
      <c r="V73" s="164">
        <v>1550</v>
      </c>
      <c r="W73" s="164">
        <v>1282</v>
      </c>
      <c r="X73" s="165">
        <f t="shared" si="46"/>
        <v>-0.17290322580645157</v>
      </c>
      <c r="Y73" s="165">
        <f t="shared" si="47"/>
        <v>6.1863749194130573E-4</v>
      </c>
    </row>
    <row r="74" spans="1:25" x14ac:dyDescent="0.25">
      <c r="A74" s="57"/>
      <c r="B74" s="163" t="s">
        <v>133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4">
        <v>0</v>
      </c>
      <c r="I74" s="165" t="str">
        <f t="shared" si="44"/>
        <v>-</v>
      </c>
      <c r="J74" s="165">
        <f t="shared" si="4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4">
        <v>0</v>
      </c>
      <c r="Q74" s="165" t="str">
        <f t="shared" si="45"/>
        <v>-</v>
      </c>
      <c r="R74" s="165">
        <f t="shared" si="43"/>
        <v>0</v>
      </c>
      <c r="S74" s="164">
        <v>0</v>
      </c>
      <c r="T74" s="164">
        <v>3180</v>
      </c>
      <c r="U74" s="164">
        <v>1641</v>
      </c>
      <c r="V74" s="164">
        <v>810</v>
      </c>
      <c r="W74" s="164">
        <v>480</v>
      </c>
      <c r="X74" s="165">
        <f t="shared" si="46"/>
        <v>-0.40740740740740744</v>
      </c>
      <c r="Y74" s="165">
        <f t="shared" si="47"/>
        <v>2.3162714206850758E-4</v>
      </c>
    </row>
    <row r="75" spans="1:25" x14ac:dyDescent="0.25">
      <c r="A75" s="57"/>
      <c r="B75" s="163" t="s">
        <v>136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4">
        <v>0</v>
      </c>
      <c r="I75" s="165" t="str">
        <f t="shared" si="44"/>
        <v>-</v>
      </c>
      <c r="J75" s="165">
        <f t="shared" si="41"/>
        <v>0</v>
      </c>
      <c r="K75" s="164">
        <v>0</v>
      </c>
      <c r="L75" s="164">
        <v>0</v>
      </c>
      <c r="M75" s="164">
        <v>2</v>
      </c>
      <c r="N75" s="164">
        <v>0</v>
      </c>
      <c r="O75" s="164">
        <v>0</v>
      </c>
      <c r="P75" s="164">
        <v>0</v>
      </c>
      <c r="Q75" s="165" t="str">
        <f t="shared" si="45"/>
        <v>-</v>
      </c>
      <c r="R75" s="165">
        <f t="shared" si="43"/>
        <v>0</v>
      </c>
      <c r="S75" s="164">
        <v>0</v>
      </c>
      <c r="T75" s="164">
        <v>906</v>
      </c>
      <c r="U75" s="164">
        <v>203</v>
      </c>
      <c r="V75" s="164">
        <v>521</v>
      </c>
      <c r="W75" s="164">
        <v>661</v>
      </c>
      <c r="X75" s="165">
        <f t="shared" si="46"/>
        <v>0.26871401151631469</v>
      </c>
      <c r="Y75" s="165">
        <f t="shared" si="47"/>
        <v>3.1896987689017397E-4</v>
      </c>
    </row>
    <row r="76" spans="1:25" x14ac:dyDescent="0.25">
      <c r="A76" s="57"/>
      <c r="B76" s="168" t="s">
        <v>150</v>
      </c>
      <c r="C76" s="169">
        <f t="shared" ref="C76:H76" si="48">C68-SUM(C69:C75)</f>
        <v>0</v>
      </c>
      <c r="D76" s="169">
        <f t="shared" si="48"/>
        <v>0</v>
      </c>
      <c r="E76" s="169">
        <f t="shared" si="48"/>
        <v>0</v>
      </c>
      <c r="F76" s="169">
        <f t="shared" si="48"/>
        <v>0</v>
      </c>
      <c r="G76" s="169">
        <f t="shared" si="48"/>
        <v>0</v>
      </c>
      <c r="H76" s="169">
        <f t="shared" si="48"/>
        <v>0</v>
      </c>
      <c r="I76" s="170" t="str">
        <f t="shared" si="44"/>
        <v>-</v>
      </c>
      <c r="J76" s="170">
        <f t="shared" si="41"/>
        <v>0</v>
      </c>
      <c r="K76" s="169">
        <f t="shared" ref="K76:P76" si="49">K68-SUM(K69:K75)</f>
        <v>3762</v>
      </c>
      <c r="L76" s="169">
        <f t="shared" si="49"/>
        <v>0</v>
      </c>
      <c r="M76" s="169">
        <f t="shared" si="49"/>
        <v>2574</v>
      </c>
      <c r="N76" s="169">
        <f t="shared" si="49"/>
        <v>0</v>
      </c>
      <c r="O76" s="169">
        <f t="shared" si="49"/>
        <v>0</v>
      </c>
      <c r="P76" s="169">
        <f t="shared" si="49"/>
        <v>0</v>
      </c>
      <c r="Q76" s="170" t="str">
        <f t="shared" si="45"/>
        <v>-</v>
      </c>
      <c r="R76" s="170">
        <f t="shared" si="43"/>
        <v>0</v>
      </c>
      <c r="S76" s="169">
        <f>S68-SUM(S69:S75)</f>
        <v>3762</v>
      </c>
      <c r="T76" s="169">
        <f>T68-SUM(T69:T75)</f>
        <v>23010</v>
      </c>
      <c r="U76" s="169">
        <f>U68-SUM(U69:U75)</f>
        <v>26543</v>
      </c>
      <c r="V76" s="169">
        <f>V68-SUM(V69:V75)</f>
        <v>18249</v>
      </c>
      <c r="W76" s="169">
        <f>W68-SUM(W69:W75)</f>
        <v>17236</v>
      </c>
      <c r="X76" s="170">
        <f t="shared" si="46"/>
        <v>-5.5509890952928909E-2</v>
      </c>
      <c r="Y76" s="170">
        <f t="shared" si="47"/>
        <v>8.3173446264433269E-3</v>
      </c>
    </row>
    <row r="77" spans="1:25" x14ac:dyDescent="0.25">
      <c r="A77" s="57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spans="1:25" x14ac:dyDescent="0.25">
      <c r="A78" s="57"/>
      <c r="B78" s="156" t="s">
        <v>73</v>
      </c>
      <c r="C78" s="176">
        <f t="shared" ref="C78:H78" si="50">C79+C82</f>
        <v>20205</v>
      </c>
      <c r="D78" s="176">
        <f t="shared" si="50"/>
        <v>51269</v>
      </c>
      <c r="E78" s="176">
        <f t="shared" si="50"/>
        <v>50097</v>
      </c>
      <c r="F78" s="176">
        <f t="shared" si="50"/>
        <v>56444</v>
      </c>
      <c r="G78" s="176">
        <f t="shared" si="50"/>
        <v>59742</v>
      </c>
      <c r="H78" s="176">
        <f t="shared" si="50"/>
        <v>59622</v>
      </c>
      <c r="I78" s="177">
        <f>IFERROR(H78/G78-1,"-")</f>
        <v>-2.0086371397006753E-3</v>
      </c>
      <c r="J78" s="177">
        <f t="shared" ref="J78:J90" si="51">H78/H$8</f>
        <v>0.15834342532984894</v>
      </c>
      <c r="K78" s="176">
        <f t="shared" ref="K78:P78" si="52">K79+K82</f>
        <v>30999</v>
      </c>
      <c r="L78" s="176">
        <f t="shared" si="52"/>
        <v>210056</v>
      </c>
      <c r="M78" s="176">
        <f t="shared" si="52"/>
        <v>256421</v>
      </c>
      <c r="N78" s="176">
        <f t="shared" si="52"/>
        <v>298472</v>
      </c>
      <c r="O78" s="176">
        <f t="shared" si="52"/>
        <v>291861</v>
      </c>
      <c r="P78" s="176">
        <f t="shared" si="52"/>
        <v>289647</v>
      </c>
      <c r="Q78" s="177">
        <f>IFERROR(P78/O78-1,"-")</f>
        <v>-7.5858028307995706E-3</v>
      </c>
      <c r="R78" s="177">
        <f t="shared" ref="R78:R90" si="53">P78/P$8</f>
        <v>0.17080659999056469</v>
      </c>
      <c r="S78" s="176">
        <f>S79+S82</f>
        <v>51204</v>
      </c>
      <c r="T78" s="176">
        <f>T79+T82</f>
        <v>306518</v>
      </c>
      <c r="U78" s="176">
        <f>U79+U82</f>
        <v>354916</v>
      </c>
      <c r="V78" s="176">
        <f>V79+V82</f>
        <v>351603</v>
      </c>
      <c r="W78" s="176">
        <f>W79+W82</f>
        <v>349269</v>
      </c>
      <c r="X78" s="177">
        <f>IFERROR(W78/V78-1,"-")</f>
        <v>-6.6381686163087261E-3</v>
      </c>
      <c r="Y78" s="177">
        <f>W78/W$8</f>
        <v>0.16854204225651162</v>
      </c>
    </row>
    <row r="79" spans="1:25" x14ac:dyDescent="0.25">
      <c r="A79" s="57"/>
      <c r="B79" s="159" t="s">
        <v>102</v>
      </c>
      <c r="C79" s="160">
        <v>11886</v>
      </c>
      <c r="D79" s="160">
        <v>24698</v>
      </c>
      <c r="E79" s="160">
        <v>23276</v>
      </c>
      <c r="F79" s="160">
        <v>25954</v>
      </c>
      <c r="G79" s="160">
        <v>28395</v>
      </c>
      <c r="H79" s="160">
        <v>30512</v>
      </c>
      <c r="I79" s="161">
        <f>IFERROR(H79/G79-1,"-")</f>
        <v>7.4555379468216332E-2</v>
      </c>
      <c r="J79" s="161">
        <f t="shared" si="51"/>
        <v>8.1033420443198001E-2</v>
      </c>
      <c r="K79" s="160">
        <v>16882</v>
      </c>
      <c r="L79" s="160">
        <v>101615</v>
      </c>
      <c r="M79" s="160">
        <v>112041</v>
      </c>
      <c r="N79" s="160">
        <v>114448</v>
      </c>
      <c r="O79" s="160">
        <v>112058</v>
      </c>
      <c r="P79" s="160">
        <v>119247</v>
      </c>
      <c r="Q79" s="161">
        <f>IFERROR(P79/O79-1,"-")</f>
        <v>6.4154277249281577E-2</v>
      </c>
      <c r="R79" s="161">
        <f t="shared" si="53"/>
        <v>7.0320682172005475E-2</v>
      </c>
      <c r="S79" s="160">
        <v>28768</v>
      </c>
      <c r="T79" s="160">
        <v>135317</v>
      </c>
      <c r="U79" s="160">
        <v>140402</v>
      </c>
      <c r="V79" s="160">
        <v>140453</v>
      </c>
      <c r="W79" s="160">
        <v>149759</v>
      </c>
      <c r="X79" s="161">
        <f>IFERROR(W79/V79-1,"-")</f>
        <v>6.6257039721472566E-2</v>
      </c>
      <c r="Y79" s="161">
        <f>W79/W$8</f>
        <v>7.2267185768828388E-2</v>
      </c>
    </row>
    <row r="80" spans="1:25" x14ac:dyDescent="0.25">
      <c r="A80" s="57"/>
      <c r="B80" s="163" t="s">
        <v>108</v>
      </c>
      <c r="C80" s="164">
        <v>8324</v>
      </c>
      <c r="D80" s="164">
        <v>14831</v>
      </c>
      <c r="E80" s="164">
        <v>13951</v>
      </c>
      <c r="F80" s="164">
        <v>13714</v>
      </c>
      <c r="G80" s="164">
        <v>13516</v>
      </c>
      <c r="H80" s="164">
        <v>16619</v>
      </c>
      <c r="I80" s="165">
        <f>IFERROR(H80/G80-1,"-")</f>
        <v>0.2295797573246523</v>
      </c>
      <c r="J80" s="165">
        <f t="shared" si="51"/>
        <v>4.4136550024433258E-2</v>
      </c>
      <c r="K80" s="164">
        <v>3387</v>
      </c>
      <c r="L80" s="164">
        <v>14424</v>
      </c>
      <c r="M80" s="164">
        <v>13000</v>
      </c>
      <c r="N80" s="164">
        <v>20627</v>
      </c>
      <c r="O80" s="164">
        <v>15133</v>
      </c>
      <c r="P80" s="164">
        <v>23116</v>
      </c>
      <c r="Q80" s="165">
        <f>IFERROR(P80/O80-1,"-")</f>
        <v>0.52752263265710697</v>
      </c>
      <c r="R80" s="165">
        <f t="shared" si="53"/>
        <v>1.3631645987639761E-2</v>
      </c>
      <c r="S80" s="164">
        <v>11711</v>
      </c>
      <c r="T80" s="164">
        <v>26951</v>
      </c>
      <c r="U80" s="164">
        <v>34341</v>
      </c>
      <c r="V80" s="164">
        <v>28649</v>
      </c>
      <c r="W80" s="164">
        <v>39735</v>
      </c>
      <c r="X80" s="165">
        <f>IFERROR(W80/V80-1,"-")</f>
        <v>0.38695940521484173</v>
      </c>
      <c r="Y80" s="165">
        <f>W80/W$8</f>
        <v>1.9174384354358642E-2</v>
      </c>
    </row>
    <row r="81" spans="1:25" x14ac:dyDescent="0.25">
      <c r="A81" s="57"/>
      <c r="B81" s="163" t="s">
        <v>105</v>
      </c>
      <c r="C81" s="164">
        <v>3562</v>
      </c>
      <c r="D81" s="164">
        <v>9867</v>
      </c>
      <c r="E81" s="164">
        <v>9325</v>
      </c>
      <c r="F81" s="164">
        <v>12240</v>
      </c>
      <c r="G81" s="164">
        <v>14879</v>
      </c>
      <c r="H81" s="164">
        <v>13893</v>
      </c>
      <c r="I81" s="165">
        <f>IFERROR(H81/G81-1,"-")</f>
        <v>-6.6267894347738387E-2</v>
      </c>
      <c r="J81" s="165">
        <f t="shared" si="51"/>
        <v>3.6896870418764736E-2</v>
      </c>
      <c r="K81" s="164">
        <v>13495</v>
      </c>
      <c r="L81" s="164">
        <v>87191</v>
      </c>
      <c r="M81" s="164">
        <v>99041</v>
      </c>
      <c r="N81" s="164">
        <v>93821</v>
      </c>
      <c r="O81" s="164">
        <v>96925</v>
      </c>
      <c r="P81" s="164">
        <v>96131</v>
      </c>
      <c r="Q81" s="165">
        <f>IFERROR(P81/O81-1,"-")</f>
        <v>-8.1919009543461874E-3</v>
      </c>
      <c r="R81" s="165">
        <f t="shared" si="53"/>
        <v>5.6689036184365715E-2</v>
      </c>
      <c r="S81" s="164">
        <v>17057</v>
      </c>
      <c r="T81" s="164">
        <v>108366</v>
      </c>
      <c r="U81" s="164">
        <v>106061</v>
      </c>
      <c r="V81" s="164">
        <v>111804</v>
      </c>
      <c r="W81" s="164">
        <v>110024</v>
      </c>
      <c r="X81" s="165">
        <f>IFERROR(W81/V81-1,"-")</f>
        <v>-1.5920718400057265E-2</v>
      </c>
      <c r="Y81" s="165">
        <f>W81/W$8</f>
        <v>5.3092801414469745E-2</v>
      </c>
    </row>
    <row r="82" spans="1:25" x14ac:dyDescent="0.25">
      <c r="A82" s="57"/>
      <c r="B82" s="159" t="s">
        <v>112</v>
      </c>
      <c r="C82" s="160">
        <v>8319</v>
      </c>
      <c r="D82" s="160">
        <v>26571</v>
      </c>
      <c r="E82" s="160">
        <v>26821</v>
      </c>
      <c r="F82" s="160">
        <v>30490</v>
      </c>
      <c r="G82" s="160">
        <v>31347</v>
      </c>
      <c r="H82" s="160">
        <v>29110</v>
      </c>
      <c r="I82" s="161">
        <f>IFERROR(H82/G82-1,"-")</f>
        <v>-7.1362490828468461E-2</v>
      </c>
      <c r="J82" s="161">
        <f t="shared" si="51"/>
        <v>7.7310004886650949E-2</v>
      </c>
      <c r="K82" s="160">
        <v>14117</v>
      </c>
      <c r="L82" s="160">
        <v>108441</v>
      </c>
      <c r="M82" s="160">
        <v>144380</v>
      </c>
      <c r="N82" s="160">
        <v>184024</v>
      </c>
      <c r="O82" s="160">
        <v>179803</v>
      </c>
      <c r="P82" s="160">
        <v>170400</v>
      </c>
      <c r="Q82" s="161">
        <f>IFERROR(P82/O82-1,"-")</f>
        <v>-5.2296124091366636E-2</v>
      </c>
      <c r="R82" s="161">
        <f t="shared" si="53"/>
        <v>0.10048591781855923</v>
      </c>
      <c r="S82" s="160">
        <v>22436</v>
      </c>
      <c r="T82" s="160">
        <v>171201</v>
      </c>
      <c r="U82" s="160">
        <v>214514</v>
      </c>
      <c r="V82" s="160">
        <v>211150</v>
      </c>
      <c r="W82" s="160">
        <v>199510</v>
      </c>
      <c r="X82" s="161">
        <f>IFERROR(W82/V82-1,"-")</f>
        <v>-5.5126687189201995E-2</v>
      </c>
      <c r="Y82" s="161">
        <f>W82/W$8</f>
        <v>9.6274856487683233E-2</v>
      </c>
    </row>
    <row r="83" spans="1:25" s="57" customFormat="1" x14ac:dyDescent="0.25">
      <c r="B83" s="163" t="s">
        <v>115</v>
      </c>
      <c r="C83" s="164">
        <v>1060</v>
      </c>
      <c r="D83" s="164">
        <v>2705</v>
      </c>
      <c r="E83" s="164">
        <v>3631</v>
      </c>
      <c r="F83" s="164">
        <v>4400</v>
      </c>
      <c r="G83" s="164">
        <v>4182</v>
      </c>
      <c r="H83" s="164">
        <v>3835</v>
      </c>
      <c r="I83" s="165">
        <f t="shared" ref="I83:I90" si="54">IFERROR(H83/G83-1,"-")</f>
        <v>-8.2974653275944554E-2</v>
      </c>
      <c r="J83" s="165">
        <f t="shared" si="51"/>
        <v>1.0184949115091253E-2</v>
      </c>
      <c r="K83" s="164">
        <v>679</v>
      </c>
      <c r="L83" s="164">
        <v>23164</v>
      </c>
      <c r="M83" s="164">
        <v>31605</v>
      </c>
      <c r="N83" s="164">
        <v>40109</v>
      </c>
      <c r="O83" s="164">
        <v>41088</v>
      </c>
      <c r="P83" s="164">
        <v>39353</v>
      </c>
      <c r="Q83" s="165">
        <f t="shared" ref="Q83:Q90" si="55">IFERROR(P83/O83-1,"-")</f>
        <v>-4.2226440809968846E-2</v>
      </c>
      <c r="R83" s="165">
        <f t="shared" si="53"/>
        <v>2.3206703778836629E-2</v>
      </c>
      <c r="S83" s="164">
        <v>1739</v>
      </c>
      <c r="T83" s="164">
        <v>35236</v>
      </c>
      <c r="U83" s="164">
        <v>44509</v>
      </c>
      <c r="V83" s="164">
        <v>45270</v>
      </c>
      <c r="W83" s="164">
        <v>43188</v>
      </c>
      <c r="X83" s="165">
        <f t="shared" ref="X83:X90" si="56">IFERROR(W83/V83-1,"-")</f>
        <v>-4.5990722332670653E-2</v>
      </c>
      <c r="Y83" s="165">
        <f t="shared" ref="Y83:Y90" si="57">W83/W$8</f>
        <v>2.0840652107613971E-2</v>
      </c>
    </row>
    <row r="84" spans="1:25" s="57" customFormat="1" x14ac:dyDescent="0.25">
      <c r="B84" s="163" t="s">
        <v>118</v>
      </c>
      <c r="C84" s="164">
        <v>1738</v>
      </c>
      <c r="D84" s="164">
        <v>6811</v>
      </c>
      <c r="E84" s="164">
        <v>7673</v>
      </c>
      <c r="F84" s="164">
        <v>7923</v>
      </c>
      <c r="G84" s="164">
        <v>7608</v>
      </c>
      <c r="H84" s="164">
        <v>6245</v>
      </c>
      <c r="I84" s="165">
        <f t="shared" si="54"/>
        <v>-0.17915352260778128</v>
      </c>
      <c r="J84" s="165">
        <f t="shared" si="51"/>
        <v>1.6585399536830477E-2</v>
      </c>
      <c r="K84" s="164">
        <v>2853</v>
      </c>
      <c r="L84" s="164">
        <v>38807</v>
      </c>
      <c r="M84" s="164">
        <v>48521</v>
      </c>
      <c r="N84" s="164">
        <v>56984</v>
      </c>
      <c r="O84" s="164">
        <v>54274</v>
      </c>
      <c r="P84" s="164">
        <v>49016</v>
      </c>
      <c r="Q84" s="165">
        <f t="shared" si="55"/>
        <v>-9.6878800162140233E-2</v>
      </c>
      <c r="R84" s="165">
        <f t="shared" si="53"/>
        <v>2.8905033731188377E-2</v>
      </c>
      <c r="S84" s="164">
        <v>4591</v>
      </c>
      <c r="T84" s="164">
        <v>56194</v>
      </c>
      <c r="U84" s="164">
        <v>64907</v>
      </c>
      <c r="V84" s="164">
        <v>61882</v>
      </c>
      <c r="W84" s="164">
        <v>55261</v>
      </c>
      <c r="X84" s="165">
        <f t="shared" si="56"/>
        <v>-0.10699395623929409</v>
      </c>
      <c r="Y84" s="165">
        <f t="shared" si="57"/>
        <v>2.6666557287182913E-2</v>
      </c>
    </row>
    <row r="85" spans="1:25" x14ac:dyDescent="0.25">
      <c r="A85" s="57"/>
      <c r="B85" s="163" t="s">
        <v>121</v>
      </c>
      <c r="C85" s="164">
        <v>2160</v>
      </c>
      <c r="D85" s="164">
        <v>3353</v>
      </c>
      <c r="E85" s="164">
        <v>3076</v>
      </c>
      <c r="F85" s="164">
        <v>3044</v>
      </c>
      <c r="G85" s="164">
        <v>3130</v>
      </c>
      <c r="H85" s="164">
        <v>3112</v>
      </c>
      <c r="I85" s="165">
        <f t="shared" si="54"/>
        <v>-5.7507987220447587E-3</v>
      </c>
      <c r="J85" s="165">
        <f t="shared" si="51"/>
        <v>8.264813988569486E-3</v>
      </c>
      <c r="K85" s="164">
        <v>2367</v>
      </c>
      <c r="L85" s="164">
        <v>9700</v>
      </c>
      <c r="M85" s="164">
        <v>14025</v>
      </c>
      <c r="N85" s="164">
        <v>23190</v>
      </c>
      <c r="O85" s="164">
        <v>20211</v>
      </c>
      <c r="P85" s="164">
        <v>19756</v>
      </c>
      <c r="Q85" s="165">
        <f t="shared" si="55"/>
        <v>-2.2512493196774064E-2</v>
      </c>
      <c r="R85" s="165">
        <f t="shared" si="53"/>
        <v>1.1650233523611832E-2</v>
      </c>
      <c r="S85" s="164">
        <v>4527</v>
      </c>
      <c r="T85" s="164">
        <v>17101</v>
      </c>
      <c r="U85" s="164">
        <v>26234</v>
      </c>
      <c r="V85" s="164">
        <v>23341</v>
      </c>
      <c r="W85" s="164">
        <v>22868</v>
      </c>
      <c r="X85" s="165">
        <f t="shared" si="56"/>
        <v>-2.0264770146951716E-2</v>
      </c>
      <c r="Y85" s="165">
        <f t="shared" si="57"/>
        <v>1.1035103093380483E-2</v>
      </c>
    </row>
    <row r="86" spans="1:25" x14ac:dyDescent="0.25">
      <c r="A86" s="57"/>
      <c r="B86" s="163" t="s">
        <v>128</v>
      </c>
      <c r="C86" s="164">
        <v>71</v>
      </c>
      <c r="D86" s="164">
        <v>678</v>
      </c>
      <c r="E86" s="164">
        <v>597</v>
      </c>
      <c r="F86" s="164">
        <v>767</v>
      </c>
      <c r="G86" s="164">
        <v>752</v>
      </c>
      <c r="H86" s="164">
        <v>714</v>
      </c>
      <c r="I86" s="165">
        <f t="shared" si="54"/>
        <v>-5.0531914893616969E-2</v>
      </c>
      <c r="J86" s="165">
        <f t="shared" si="51"/>
        <v>1.8962330295111225E-3</v>
      </c>
      <c r="K86" s="164">
        <v>246</v>
      </c>
      <c r="L86" s="164">
        <v>2194</v>
      </c>
      <c r="M86" s="164">
        <v>2146</v>
      </c>
      <c r="N86" s="164">
        <v>4263</v>
      </c>
      <c r="O86" s="164">
        <v>4809</v>
      </c>
      <c r="P86" s="164">
        <v>4281</v>
      </c>
      <c r="Q86" s="165">
        <f t="shared" si="55"/>
        <v>-0.10979413599500931</v>
      </c>
      <c r="R86" s="165">
        <f t="shared" si="53"/>
        <v>2.5245317733641553E-3</v>
      </c>
      <c r="S86" s="164">
        <v>317</v>
      </c>
      <c r="T86" s="164">
        <v>2743</v>
      </c>
      <c r="U86" s="164">
        <v>5030</v>
      </c>
      <c r="V86" s="164">
        <v>5561</v>
      </c>
      <c r="W86" s="164">
        <v>4995</v>
      </c>
      <c r="X86" s="165">
        <f t="shared" si="56"/>
        <v>-0.10178025534975721</v>
      </c>
      <c r="Y86" s="165">
        <f t="shared" si="57"/>
        <v>2.410369947150407E-3</v>
      </c>
    </row>
    <row r="87" spans="1:25" x14ac:dyDescent="0.25">
      <c r="A87" s="57"/>
      <c r="B87" s="163" t="s">
        <v>124</v>
      </c>
      <c r="C87" s="164">
        <v>186</v>
      </c>
      <c r="D87" s="164">
        <v>490</v>
      </c>
      <c r="E87" s="164">
        <v>383</v>
      </c>
      <c r="F87" s="164">
        <v>373</v>
      </c>
      <c r="G87" s="164">
        <v>394</v>
      </c>
      <c r="H87" s="164">
        <v>504</v>
      </c>
      <c r="I87" s="165">
        <f t="shared" si="54"/>
        <v>0.27918781725888331</v>
      </c>
      <c r="J87" s="165">
        <f t="shared" si="51"/>
        <v>1.3385174325960863E-3</v>
      </c>
      <c r="K87" s="164">
        <v>392</v>
      </c>
      <c r="L87" s="164">
        <v>2031</v>
      </c>
      <c r="M87" s="164">
        <v>2061</v>
      </c>
      <c r="N87" s="164">
        <v>2884</v>
      </c>
      <c r="O87" s="164">
        <v>3007</v>
      </c>
      <c r="P87" s="164">
        <v>3554</v>
      </c>
      <c r="Q87" s="165">
        <f t="shared" si="55"/>
        <v>0.18190887928167609</v>
      </c>
      <c r="R87" s="165">
        <f t="shared" si="53"/>
        <v>2.0958154455819221E-3</v>
      </c>
      <c r="S87" s="164">
        <v>578</v>
      </c>
      <c r="T87" s="164">
        <v>2444</v>
      </c>
      <c r="U87" s="164">
        <v>3257</v>
      </c>
      <c r="V87" s="164">
        <v>3401</v>
      </c>
      <c r="W87" s="164">
        <v>4058</v>
      </c>
      <c r="X87" s="165">
        <f t="shared" si="56"/>
        <v>0.19317847691855339</v>
      </c>
      <c r="Y87" s="165">
        <f t="shared" si="57"/>
        <v>1.9582144635708412E-3</v>
      </c>
    </row>
    <row r="88" spans="1:25" x14ac:dyDescent="0.25">
      <c r="A88" s="57"/>
      <c r="B88" s="163" t="s">
        <v>133</v>
      </c>
      <c r="C88" s="164">
        <v>26</v>
      </c>
      <c r="D88" s="164">
        <v>230</v>
      </c>
      <c r="E88" s="164">
        <v>273</v>
      </c>
      <c r="F88" s="164">
        <v>314</v>
      </c>
      <c r="G88" s="164">
        <v>338</v>
      </c>
      <c r="H88" s="164">
        <v>328</v>
      </c>
      <c r="I88" s="165">
        <f t="shared" si="54"/>
        <v>-2.9585798816568087E-2</v>
      </c>
      <c r="J88" s="165">
        <f t="shared" si="51"/>
        <v>8.7109864661015144E-4</v>
      </c>
      <c r="K88" s="164">
        <v>25</v>
      </c>
      <c r="L88" s="164">
        <v>1453</v>
      </c>
      <c r="M88" s="164">
        <v>2158</v>
      </c>
      <c r="N88" s="164">
        <v>2089</v>
      </c>
      <c r="O88" s="164">
        <v>2149</v>
      </c>
      <c r="P88" s="164">
        <v>1722</v>
      </c>
      <c r="Q88" s="165">
        <f t="shared" si="55"/>
        <v>-0.19869706840390877</v>
      </c>
      <c r="R88" s="165">
        <f t="shared" si="53"/>
        <v>1.0154738878143134E-3</v>
      </c>
      <c r="S88" s="164">
        <v>51</v>
      </c>
      <c r="T88" s="164">
        <v>2431</v>
      </c>
      <c r="U88" s="164">
        <v>2403</v>
      </c>
      <c r="V88" s="164">
        <v>2487</v>
      </c>
      <c r="W88" s="164">
        <v>2050</v>
      </c>
      <c r="X88" s="165">
        <f t="shared" si="56"/>
        <v>-0.17571371129875357</v>
      </c>
      <c r="Y88" s="165">
        <f t="shared" si="57"/>
        <v>9.8924091925091774E-4</v>
      </c>
    </row>
    <row r="89" spans="1:25" x14ac:dyDescent="0.25">
      <c r="A89" s="57"/>
      <c r="B89" s="163" t="s">
        <v>136</v>
      </c>
      <c r="C89" s="164">
        <v>90</v>
      </c>
      <c r="D89" s="164">
        <v>383</v>
      </c>
      <c r="E89" s="164">
        <v>366</v>
      </c>
      <c r="F89" s="164">
        <v>353</v>
      </c>
      <c r="G89" s="164">
        <v>426</v>
      </c>
      <c r="H89" s="164">
        <v>508</v>
      </c>
      <c r="I89" s="165">
        <f t="shared" si="54"/>
        <v>0.19248826291079801</v>
      </c>
      <c r="J89" s="165">
        <f t="shared" si="51"/>
        <v>1.3491405868230396E-3</v>
      </c>
      <c r="K89" s="164">
        <v>110</v>
      </c>
      <c r="L89" s="164">
        <v>1032</v>
      </c>
      <c r="M89" s="164">
        <v>2083</v>
      </c>
      <c r="N89" s="164">
        <v>2599</v>
      </c>
      <c r="O89" s="164">
        <v>1632</v>
      </c>
      <c r="P89" s="164">
        <v>1876</v>
      </c>
      <c r="Q89" s="165">
        <f t="shared" si="55"/>
        <v>0.14950980392156854</v>
      </c>
      <c r="R89" s="165">
        <f t="shared" si="53"/>
        <v>1.1062886257489268E-3</v>
      </c>
      <c r="S89" s="164">
        <v>200</v>
      </c>
      <c r="T89" s="164">
        <v>2449</v>
      </c>
      <c r="U89" s="164">
        <v>2952</v>
      </c>
      <c r="V89" s="164">
        <v>2058</v>
      </c>
      <c r="W89" s="164">
        <v>2384</v>
      </c>
      <c r="X89" s="165">
        <f t="shared" si="56"/>
        <v>0.15840621963070944</v>
      </c>
      <c r="Y89" s="165">
        <f t="shared" si="57"/>
        <v>1.150414805606921E-3</v>
      </c>
    </row>
    <row r="90" spans="1:25" x14ac:dyDescent="0.25">
      <c r="A90" s="57"/>
      <c r="B90" s="168" t="s">
        <v>150</v>
      </c>
      <c r="C90" s="169">
        <f t="shared" ref="C90:H90" si="58">C82-SUM(C83:C89)</f>
        <v>2988</v>
      </c>
      <c r="D90" s="169">
        <f t="shared" si="58"/>
        <v>11921</v>
      </c>
      <c r="E90" s="169">
        <f t="shared" si="58"/>
        <v>10822</v>
      </c>
      <c r="F90" s="169">
        <f t="shared" si="58"/>
        <v>13316</v>
      </c>
      <c r="G90" s="169">
        <f t="shared" si="58"/>
        <v>14517</v>
      </c>
      <c r="H90" s="169">
        <f t="shared" si="58"/>
        <v>13864</v>
      </c>
      <c r="I90" s="170">
        <f t="shared" si="54"/>
        <v>-4.4981745539712015E-2</v>
      </c>
      <c r="J90" s="170">
        <f t="shared" si="51"/>
        <v>3.6819852550619328E-2</v>
      </c>
      <c r="K90" s="169">
        <f t="shared" ref="K90:P90" si="59">K82-SUM(K83:K89)</f>
        <v>7445</v>
      </c>
      <c r="L90" s="169">
        <f t="shared" si="59"/>
        <v>30060</v>
      </c>
      <c r="M90" s="169">
        <f t="shared" si="59"/>
        <v>41781</v>
      </c>
      <c r="N90" s="169">
        <f t="shared" si="59"/>
        <v>51906</v>
      </c>
      <c r="O90" s="169">
        <f t="shared" si="59"/>
        <v>52633</v>
      </c>
      <c r="P90" s="169">
        <f t="shared" si="59"/>
        <v>50842</v>
      </c>
      <c r="Q90" s="170">
        <f t="shared" si="55"/>
        <v>-3.4028081241806452E-2</v>
      </c>
      <c r="R90" s="170">
        <f t="shared" si="53"/>
        <v>2.9981837052413078E-2</v>
      </c>
      <c r="S90" s="169">
        <f>S82-SUM(S83:S89)</f>
        <v>10433</v>
      </c>
      <c r="T90" s="169">
        <f>T82-SUM(T83:T89)</f>
        <v>52603</v>
      </c>
      <c r="U90" s="169">
        <f>U82-SUM(U83:U89)</f>
        <v>65222</v>
      </c>
      <c r="V90" s="169">
        <f>V82-SUM(V83:V89)</f>
        <v>67150</v>
      </c>
      <c r="W90" s="169">
        <f>W82-SUM(W83:W89)</f>
        <v>64706</v>
      </c>
      <c r="X90" s="170">
        <f t="shared" si="56"/>
        <v>-3.6396128071481737E-2</v>
      </c>
      <c r="Y90" s="170">
        <f t="shared" si="57"/>
        <v>3.1224303863926776E-2</v>
      </c>
    </row>
    <row r="91" spans="1:25" x14ac:dyDescent="0.25">
      <c r="A91" s="57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5" x14ac:dyDescent="0.25">
      <c r="A92" s="57"/>
      <c r="B92" s="156" t="s">
        <v>73</v>
      </c>
      <c r="C92" s="176">
        <f t="shared" ref="C92:H92" si="60">C93+C96</f>
        <v>0</v>
      </c>
      <c r="D92" s="176">
        <f t="shared" si="60"/>
        <v>1382</v>
      </c>
      <c r="E92" s="176">
        <f t="shared" si="60"/>
        <v>4009</v>
      </c>
      <c r="F92" s="176">
        <f t="shared" si="60"/>
        <v>3918</v>
      </c>
      <c r="G92" s="176">
        <f t="shared" si="60"/>
        <v>4494</v>
      </c>
      <c r="H92" s="176">
        <f t="shared" si="60"/>
        <v>4723</v>
      </c>
      <c r="I92" s="177">
        <f>IFERROR(H92/G92-1,"-")</f>
        <v>5.0956831330663199E-2</v>
      </c>
      <c r="J92" s="177">
        <f t="shared" ref="J92:J104" si="61">H92/H$8</f>
        <v>1.2543289353474834E-2</v>
      </c>
      <c r="K92" s="176">
        <f t="shared" ref="K92:P92" si="62">K93+K96</f>
        <v>0</v>
      </c>
      <c r="L92" s="176">
        <f t="shared" si="62"/>
        <v>10845</v>
      </c>
      <c r="M92" s="176">
        <f t="shared" si="62"/>
        <v>26674</v>
      </c>
      <c r="N92" s="176">
        <f t="shared" si="62"/>
        <v>25280</v>
      </c>
      <c r="O92" s="176">
        <f t="shared" si="62"/>
        <v>23778</v>
      </c>
      <c r="P92" s="176">
        <f t="shared" si="62"/>
        <v>23303</v>
      </c>
      <c r="Q92" s="177">
        <f>IFERROR(P92/O92-1,"-")</f>
        <v>-1.9976448818235348E-2</v>
      </c>
      <c r="R92" s="177">
        <f t="shared" ref="R92:R104" si="63">P92/P$8</f>
        <v>1.3741921026560362E-2</v>
      </c>
      <c r="S92" s="176">
        <f>S93+S96</f>
        <v>11802</v>
      </c>
      <c r="T92" s="176">
        <f>T93+T96</f>
        <v>30683</v>
      </c>
      <c r="U92" s="176">
        <f>U93+U96</f>
        <v>29198</v>
      </c>
      <c r="V92" s="176">
        <f>V93+V96</f>
        <v>28272</v>
      </c>
      <c r="W92" s="176">
        <f>W93+W96</f>
        <v>28026</v>
      </c>
      <c r="X92" s="177">
        <f>IFERROR(W92/V92-1,"-")</f>
        <v>-8.7011884550084462E-3</v>
      </c>
      <c r="Y92" s="177">
        <f>W92/W$8</f>
        <v>1.3524129757524987E-2</v>
      </c>
    </row>
    <row r="93" spans="1:25" x14ac:dyDescent="0.25">
      <c r="A93" s="57"/>
      <c r="B93" s="159" t="s">
        <v>102</v>
      </c>
      <c r="C93" s="160">
        <v>0</v>
      </c>
      <c r="D93" s="160">
        <v>1140</v>
      </c>
      <c r="E93" s="160">
        <v>2733</v>
      </c>
      <c r="F93" s="160">
        <v>2789</v>
      </c>
      <c r="G93" s="160">
        <v>3156</v>
      </c>
      <c r="H93" s="160">
        <v>3513</v>
      </c>
      <c r="I93" s="161">
        <f>IFERROR(H93/G93-1,"-")</f>
        <v>0.1131178707224334</v>
      </c>
      <c r="J93" s="161">
        <f t="shared" si="61"/>
        <v>9.329785199821531E-3</v>
      </c>
      <c r="K93" s="160">
        <v>0</v>
      </c>
      <c r="L93" s="160">
        <v>7540</v>
      </c>
      <c r="M93" s="160">
        <v>17187</v>
      </c>
      <c r="N93" s="160">
        <v>14107</v>
      </c>
      <c r="O93" s="160">
        <v>13488</v>
      </c>
      <c r="P93" s="160">
        <v>13805</v>
      </c>
      <c r="Q93" s="161">
        <f>IFERROR(P93/O93-1,"-")</f>
        <v>2.3502372479240696E-2</v>
      </c>
      <c r="R93" s="161">
        <f t="shared" si="63"/>
        <v>8.1408925791385568E-3</v>
      </c>
      <c r="S93" s="160">
        <v>7418</v>
      </c>
      <c r="T93" s="160">
        <v>19920</v>
      </c>
      <c r="U93" s="160">
        <v>16896</v>
      </c>
      <c r="V93" s="160">
        <v>16644</v>
      </c>
      <c r="W93" s="160">
        <v>17318</v>
      </c>
      <c r="X93" s="161">
        <f>IFERROR(W93/V93-1,"-")</f>
        <v>4.0495073299687601E-2</v>
      </c>
      <c r="Y93" s="161">
        <f>W93/W$8</f>
        <v>8.3569142632133626E-3</v>
      </c>
    </row>
    <row r="94" spans="1:25" x14ac:dyDescent="0.25">
      <c r="A94" s="57"/>
      <c r="B94" s="163" t="s">
        <v>108</v>
      </c>
      <c r="C94" s="164">
        <v>0</v>
      </c>
      <c r="D94" s="164">
        <v>865</v>
      </c>
      <c r="E94" s="164">
        <v>1913</v>
      </c>
      <c r="F94" s="164">
        <v>1926</v>
      </c>
      <c r="G94" s="164">
        <v>2281</v>
      </c>
      <c r="H94" s="164">
        <v>2361</v>
      </c>
      <c r="I94" s="165">
        <f>IFERROR(H94/G94-1,"-")</f>
        <v>3.5072336694432327E-2</v>
      </c>
      <c r="J94" s="165">
        <f t="shared" si="61"/>
        <v>6.2703167824590478E-3</v>
      </c>
      <c r="K94" s="164">
        <v>0</v>
      </c>
      <c r="L94" s="164">
        <v>3401</v>
      </c>
      <c r="M94" s="164">
        <v>4042</v>
      </c>
      <c r="N94" s="164">
        <v>2738</v>
      </c>
      <c r="O94" s="164">
        <v>3113</v>
      </c>
      <c r="P94" s="164">
        <v>4659</v>
      </c>
      <c r="Q94" s="165">
        <f>IFERROR(P94/O94-1,"-")</f>
        <v>0.49662704786379708</v>
      </c>
      <c r="R94" s="165">
        <f t="shared" si="63"/>
        <v>2.7474406755672973E-3</v>
      </c>
      <c r="S94" s="164">
        <v>4253</v>
      </c>
      <c r="T94" s="164">
        <v>5955</v>
      </c>
      <c r="U94" s="164">
        <v>4664</v>
      </c>
      <c r="V94" s="164">
        <v>5394</v>
      </c>
      <c r="W94" s="164">
        <v>7020</v>
      </c>
      <c r="X94" s="165">
        <f>IFERROR(W94/V94-1,"-")</f>
        <v>0.30144605116796441</v>
      </c>
      <c r="Y94" s="165">
        <f>W94/W$8</f>
        <v>3.3875469527519233E-3</v>
      </c>
    </row>
    <row r="95" spans="1:25" x14ac:dyDescent="0.25">
      <c r="A95" s="57"/>
      <c r="B95" s="163" t="s">
        <v>105</v>
      </c>
      <c r="C95" s="164">
        <v>0</v>
      </c>
      <c r="D95" s="164">
        <v>275</v>
      </c>
      <c r="E95" s="164">
        <v>820</v>
      </c>
      <c r="F95" s="164">
        <v>863</v>
      </c>
      <c r="G95" s="164">
        <v>875</v>
      </c>
      <c r="H95" s="164">
        <v>1152</v>
      </c>
      <c r="I95" s="165">
        <f>IFERROR(H95/G95-1,"-")</f>
        <v>0.3165714285714285</v>
      </c>
      <c r="J95" s="165">
        <f t="shared" si="61"/>
        <v>3.0594684173624832E-3</v>
      </c>
      <c r="K95" s="164">
        <v>0</v>
      </c>
      <c r="L95" s="164">
        <v>4139</v>
      </c>
      <c r="M95" s="164">
        <v>13145</v>
      </c>
      <c r="N95" s="164">
        <v>11369</v>
      </c>
      <c r="O95" s="164">
        <v>10375</v>
      </c>
      <c r="P95" s="164">
        <v>9146</v>
      </c>
      <c r="Q95" s="165">
        <f>IFERROR(P95/O95-1,"-")</f>
        <v>-0.11845783132530119</v>
      </c>
      <c r="R95" s="165">
        <f t="shared" si="63"/>
        <v>5.39345190357126E-3</v>
      </c>
      <c r="S95" s="164">
        <v>3165</v>
      </c>
      <c r="T95" s="164">
        <v>13965</v>
      </c>
      <c r="U95" s="164">
        <v>12232</v>
      </c>
      <c r="V95" s="164">
        <v>11250</v>
      </c>
      <c r="W95" s="164">
        <v>10298</v>
      </c>
      <c r="X95" s="165">
        <f>IFERROR(W95/V95-1,"-")</f>
        <v>-8.4622222222222265E-2</v>
      </c>
      <c r="Y95" s="165">
        <f>W95/W$8</f>
        <v>4.9693673104614401E-3</v>
      </c>
    </row>
    <row r="96" spans="1:25" x14ac:dyDescent="0.25">
      <c r="A96" s="57"/>
      <c r="B96" s="159" t="s">
        <v>112</v>
      </c>
      <c r="C96" s="160">
        <v>0</v>
      </c>
      <c r="D96" s="160">
        <v>242</v>
      </c>
      <c r="E96" s="160">
        <v>1276</v>
      </c>
      <c r="F96" s="160">
        <v>1129</v>
      </c>
      <c r="G96" s="160">
        <v>1338</v>
      </c>
      <c r="H96" s="160">
        <v>1210</v>
      </c>
      <c r="I96" s="161">
        <f>IFERROR(H96/G96-1,"-")</f>
        <v>-9.5665171898355772E-2</v>
      </c>
      <c r="J96" s="161">
        <f t="shared" si="61"/>
        <v>3.2135041536533026E-3</v>
      </c>
      <c r="K96" s="160">
        <v>0</v>
      </c>
      <c r="L96" s="160">
        <v>3305</v>
      </c>
      <c r="M96" s="160">
        <v>9487</v>
      </c>
      <c r="N96" s="160">
        <v>11173</v>
      </c>
      <c r="O96" s="160">
        <v>10290</v>
      </c>
      <c r="P96" s="160">
        <v>9498</v>
      </c>
      <c r="Q96" s="161">
        <f>IFERROR(P96/O96-1,"-")</f>
        <v>-7.6967930029154474E-2</v>
      </c>
      <c r="R96" s="161">
        <f t="shared" si="63"/>
        <v>5.6010284474218046E-3</v>
      </c>
      <c r="S96" s="160">
        <v>4384</v>
      </c>
      <c r="T96" s="160">
        <v>10763</v>
      </c>
      <c r="U96" s="160">
        <v>12302</v>
      </c>
      <c r="V96" s="160">
        <v>11628</v>
      </c>
      <c r="W96" s="160">
        <v>10708</v>
      </c>
      <c r="X96" s="161">
        <f>IFERROR(W96/V96-1,"-")</f>
        <v>-7.9119367045063616E-2</v>
      </c>
      <c r="Y96" s="161">
        <f>W96/W$8</f>
        <v>5.1672154943116231E-3</v>
      </c>
    </row>
    <row r="97" spans="1:25" s="57" customFormat="1" x14ac:dyDescent="0.25">
      <c r="B97" s="163" t="s">
        <v>115</v>
      </c>
      <c r="C97" s="164">
        <v>0</v>
      </c>
      <c r="D97" s="164">
        <v>8</v>
      </c>
      <c r="E97" s="164">
        <v>65</v>
      </c>
      <c r="F97" s="164">
        <v>89</v>
      </c>
      <c r="G97" s="164">
        <v>76</v>
      </c>
      <c r="H97" s="164">
        <v>186</v>
      </c>
      <c r="I97" s="165">
        <f t="shared" ref="I97:I104" si="64">IFERROR(H97/G97-1,"-")</f>
        <v>1.4473684210526314</v>
      </c>
      <c r="J97" s="165">
        <f t="shared" si="61"/>
        <v>4.9397667155331765E-4</v>
      </c>
      <c r="K97" s="164">
        <v>0</v>
      </c>
      <c r="L97" s="164">
        <v>384</v>
      </c>
      <c r="M97" s="164">
        <v>1496</v>
      </c>
      <c r="N97" s="164">
        <v>1756</v>
      </c>
      <c r="O97" s="164">
        <v>1476</v>
      </c>
      <c r="P97" s="164">
        <v>1374</v>
      </c>
      <c r="Q97" s="165">
        <f t="shared" ref="Q97:Q104" si="65">IFERROR(P97/O97-1,"-")</f>
        <v>-6.9105691056910556E-2</v>
      </c>
      <c r="R97" s="165">
        <f t="shared" si="63"/>
        <v>8.1025616832570643E-4</v>
      </c>
      <c r="S97" s="164">
        <v>145</v>
      </c>
      <c r="T97" s="164">
        <v>1561</v>
      </c>
      <c r="U97" s="164">
        <v>1845</v>
      </c>
      <c r="V97" s="164">
        <v>1552</v>
      </c>
      <c r="W97" s="164">
        <v>1560</v>
      </c>
      <c r="X97" s="165">
        <f t="shared" ref="X97:X104" si="66">IFERROR(W97/V97-1,"-")</f>
        <v>5.1546391752577136E-3</v>
      </c>
      <c r="Y97" s="165">
        <f t="shared" ref="Y97:Y104" si="67">W97/W$8</f>
        <v>7.5278821172264962E-4</v>
      </c>
    </row>
    <row r="98" spans="1:25" s="57" customFormat="1" x14ac:dyDescent="0.25">
      <c r="B98" s="163" t="s">
        <v>118</v>
      </c>
      <c r="C98" s="164">
        <v>0</v>
      </c>
      <c r="D98" s="164">
        <v>40</v>
      </c>
      <c r="E98" s="164">
        <v>157</v>
      </c>
      <c r="F98" s="164">
        <v>208</v>
      </c>
      <c r="G98" s="164">
        <v>185</v>
      </c>
      <c r="H98" s="164">
        <v>140</v>
      </c>
      <c r="I98" s="165">
        <f t="shared" si="64"/>
        <v>-0.2432432432432432</v>
      </c>
      <c r="J98" s="165">
        <f t="shared" si="61"/>
        <v>3.7181039794335734E-4</v>
      </c>
      <c r="K98" s="164">
        <v>0</v>
      </c>
      <c r="L98" s="164">
        <v>673</v>
      </c>
      <c r="M98" s="164">
        <v>1867</v>
      </c>
      <c r="N98" s="164">
        <v>2281</v>
      </c>
      <c r="O98" s="164">
        <v>1988</v>
      </c>
      <c r="P98" s="164">
        <v>1734</v>
      </c>
      <c r="Q98" s="165">
        <f t="shared" si="65"/>
        <v>-0.12776659959758552</v>
      </c>
      <c r="R98" s="165">
        <f t="shared" si="63"/>
        <v>1.0225503609001274E-3</v>
      </c>
      <c r="S98" s="164">
        <v>659</v>
      </c>
      <c r="T98" s="164">
        <v>2024</v>
      </c>
      <c r="U98" s="164">
        <v>2489</v>
      </c>
      <c r="V98" s="164">
        <v>2173</v>
      </c>
      <c r="W98" s="164">
        <v>1874</v>
      </c>
      <c r="X98" s="165">
        <f t="shared" si="66"/>
        <v>-0.13759779107225034</v>
      </c>
      <c r="Y98" s="165">
        <f t="shared" si="67"/>
        <v>9.0431096715913172E-4</v>
      </c>
    </row>
    <row r="99" spans="1:25" x14ac:dyDescent="0.25">
      <c r="A99" s="57"/>
      <c r="B99" s="163" t="s">
        <v>121</v>
      </c>
      <c r="C99" s="164">
        <v>0</v>
      </c>
      <c r="D99" s="164">
        <v>97</v>
      </c>
      <c r="E99" s="164">
        <v>526</v>
      </c>
      <c r="F99" s="164">
        <v>377</v>
      </c>
      <c r="G99" s="164">
        <v>452</v>
      </c>
      <c r="H99" s="164">
        <v>329</v>
      </c>
      <c r="I99" s="165">
        <f t="shared" si="64"/>
        <v>-0.27212389380530977</v>
      </c>
      <c r="J99" s="165">
        <f t="shared" si="61"/>
        <v>8.7375443516688974E-4</v>
      </c>
      <c r="K99" s="164">
        <v>0</v>
      </c>
      <c r="L99" s="164">
        <v>586</v>
      </c>
      <c r="M99" s="164">
        <v>1591</v>
      </c>
      <c r="N99" s="164">
        <v>1705</v>
      </c>
      <c r="O99" s="164">
        <v>1578</v>
      </c>
      <c r="P99" s="164">
        <v>1624</v>
      </c>
      <c r="Q99" s="165">
        <f t="shared" si="65"/>
        <v>2.9150823827629901E-2</v>
      </c>
      <c r="R99" s="165">
        <f t="shared" si="63"/>
        <v>9.5768269094683215E-4</v>
      </c>
      <c r="S99" s="164">
        <v>1852</v>
      </c>
      <c r="T99" s="164">
        <v>2117</v>
      </c>
      <c r="U99" s="164">
        <v>2082</v>
      </c>
      <c r="V99" s="164">
        <v>2030</v>
      </c>
      <c r="W99" s="164">
        <v>1953</v>
      </c>
      <c r="X99" s="165">
        <f t="shared" si="66"/>
        <v>-3.7931034482758585E-2</v>
      </c>
      <c r="Y99" s="165">
        <f t="shared" si="67"/>
        <v>9.4243293429124029E-4</v>
      </c>
    </row>
    <row r="100" spans="1:25" x14ac:dyDescent="0.25">
      <c r="A100" s="57"/>
      <c r="B100" s="163" t="s">
        <v>128</v>
      </c>
      <c r="C100" s="164">
        <v>0</v>
      </c>
      <c r="D100" s="164">
        <v>9</v>
      </c>
      <c r="E100" s="164">
        <v>17</v>
      </c>
      <c r="F100" s="164">
        <v>55</v>
      </c>
      <c r="G100" s="164">
        <v>43</v>
      </c>
      <c r="H100" s="164">
        <v>41</v>
      </c>
      <c r="I100" s="165">
        <f t="shared" si="64"/>
        <v>-4.6511627906976716E-2</v>
      </c>
      <c r="J100" s="165">
        <f t="shared" si="61"/>
        <v>1.0888733082626893E-4</v>
      </c>
      <c r="K100" s="164">
        <v>0</v>
      </c>
      <c r="L100" s="164">
        <v>261</v>
      </c>
      <c r="M100" s="164">
        <v>514</v>
      </c>
      <c r="N100" s="164">
        <v>543</v>
      </c>
      <c r="O100" s="164">
        <v>533</v>
      </c>
      <c r="P100" s="164">
        <v>519</v>
      </c>
      <c r="Q100" s="165">
        <f t="shared" si="65"/>
        <v>-2.6266416510318913E-2</v>
      </c>
      <c r="R100" s="165">
        <f t="shared" si="63"/>
        <v>3.0605746096145682E-4</v>
      </c>
      <c r="S100" s="164">
        <v>84</v>
      </c>
      <c r="T100" s="164">
        <v>531</v>
      </c>
      <c r="U100" s="164">
        <v>598</v>
      </c>
      <c r="V100" s="164">
        <v>576</v>
      </c>
      <c r="W100" s="164">
        <v>560</v>
      </c>
      <c r="X100" s="165">
        <f t="shared" si="66"/>
        <v>-2.777777777777779E-2</v>
      </c>
      <c r="Y100" s="165">
        <f t="shared" si="67"/>
        <v>2.7023166574659219E-4</v>
      </c>
    </row>
    <row r="101" spans="1:25" x14ac:dyDescent="0.25">
      <c r="A101" s="57"/>
      <c r="B101" s="163" t="s">
        <v>124</v>
      </c>
      <c r="C101" s="164">
        <v>0</v>
      </c>
      <c r="D101" s="164">
        <v>0</v>
      </c>
      <c r="E101" s="164">
        <v>59</v>
      </c>
      <c r="F101" s="164">
        <v>29</v>
      </c>
      <c r="G101" s="164">
        <v>41</v>
      </c>
      <c r="H101" s="164">
        <v>47</v>
      </c>
      <c r="I101" s="165">
        <f t="shared" si="64"/>
        <v>0.14634146341463405</v>
      </c>
      <c r="J101" s="165">
        <f t="shared" si="61"/>
        <v>1.2482206216669854E-4</v>
      </c>
      <c r="K101" s="164">
        <v>0</v>
      </c>
      <c r="L101" s="164">
        <v>123</v>
      </c>
      <c r="M101" s="164">
        <v>234</v>
      </c>
      <c r="N101" s="164">
        <v>485</v>
      </c>
      <c r="O101" s="164">
        <v>443</v>
      </c>
      <c r="P101" s="164">
        <v>400</v>
      </c>
      <c r="Q101" s="165">
        <f t="shared" si="65"/>
        <v>-9.7065462753950338E-2</v>
      </c>
      <c r="R101" s="165">
        <f t="shared" si="63"/>
        <v>2.35882436193801E-4</v>
      </c>
      <c r="S101" s="164">
        <v>154</v>
      </c>
      <c r="T101" s="164">
        <v>293</v>
      </c>
      <c r="U101" s="164">
        <v>514</v>
      </c>
      <c r="V101" s="164">
        <v>484</v>
      </c>
      <c r="W101" s="164">
        <v>447</v>
      </c>
      <c r="X101" s="165">
        <f t="shared" si="66"/>
        <v>-7.644628099173556E-2</v>
      </c>
      <c r="Y101" s="165">
        <f t="shared" si="67"/>
        <v>2.157027760512977E-4</v>
      </c>
    </row>
    <row r="102" spans="1:25" x14ac:dyDescent="0.25">
      <c r="A102" s="57"/>
      <c r="B102" s="163" t="s">
        <v>133</v>
      </c>
      <c r="C102" s="164">
        <v>0</v>
      </c>
      <c r="D102" s="164">
        <v>0</v>
      </c>
      <c r="E102" s="164">
        <v>6</v>
      </c>
      <c r="F102" s="164">
        <v>14</v>
      </c>
      <c r="G102" s="164">
        <v>12</v>
      </c>
      <c r="H102" s="164">
        <v>11</v>
      </c>
      <c r="I102" s="165">
        <f t="shared" si="64"/>
        <v>-8.333333333333337E-2</v>
      </c>
      <c r="J102" s="165">
        <f t="shared" si="61"/>
        <v>2.9213674124120935E-5</v>
      </c>
      <c r="K102" s="164">
        <v>0</v>
      </c>
      <c r="L102" s="164">
        <v>23</v>
      </c>
      <c r="M102" s="164">
        <v>81</v>
      </c>
      <c r="N102" s="164">
        <v>137</v>
      </c>
      <c r="O102" s="164">
        <v>116</v>
      </c>
      <c r="P102" s="164">
        <v>111</v>
      </c>
      <c r="Q102" s="165">
        <f t="shared" si="65"/>
        <v>-4.31034482758621E-2</v>
      </c>
      <c r="R102" s="165">
        <f t="shared" si="63"/>
        <v>6.5457376043779781E-5</v>
      </c>
      <c r="S102" s="164">
        <v>17</v>
      </c>
      <c r="T102" s="164">
        <v>87</v>
      </c>
      <c r="U102" s="164">
        <v>151</v>
      </c>
      <c r="V102" s="164">
        <v>128</v>
      </c>
      <c r="W102" s="164">
        <v>122</v>
      </c>
      <c r="X102" s="165">
        <f t="shared" si="66"/>
        <v>-4.6875E-2</v>
      </c>
      <c r="Y102" s="165">
        <f t="shared" si="67"/>
        <v>5.8871898609079013E-5</v>
      </c>
    </row>
    <row r="103" spans="1:25" x14ac:dyDescent="0.25">
      <c r="A103" s="57"/>
      <c r="B103" s="163" t="s">
        <v>136</v>
      </c>
      <c r="C103" s="164">
        <v>0</v>
      </c>
      <c r="D103" s="164">
        <v>0</v>
      </c>
      <c r="E103" s="164">
        <v>0</v>
      </c>
      <c r="F103" s="164">
        <v>11</v>
      </c>
      <c r="G103" s="164">
        <v>8</v>
      </c>
      <c r="H103" s="164">
        <v>4</v>
      </c>
      <c r="I103" s="165">
        <f t="shared" si="64"/>
        <v>-0.5</v>
      </c>
      <c r="J103" s="165">
        <f t="shared" si="61"/>
        <v>1.0623154226953067E-5</v>
      </c>
      <c r="K103" s="164">
        <v>0</v>
      </c>
      <c r="L103" s="164">
        <v>30</v>
      </c>
      <c r="M103" s="164">
        <v>155</v>
      </c>
      <c r="N103" s="164">
        <v>254</v>
      </c>
      <c r="O103" s="164">
        <v>135</v>
      </c>
      <c r="P103" s="164">
        <v>107</v>
      </c>
      <c r="Q103" s="165">
        <f t="shared" si="65"/>
        <v>-0.20740740740740737</v>
      </c>
      <c r="R103" s="165">
        <f t="shared" si="63"/>
        <v>6.3098551681841768E-5</v>
      </c>
      <c r="S103" s="164">
        <v>42</v>
      </c>
      <c r="T103" s="164">
        <v>155</v>
      </c>
      <c r="U103" s="164">
        <v>265</v>
      </c>
      <c r="V103" s="164">
        <v>143</v>
      </c>
      <c r="W103" s="164">
        <v>111</v>
      </c>
      <c r="X103" s="165">
        <f t="shared" si="66"/>
        <v>-0.22377622377622375</v>
      </c>
      <c r="Y103" s="165">
        <f t="shared" si="67"/>
        <v>5.3563776603342379E-5</v>
      </c>
    </row>
    <row r="104" spans="1:25" x14ac:dyDescent="0.25">
      <c r="A104" s="57"/>
      <c r="B104" s="168" t="s">
        <v>150</v>
      </c>
      <c r="C104" s="169">
        <f t="shared" ref="C104:H104" si="68">C96-SUM(C97:C103)</f>
        <v>0</v>
      </c>
      <c r="D104" s="169">
        <f t="shared" si="68"/>
        <v>88</v>
      </c>
      <c r="E104" s="169">
        <f t="shared" si="68"/>
        <v>446</v>
      </c>
      <c r="F104" s="169">
        <f t="shared" si="68"/>
        <v>346</v>
      </c>
      <c r="G104" s="169">
        <f t="shared" si="68"/>
        <v>521</v>
      </c>
      <c r="H104" s="169">
        <f t="shared" si="68"/>
        <v>452</v>
      </c>
      <c r="I104" s="170">
        <f t="shared" si="64"/>
        <v>-0.1324376199616123</v>
      </c>
      <c r="J104" s="170">
        <f t="shared" si="61"/>
        <v>1.2004164276456966E-3</v>
      </c>
      <c r="K104" s="169">
        <f t="shared" ref="K104:P104" si="69">K96-SUM(K97:K103)</f>
        <v>0</v>
      </c>
      <c r="L104" s="169">
        <f t="shared" si="69"/>
        <v>1225</v>
      </c>
      <c r="M104" s="169">
        <f t="shared" si="69"/>
        <v>3549</v>
      </c>
      <c r="N104" s="169">
        <f t="shared" si="69"/>
        <v>4012</v>
      </c>
      <c r="O104" s="169">
        <f t="shared" si="69"/>
        <v>4021</v>
      </c>
      <c r="P104" s="169">
        <f t="shared" si="69"/>
        <v>3629</v>
      </c>
      <c r="Q104" s="170">
        <f t="shared" si="65"/>
        <v>-9.7488187018154648E-2</v>
      </c>
      <c r="R104" s="170">
        <f t="shared" si="63"/>
        <v>2.1400434023682597E-3</v>
      </c>
      <c r="S104" s="169">
        <f>S96-SUM(S97:S103)</f>
        <v>1431</v>
      </c>
      <c r="T104" s="169">
        <f>T96-SUM(T97:T103)</f>
        <v>3995</v>
      </c>
      <c r="U104" s="169">
        <f>U96-SUM(U97:U103)</f>
        <v>4358</v>
      </c>
      <c r="V104" s="169">
        <f>V96-SUM(V97:V103)</f>
        <v>4542</v>
      </c>
      <c r="W104" s="169">
        <f>W96-SUM(W97:W103)</f>
        <v>4081</v>
      </c>
      <c r="X104" s="170">
        <f t="shared" si="66"/>
        <v>-0.10149713782474679</v>
      </c>
      <c r="Y104" s="170">
        <f t="shared" si="67"/>
        <v>1.9693132641282907E-3</v>
      </c>
    </row>
    <row r="105" spans="1:25" x14ac:dyDescent="0.25">
      <c r="A105" s="57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x14ac:dyDescent="0.25">
      <c r="A106" s="57"/>
      <c r="B106" s="156" t="s">
        <v>73</v>
      </c>
      <c r="C106" s="176">
        <f t="shared" ref="C106:H106" si="70">C107+C110</f>
        <v>0</v>
      </c>
      <c r="D106" s="176">
        <f t="shared" si="70"/>
        <v>0</v>
      </c>
      <c r="E106" s="176">
        <f t="shared" si="70"/>
        <v>0</v>
      </c>
      <c r="F106" s="176">
        <f t="shared" si="70"/>
        <v>0</v>
      </c>
      <c r="G106" s="176">
        <f t="shared" si="70"/>
        <v>0</v>
      </c>
      <c r="H106" s="176">
        <f t="shared" si="70"/>
        <v>0</v>
      </c>
      <c r="I106" s="177" t="str">
        <f>IFERROR(H106/G106-1,"-")</f>
        <v>-</v>
      </c>
      <c r="J106" s="177">
        <f t="shared" ref="J106:J118" si="71">H106/H$8</f>
        <v>0</v>
      </c>
      <c r="K106" s="176">
        <f t="shared" ref="K106:P106" si="72">K107+K110</f>
        <v>0</v>
      </c>
      <c r="L106" s="176">
        <f t="shared" si="72"/>
        <v>0</v>
      </c>
      <c r="M106" s="176">
        <f t="shared" si="72"/>
        <v>0</v>
      </c>
      <c r="N106" s="176">
        <f t="shared" si="72"/>
        <v>0</v>
      </c>
      <c r="O106" s="176">
        <f t="shared" si="72"/>
        <v>0</v>
      </c>
      <c r="P106" s="176">
        <f t="shared" si="72"/>
        <v>0</v>
      </c>
      <c r="Q106" s="177" t="str">
        <f>IFERROR(P106/O106-1,"-")</f>
        <v>-</v>
      </c>
      <c r="R106" s="177">
        <f t="shared" ref="R106:R118" si="73">P106/P$8</f>
        <v>0</v>
      </c>
      <c r="S106" s="176">
        <f>S107+S110</f>
        <v>30374</v>
      </c>
      <c r="T106" s="176">
        <f>T107+T110</f>
        <v>111862</v>
      </c>
      <c r="U106" s="176">
        <f>U107+U110</f>
        <v>103725</v>
      </c>
      <c r="V106" s="176">
        <f>V107+V110</f>
        <v>112596</v>
      </c>
      <c r="W106" s="176">
        <f>W107+W110</f>
        <v>95078</v>
      </c>
      <c r="X106" s="177">
        <f>IFERROR(W106/V106-1,"-")</f>
        <v>-0.15558279157341293</v>
      </c>
      <c r="Y106" s="177">
        <f>W106/W$8</f>
        <v>4.5880511278311595E-2</v>
      </c>
    </row>
    <row r="107" spans="1:25" x14ac:dyDescent="0.25">
      <c r="A107" s="57"/>
      <c r="B107" s="159" t="s">
        <v>102</v>
      </c>
      <c r="C107" s="160">
        <v>0</v>
      </c>
      <c r="D107" s="160">
        <v>0</v>
      </c>
      <c r="E107" s="160">
        <v>0</v>
      </c>
      <c r="F107" s="160">
        <v>0</v>
      </c>
      <c r="G107" s="160">
        <v>0</v>
      </c>
      <c r="H107" s="160">
        <v>0</v>
      </c>
      <c r="I107" s="161" t="str">
        <f>IFERROR(H107/G107-1,"-")</f>
        <v>-</v>
      </c>
      <c r="J107" s="161">
        <f t="shared" si="71"/>
        <v>0</v>
      </c>
      <c r="K107" s="160">
        <v>0</v>
      </c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1" t="str">
        <f>IFERROR(P107/O107-1,"-")</f>
        <v>-</v>
      </c>
      <c r="R107" s="161">
        <f t="shared" si="73"/>
        <v>0</v>
      </c>
      <c r="S107" s="160">
        <v>18405</v>
      </c>
      <c r="T107" s="160">
        <v>21854</v>
      </c>
      <c r="U107" s="160">
        <v>20614</v>
      </c>
      <c r="V107" s="160">
        <v>22311</v>
      </c>
      <c r="W107" s="160">
        <v>17288</v>
      </c>
      <c r="X107" s="161">
        <f>IFERROR(W107/V107-1,"-")</f>
        <v>-0.22513558334453854</v>
      </c>
      <c r="Y107" s="161">
        <f>W107/W$8</f>
        <v>8.3424375668340808E-3</v>
      </c>
    </row>
    <row r="108" spans="1:25" x14ac:dyDescent="0.25">
      <c r="A108" s="57"/>
      <c r="B108" s="163" t="s">
        <v>108</v>
      </c>
      <c r="C108" s="164">
        <v>0</v>
      </c>
      <c r="D108" s="164">
        <v>0</v>
      </c>
      <c r="E108" s="164">
        <v>0</v>
      </c>
      <c r="F108" s="164">
        <v>0</v>
      </c>
      <c r="G108" s="164">
        <v>0</v>
      </c>
      <c r="H108" s="164">
        <v>0</v>
      </c>
      <c r="I108" s="165" t="str">
        <f>IFERROR(H108/G108-1,"-")</f>
        <v>-</v>
      </c>
      <c r="J108" s="165">
        <f t="shared" si="71"/>
        <v>0</v>
      </c>
      <c r="K108" s="164">
        <v>0</v>
      </c>
      <c r="L108" s="164">
        <v>0</v>
      </c>
      <c r="M108" s="164">
        <v>0</v>
      </c>
      <c r="N108" s="164">
        <v>0</v>
      </c>
      <c r="O108" s="164">
        <v>0</v>
      </c>
      <c r="P108" s="164">
        <v>0</v>
      </c>
      <c r="Q108" s="165" t="str">
        <f>IFERROR(P108/O108-1,"-")</f>
        <v>-</v>
      </c>
      <c r="R108" s="165">
        <f t="shared" si="73"/>
        <v>0</v>
      </c>
      <c r="S108" s="164">
        <v>13340</v>
      </c>
      <c r="T108" s="164">
        <v>8088</v>
      </c>
      <c r="U108" s="164">
        <v>5528</v>
      </c>
      <c r="V108" s="164">
        <v>6995</v>
      </c>
      <c r="W108" s="164">
        <v>9536</v>
      </c>
      <c r="X108" s="165">
        <f>IFERROR(W108/V108-1,"-")</f>
        <v>0.36325947105075063</v>
      </c>
      <c r="Y108" s="165">
        <f>W108/W$8</f>
        <v>4.601659222427684E-3</v>
      </c>
    </row>
    <row r="109" spans="1:25" x14ac:dyDescent="0.25">
      <c r="A109" s="57"/>
      <c r="B109" s="163" t="s">
        <v>105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4">
        <v>0</v>
      </c>
      <c r="I109" s="165" t="str">
        <f>IFERROR(H109/G109-1,"-")</f>
        <v>-</v>
      </c>
      <c r="J109" s="165">
        <f t="shared" si="71"/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4">
        <v>0</v>
      </c>
      <c r="Q109" s="165" t="str">
        <f>IFERROR(P109/O109-1,"-")</f>
        <v>-</v>
      </c>
      <c r="R109" s="165">
        <f t="shared" si="73"/>
        <v>0</v>
      </c>
      <c r="S109" s="164">
        <v>5065</v>
      </c>
      <c r="T109" s="164">
        <v>13766</v>
      </c>
      <c r="U109" s="164">
        <v>15086</v>
      </c>
      <c r="V109" s="164">
        <v>15316</v>
      </c>
      <c r="W109" s="164">
        <v>7752</v>
      </c>
      <c r="X109" s="165">
        <f>IFERROR(W109/V109-1,"-")</f>
        <v>-0.49386262731783759</v>
      </c>
      <c r="Y109" s="165">
        <f>W109/W$8</f>
        <v>3.7407783444063977E-3</v>
      </c>
    </row>
    <row r="110" spans="1:25" x14ac:dyDescent="0.25">
      <c r="A110" s="57"/>
      <c r="B110" s="159" t="s">
        <v>112</v>
      </c>
      <c r="C110" s="160">
        <v>0</v>
      </c>
      <c r="D110" s="160">
        <v>0</v>
      </c>
      <c r="E110" s="160">
        <v>0</v>
      </c>
      <c r="F110" s="160">
        <v>0</v>
      </c>
      <c r="G110" s="160">
        <v>0</v>
      </c>
      <c r="H110" s="160">
        <v>0</v>
      </c>
      <c r="I110" s="161" t="str">
        <f>IFERROR(H110/G110-1,"-")</f>
        <v>-</v>
      </c>
      <c r="J110" s="161">
        <f t="shared" si="71"/>
        <v>0</v>
      </c>
      <c r="K110" s="160">
        <v>0</v>
      </c>
      <c r="L110" s="160">
        <v>0</v>
      </c>
      <c r="M110" s="160">
        <v>0</v>
      </c>
      <c r="N110" s="160">
        <v>0</v>
      </c>
      <c r="O110" s="160">
        <v>0</v>
      </c>
      <c r="P110" s="160">
        <v>0</v>
      </c>
      <c r="Q110" s="161" t="str">
        <f>IFERROR(P110/O110-1,"-")</f>
        <v>-</v>
      </c>
      <c r="R110" s="161">
        <f t="shared" si="73"/>
        <v>0</v>
      </c>
      <c r="S110" s="160">
        <v>11969</v>
      </c>
      <c r="T110" s="160">
        <v>90008</v>
      </c>
      <c r="U110" s="160">
        <v>83111</v>
      </c>
      <c r="V110" s="160">
        <v>90285</v>
      </c>
      <c r="W110" s="160">
        <v>77790</v>
      </c>
      <c r="X110" s="161">
        <f>IFERROR(W110/V110-1,"-")</f>
        <v>-0.13839508223957464</v>
      </c>
      <c r="Y110" s="161">
        <f>W110/W$8</f>
        <v>3.7538073711477514E-2</v>
      </c>
    </row>
    <row r="111" spans="1:25" s="57" customFormat="1" x14ac:dyDescent="0.25">
      <c r="B111" s="163" t="s">
        <v>115</v>
      </c>
      <c r="C111" s="164">
        <v>0</v>
      </c>
      <c r="D111" s="164">
        <v>0</v>
      </c>
      <c r="E111" s="164">
        <v>0</v>
      </c>
      <c r="F111" s="164">
        <v>0</v>
      </c>
      <c r="G111" s="164">
        <v>0</v>
      </c>
      <c r="H111" s="164">
        <v>0</v>
      </c>
      <c r="I111" s="165" t="str">
        <f t="shared" ref="I111:I118" si="74">IFERROR(H111/G111-1,"-")</f>
        <v>-</v>
      </c>
      <c r="J111" s="165">
        <f t="shared" si="71"/>
        <v>0</v>
      </c>
      <c r="K111" s="164">
        <v>0</v>
      </c>
      <c r="L111" s="164">
        <v>0</v>
      </c>
      <c r="M111" s="164">
        <v>0</v>
      </c>
      <c r="N111" s="164">
        <v>0</v>
      </c>
      <c r="O111" s="164">
        <v>0</v>
      </c>
      <c r="P111" s="164">
        <v>0</v>
      </c>
      <c r="Q111" s="165" t="str">
        <f t="shared" ref="Q111:Q118" si="75">IFERROR(P111/O111-1,"-")</f>
        <v>-</v>
      </c>
      <c r="R111" s="165">
        <f t="shared" si="73"/>
        <v>0</v>
      </c>
      <c r="S111" s="164">
        <v>1375</v>
      </c>
      <c r="T111" s="164">
        <v>58680</v>
      </c>
      <c r="U111" s="164">
        <v>50875</v>
      </c>
      <c r="V111" s="164">
        <v>53064</v>
      </c>
      <c r="W111" s="164">
        <v>48286</v>
      </c>
      <c r="X111" s="165">
        <f t="shared" ref="X111:X118" si="76">IFERROR(W111/V111-1,"-")</f>
        <v>-9.0042213176541486E-2</v>
      </c>
      <c r="Y111" s="165">
        <f t="shared" ref="Y111:Y118" si="77">W111/W$8</f>
        <v>2.3300725378999913E-2</v>
      </c>
    </row>
    <row r="112" spans="1:25" s="57" customFormat="1" x14ac:dyDescent="0.25">
      <c r="B112" s="163" t="s">
        <v>118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4">
        <v>0</v>
      </c>
      <c r="I112" s="165" t="str">
        <f t="shared" si="74"/>
        <v>-</v>
      </c>
      <c r="J112" s="165">
        <f t="shared" si="71"/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4">
        <v>0</v>
      </c>
      <c r="Q112" s="165" t="str">
        <f t="shared" si="75"/>
        <v>-</v>
      </c>
      <c r="R112" s="165">
        <f t="shared" si="73"/>
        <v>0</v>
      </c>
      <c r="S112" s="164">
        <v>3614</v>
      </c>
      <c r="T112" s="164">
        <v>4324</v>
      </c>
      <c r="U112" s="164">
        <v>3803</v>
      </c>
      <c r="V112" s="164">
        <v>4507</v>
      </c>
      <c r="W112" s="164">
        <v>3909</v>
      </c>
      <c r="X112" s="165">
        <f t="shared" si="76"/>
        <v>-0.13268249389838027</v>
      </c>
      <c r="Y112" s="165">
        <f t="shared" si="77"/>
        <v>1.8863135382204087E-3</v>
      </c>
    </row>
    <row r="113" spans="1:25" x14ac:dyDescent="0.25">
      <c r="A113" s="57"/>
      <c r="B113" s="163" t="s">
        <v>121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4">
        <v>0</v>
      </c>
      <c r="I113" s="165" t="str">
        <f t="shared" si="74"/>
        <v>-</v>
      </c>
      <c r="J113" s="165">
        <f t="shared" si="71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4">
        <v>0</v>
      </c>
      <c r="Q113" s="165" t="str">
        <f t="shared" si="75"/>
        <v>-</v>
      </c>
      <c r="R113" s="165">
        <f t="shared" si="73"/>
        <v>0</v>
      </c>
      <c r="S113" s="164">
        <v>2386</v>
      </c>
      <c r="T113" s="164">
        <v>7774</v>
      </c>
      <c r="U113" s="164">
        <v>5668</v>
      </c>
      <c r="V113" s="164">
        <v>7265</v>
      </c>
      <c r="W113" s="164">
        <v>6279</v>
      </c>
      <c r="X113" s="165">
        <f t="shared" si="76"/>
        <v>-0.13571920165175499</v>
      </c>
      <c r="Y113" s="165">
        <f t="shared" si="77"/>
        <v>3.0299725521836648E-3</v>
      </c>
    </row>
    <row r="114" spans="1:25" x14ac:dyDescent="0.25">
      <c r="A114" s="57"/>
      <c r="B114" s="163" t="s">
        <v>128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4">
        <v>0</v>
      </c>
      <c r="I114" s="165" t="str">
        <f t="shared" si="74"/>
        <v>-</v>
      </c>
      <c r="J114" s="165">
        <f t="shared" si="71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4">
        <v>0</v>
      </c>
      <c r="Q114" s="165" t="str">
        <f t="shared" si="75"/>
        <v>-</v>
      </c>
      <c r="R114" s="165">
        <f t="shared" si="73"/>
        <v>0</v>
      </c>
      <c r="S114" s="164">
        <v>718</v>
      </c>
      <c r="T114" s="164">
        <v>2844</v>
      </c>
      <c r="U114" s="164">
        <v>3264</v>
      </c>
      <c r="V114" s="164">
        <v>3266</v>
      </c>
      <c r="W114" s="164">
        <v>1570</v>
      </c>
      <c r="X114" s="165">
        <f t="shared" si="76"/>
        <v>-0.51928965094917334</v>
      </c>
      <c r="Y114" s="165">
        <f t="shared" si="77"/>
        <v>7.576137771824102E-4</v>
      </c>
    </row>
    <row r="115" spans="1:25" x14ac:dyDescent="0.25">
      <c r="A115" s="57"/>
      <c r="B115" s="163" t="s">
        <v>124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4">
        <v>0</v>
      </c>
      <c r="I115" s="165" t="str">
        <f t="shared" si="74"/>
        <v>-</v>
      </c>
      <c r="J115" s="165">
        <f t="shared" si="71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4">
        <v>0</v>
      </c>
      <c r="Q115" s="165" t="str">
        <f t="shared" si="75"/>
        <v>-</v>
      </c>
      <c r="R115" s="165">
        <f t="shared" si="73"/>
        <v>0</v>
      </c>
      <c r="S115" s="164">
        <v>963</v>
      </c>
      <c r="T115" s="164">
        <v>2103</v>
      </c>
      <c r="U115" s="164">
        <v>2457</v>
      </c>
      <c r="V115" s="164">
        <v>2247</v>
      </c>
      <c r="W115" s="164">
        <v>1337</v>
      </c>
      <c r="X115" s="165">
        <f t="shared" si="76"/>
        <v>-0.40498442367601251</v>
      </c>
      <c r="Y115" s="165">
        <f t="shared" si="77"/>
        <v>6.4517810196998882E-4</v>
      </c>
    </row>
    <row r="116" spans="1:25" x14ac:dyDescent="0.25">
      <c r="A116" s="57"/>
      <c r="B116" s="163" t="s">
        <v>133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4">
        <v>0</v>
      </c>
      <c r="I116" s="165" t="str">
        <f t="shared" si="74"/>
        <v>-</v>
      </c>
      <c r="J116" s="165">
        <f t="shared" si="71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4">
        <v>0</v>
      </c>
      <c r="Q116" s="165" t="str">
        <f t="shared" si="75"/>
        <v>-</v>
      </c>
      <c r="R116" s="165">
        <f t="shared" si="73"/>
        <v>0</v>
      </c>
      <c r="S116" s="164">
        <v>10</v>
      </c>
      <c r="T116" s="164">
        <v>590</v>
      </c>
      <c r="U116" s="164">
        <v>813</v>
      </c>
      <c r="V116" s="164">
        <v>783</v>
      </c>
      <c r="W116" s="164">
        <v>766</v>
      </c>
      <c r="X116" s="165">
        <f t="shared" si="76"/>
        <v>-2.1711366538952781E-2</v>
      </c>
      <c r="Y116" s="165">
        <f t="shared" si="77"/>
        <v>3.6963831421766002E-4</v>
      </c>
    </row>
    <row r="117" spans="1:25" x14ac:dyDescent="0.25">
      <c r="A117" s="57"/>
      <c r="B117" s="163" t="s">
        <v>136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4">
        <v>0</v>
      </c>
      <c r="I117" s="165" t="str">
        <f t="shared" si="74"/>
        <v>-</v>
      </c>
      <c r="J117" s="165">
        <f t="shared" si="71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4">
        <v>0</v>
      </c>
      <c r="Q117" s="165" t="str">
        <f t="shared" si="75"/>
        <v>-</v>
      </c>
      <c r="R117" s="165">
        <f t="shared" si="73"/>
        <v>0</v>
      </c>
      <c r="S117" s="164">
        <v>16</v>
      </c>
      <c r="T117" s="164">
        <v>373</v>
      </c>
      <c r="U117" s="164">
        <v>1010</v>
      </c>
      <c r="V117" s="164">
        <v>661</v>
      </c>
      <c r="W117" s="164">
        <v>739</v>
      </c>
      <c r="X117" s="165">
        <f t="shared" si="76"/>
        <v>0.11800302571860821</v>
      </c>
      <c r="Y117" s="165">
        <f t="shared" si="77"/>
        <v>3.5660928747630646E-4</v>
      </c>
    </row>
    <row r="118" spans="1:25" x14ac:dyDescent="0.25">
      <c r="A118" s="57"/>
      <c r="B118" s="168" t="s">
        <v>150</v>
      </c>
      <c r="C118" s="169">
        <f t="shared" ref="C118:H118" si="78">C110-SUM(C111:C117)</f>
        <v>0</v>
      </c>
      <c r="D118" s="169">
        <f t="shared" si="78"/>
        <v>0</v>
      </c>
      <c r="E118" s="169">
        <f t="shared" si="78"/>
        <v>0</v>
      </c>
      <c r="F118" s="169">
        <f t="shared" si="78"/>
        <v>0</v>
      </c>
      <c r="G118" s="169">
        <f t="shared" si="78"/>
        <v>0</v>
      </c>
      <c r="H118" s="169">
        <f t="shared" si="78"/>
        <v>0</v>
      </c>
      <c r="I118" s="170" t="str">
        <f t="shared" si="74"/>
        <v>-</v>
      </c>
      <c r="J118" s="170">
        <f t="shared" si="71"/>
        <v>0</v>
      </c>
      <c r="K118" s="169">
        <f t="shared" ref="K118:P118" si="79">K110-SUM(K111:K117)</f>
        <v>0</v>
      </c>
      <c r="L118" s="169">
        <f t="shared" si="79"/>
        <v>0</v>
      </c>
      <c r="M118" s="169">
        <f t="shared" si="79"/>
        <v>0</v>
      </c>
      <c r="N118" s="169">
        <f t="shared" si="79"/>
        <v>0</v>
      </c>
      <c r="O118" s="169">
        <f t="shared" si="79"/>
        <v>0</v>
      </c>
      <c r="P118" s="169">
        <f t="shared" si="79"/>
        <v>0</v>
      </c>
      <c r="Q118" s="170" t="str">
        <f t="shared" si="75"/>
        <v>-</v>
      </c>
      <c r="R118" s="170">
        <f t="shared" si="73"/>
        <v>0</v>
      </c>
      <c r="S118" s="169">
        <f>S110-SUM(S111:S117)</f>
        <v>2887</v>
      </c>
      <c r="T118" s="169">
        <f>T110-SUM(T111:T117)</f>
        <v>13320</v>
      </c>
      <c r="U118" s="169">
        <f>U110-SUM(U111:U117)</f>
        <v>15221</v>
      </c>
      <c r="V118" s="169">
        <f>V110-SUM(V111:V117)</f>
        <v>18492</v>
      </c>
      <c r="W118" s="169">
        <f>W110-SUM(W111:W117)</f>
        <v>14904</v>
      </c>
      <c r="X118" s="170">
        <f t="shared" si="76"/>
        <v>-0.19402985074626866</v>
      </c>
      <c r="Y118" s="170">
        <f t="shared" si="77"/>
        <v>7.1920227612271605E-3</v>
      </c>
    </row>
    <row r="119" spans="1:25" x14ac:dyDescent="0.25">
      <c r="A119" s="57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x14ac:dyDescent="0.25">
      <c r="A120" s="57"/>
      <c r="B120" s="156" t="s">
        <v>73</v>
      </c>
      <c r="C120" s="176">
        <f t="shared" ref="C120:H120" si="80">C121+C124</f>
        <v>23936</v>
      </c>
      <c r="D120" s="176">
        <f t="shared" si="80"/>
        <v>40296</v>
      </c>
      <c r="E120" s="176">
        <f t="shared" si="80"/>
        <v>51003</v>
      </c>
      <c r="F120" s="176">
        <f t="shared" si="80"/>
        <v>52506</v>
      </c>
      <c r="G120" s="176">
        <f t="shared" si="80"/>
        <v>49109</v>
      </c>
      <c r="H120" s="176">
        <f t="shared" si="80"/>
        <v>51719</v>
      </c>
      <c r="I120" s="177">
        <f>IFERROR(H120/G120-1,"-")</f>
        <v>5.3147080983119155E-2</v>
      </c>
      <c r="J120" s="177">
        <f t="shared" ref="J120:J132" si="81">H120/H$8</f>
        <v>0.13735472836594642</v>
      </c>
      <c r="K120" s="176">
        <f t="shared" ref="K120:P120" si="82">K121+K124</f>
        <v>34867</v>
      </c>
      <c r="L120" s="176">
        <f t="shared" si="82"/>
        <v>64125</v>
      </c>
      <c r="M120" s="176">
        <f t="shared" si="82"/>
        <v>75573</v>
      </c>
      <c r="N120" s="176">
        <f t="shared" si="82"/>
        <v>72440</v>
      </c>
      <c r="O120" s="176">
        <f t="shared" si="82"/>
        <v>91652</v>
      </c>
      <c r="P120" s="176">
        <f t="shared" si="82"/>
        <v>94991</v>
      </c>
      <c r="Q120" s="177">
        <f>IFERROR(P120/O120-1,"-")</f>
        <v>3.6431283550822702E-2</v>
      </c>
      <c r="R120" s="177">
        <f t="shared" ref="R120:R132" si="83">P120/P$8</f>
        <v>5.6016771241213383E-2</v>
      </c>
      <c r="S120" s="176">
        <f>S121+S124</f>
        <v>58803</v>
      </c>
      <c r="T120" s="176">
        <f>T121+T124</f>
        <v>126576</v>
      </c>
      <c r="U120" s="176">
        <f>U121+U124</f>
        <v>124946</v>
      </c>
      <c r="V120" s="176">
        <f>V121+V124</f>
        <v>140761</v>
      </c>
      <c r="W120" s="176">
        <f>W121+W124</f>
        <v>146710</v>
      </c>
      <c r="X120" s="177">
        <f>IFERROR(W120/V120-1,"-")</f>
        <v>4.2263126860422995E-2</v>
      </c>
      <c r="Y120" s="177">
        <f>W120/W$8</f>
        <v>7.0795870860147395E-2</v>
      </c>
    </row>
    <row r="121" spans="1:25" x14ac:dyDescent="0.25">
      <c r="A121" s="57"/>
      <c r="B121" s="159" t="s">
        <v>102</v>
      </c>
      <c r="C121" s="160">
        <v>12367</v>
      </c>
      <c r="D121" s="160">
        <v>23012</v>
      </c>
      <c r="E121" s="160">
        <v>31876</v>
      </c>
      <c r="F121" s="160">
        <v>34556</v>
      </c>
      <c r="G121" s="160">
        <v>30335</v>
      </c>
      <c r="H121" s="160">
        <v>31264</v>
      </c>
      <c r="I121" s="161">
        <f>IFERROR(H121/G121-1,"-")</f>
        <v>3.0624690951046585E-2</v>
      </c>
      <c r="J121" s="161">
        <f t="shared" si="81"/>
        <v>8.3030573437865171E-2</v>
      </c>
      <c r="K121" s="160">
        <v>26287</v>
      </c>
      <c r="L121" s="160">
        <v>39964</v>
      </c>
      <c r="M121" s="160">
        <v>44589</v>
      </c>
      <c r="N121" s="160">
        <v>40803</v>
      </c>
      <c r="O121" s="160">
        <v>57390</v>
      </c>
      <c r="P121" s="160">
        <v>57948</v>
      </c>
      <c r="Q121" s="161">
        <f>IFERROR(P121/O121-1,"-")</f>
        <v>9.722948248823915E-3</v>
      </c>
      <c r="R121" s="161">
        <f t="shared" si="83"/>
        <v>3.417228853139595E-2</v>
      </c>
      <c r="S121" s="160">
        <v>38654</v>
      </c>
      <c r="T121" s="160">
        <v>76465</v>
      </c>
      <c r="U121" s="160">
        <v>75359</v>
      </c>
      <c r="V121" s="160">
        <v>87725</v>
      </c>
      <c r="W121" s="160">
        <v>89212</v>
      </c>
      <c r="X121" s="161">
        <f>IFERROR(W121/V121-1,"-")</f>
        <v>1.695069820461681E-2</v>
      </c>
      <c r="Y121" s="161">
        <f>W121/W$8</f>
        <v>4.3049834579616038E-2</v>
      </c>
    </row>
    <row r="122" spans="1:25" x14ac:dyDescent="0.25">
      <c r="A122" s="57"/>
      <c r="B122" s="163" t="s">
        <v>108</v>
      </c>
      <c r="C122" s="164">
        <v>6328</v>
      </c>
      <c r="D122" s="164">
        <v>12657</v>
      </c>
      <c r="E122" s="164">
        <v>14419</v>
      </c>
      <c r="F122" s="164">
        <v>18925</v>
      </c>
      <c r="G122" s="164">
        <v>17619</v>
      </c>
      <c r="H122" s="164">
        <v>19254</v>
      </c>
      <c r="I122" s="165">
        <f>IFERROR(H122/G122-1,"-")</f>
        <v>9.2797548101481331E-2</v>
      </c>
      <c r="J122" s="165">
        <f t="shared" si="81"/>
        <v>5.1134552871438588E-2</v>
      </c>
      <c r="K122" s="164">
        <v>14533</v>
      </c>
      <c r="L122" s="164">
        <v>18857</v>
      </c>
      <c r="M122" s="164">
        <v>21142</v>
      </c>
      <c r="N122" s="164">
        <v>14579</v>
      </c>
      <c r="O122" s="164">
        <v>26425</v>
      </c>
      <c r="P122" s="164">
        <v>24636</v>
      </c>
      <c r="Q122" s="165">
        <f>IFERROR(P122/O122-1,"-")</f>
        <v>-6.7701040681173108E-2</v>
      </c>
      <c r="R122" s="165">
        <f t="shared" si="83"/>
        <v>1.4527999245176204E-2</v>
      </c>
      <c r="S122" s="164">
        <v>20861</v>
      </c>
      <c r="T122" s="164">
        <v>35561</v>
      </c>
      <c r="U122" s="164">
        <v>33504</v>
      </c>
      <c r="V122" s="164">
        <v>44044</v>
      </c>
      <c r="W122" s="164">
        <v>43890</v>
      </c>
      <c r="X122" s="165">
        <f>IFERROR(W122/V122-1,"-")</f>
        <v>-3.4965034965035446E-3</v>
      </c>
      <c r="Y122" s="165">
        <f>W122/W$8</f>
        <v>2.1179406802889163E-2</v>
      </c>
    </row>
    <row r="123" spans="1:25" x14ac:dyDescent="0.25">
      <c r="A123" s="57"/>
      <c r="B123" s="163" t="s">
        <v>105</v>
      </c>
      <c r="C123" s="164">
        <v>6039</v>
      </c>
      <c r="D123" s="164">
        <v>10355</v>
      </c>
      <c r="E123" s="164">
        <v>17457</v>
      </c>
      <c r="F123" s="164">
        <v>15631</v>
      </c>
      <c r="G123" s="164">
        <v>12716</v>
      </c>
      <c r="H123" s="164">
        <v>12010</v>
      </c>
      <c r="I123" s="165">
        <f>IFERROR(H123/G123-1,"-")</f>
        <v>-5.5520603963510551E-2</v>
      </c>
      <c r="J123" s="165">
        <f t="shared" si="81"/>
        <v>3.1896020566426583E-2</v>
      </c>
      <c r="K123" s="164">
        <v>11754</v>
      </c>
      <c r="L123" s="164">
        <v>21107</v>
      </c>
      <c r="M123" s="164">
        <v>23447</v>
      </c>
      <c r="N123" s="164">
        <v>26224</v>
      </c>
      <c r="O123" s="164">
        <v>30965</v>
      </c>
      <c r="P123" s="164">
        <v>33312</v>
      </c>
      <c r="Q123" s="165">
        <f>IFERROR(P123/O123-1,"-")</f>
        <v>7.5795252704666582E-2</v>
      </c>
      <c r="R123" s="165">
        <f t="shared" si="83"/>
        <v>1.9644289286219748E-2</v>
      </c>
      <c r="S123" s="164">
        <v>17793</v>
      </c>
      <c r="T123" s="164">
        <v>40904</v>
      </c>
      <c r="U123" s="164">
        <v>41855</v>
      </c>
      <c r="V123" s="164">
        <v>43681</v>
      </c>
      <c r="W123" s="164">
        <v>45322</v>
      </c>
      <c r="X123" s="165">
        <f>IFERROR(W123/V123-1,"-")</f>
        <v>3.7567821249513411E-2</v>
      </c>
      <c r="Y123" s="165">
        <f>W123/W$8</f>
        <v>2.1870427776726879E-2</v>
      </c>
    </row>
    <row r="124" spans="1:25" x14ac:dyDescent="0.25">
      <c r="A124" s="57"/>
      <c r="B124" s="159" t="s">
        <v>112</v>
      </c>
      <c r="C124" s="160">
        <v>11569</v>
      </c>
      <c r="D124" s="160">
        <v>17284</v>
      </c>
      <c r="E124" s="160">
        <v>19127</v>
      </c>
      <c r="F124" s="160">
        <v>17950</v>
      </c>
      <c r="G124" s="160">
        <v>18774</v>
      </c>
      <c r="H124" s="160">
        <v>20455</v>
      </c>
      <c r="I124" s="161">
        <f>IFERROR(H124/G124-1,"-")</f>
        <v>8.9538723766911632E-2</v>
      </c>
      <c r="J124" s="161">
        <f t="shared" si="81"/>
        <v>5.4324154928081243E-2</v>
      </c>
      <c r="K124" s="160">
        <v>8580</v>
      </c>
      <c r="L124" s="160">
        <v>24161</v>
      </c>
      <c r="M124" s="160">
        <v>30984</v>
      </c>
      <c r="N124" s="160">
        <v>31637</v>
      </c>
      <c r="O124" s="160">
        <v>34262</v>
      </c>
      <c r="P124" s="160">
        <v>37043</v>
      </c>
      <c r="Q124" s="161">
        <f>IFERROR(P124/O124-1,"-")</f>
        <v>8.1168641643803552E-2</v>
      </c>
      <c r="R124" s="161">
        <f t="shared" si="83"/>
        <v>2.1844482709817425E-2</v>
      </c>
      <c r="S124" s="160">
        <v>20149</v>
      </c>
      <c r="T124" s="160">
        <v>50111</v>
      </c>
      <c r="U124" s="160">
        <v>49587</v>
      </c>
      <c r="V124" s="160">
        <v>53036</v>
      </c>
      <c r="W124" s="160">
        <v>57498</v>
      </c>
      <c r="X124" s="161">
        <f>IFERROR(W124/V124-1,"-")</f>
        <v>8.4131533298137162E-2</v>
      </c>
      <c r="Y124" s="161">
        <f>W124/W$8</f>
        <v>2.7746036280531353E-2</v>
      </c>
    </row>
    <row r="125" spans="1:25" s="57" customFormat="1" x14ac:dyDescent="0.25">
      <c r="B125" s="163" t="s">
        <v>115</v>
      </c>
      <c r="C125" s="164">
        <v>123</v>
      </c>
      <c r="D125" s="164">
        <v>936</v>
      </c>
      <c r="E125" s="164">
        <v>1628</v>
      </c>
      <c r="F125" s="164">
        <v>1414</v>
      </c>
      <c r="G125" s="164">
        <v>1407</v>
      </c>
      <c r="H125" s="164">
        <v>1243</v>
      </c>
      <c r="I125" s="165">
        <f t="shared" ref="I125:I132" si="84">IFERROR(H125/G125-1,"-")</f>
        <v>-0.1165600568585643</v>
      </c>
      <c r="J125" s="165">
        <f t="shared" si="81"/>
        <v>3.3011451760256655E-3</v>
      </c>
      <c r="K125" s="164">
        <v>492</v>
      </c>
      <c r="L125" s="164">
        <v>3130</v>
      </c>
      <c r="M125" s="164">
        <v>4405</v>
      </c>
      <c r="N125" s="164">
        <v>4646</v>
      </c>
      <c r="O125" s="164">
        <v>4102</v>
      </c>
      <c r="P125" s="164">
        <v>4048</v>
      </c>
      <c r="Q125" s="165">
        <f t="shared" ref="Q125:Q132" si="85">IFERROR(P125/O125-1,"-")</f>
        <v>-1.3164310092637743E-2</v>
      </c>
      <c r="R125" s="165">
        <f t="shared" si="83"/>
        <v>2.3871302542812661E-3</v>
      </c>
      <c r="S125" s="164">
        <v>615</v>
      </c>
      <c r="T125" s="164">
        <v>6033</v>
      </c>
      <c r="U125" s="164">
        <v>6060</v>
      </c>
      <c r="V125" s="164">
        <v>5509</v>
      </c>
      <c r="W125" s="164">
        <v>5291</v>
      </c>
      <c r="X125" s="165">
        <f t="shared" ref="X125:X132" si="86">IFERROR(W125/V125-1,"-")</f>
        <v>-3.9571610092575815E-2</v>
      </c>
      <c r="Y125" s="165">
        <f t="shared" ref="Y125:Y132" si="87">W125/W$8</f>
        <v>2.5532066847593201E-3</v>
      </c>
    </row>
    <row r="126" spans="1:25" s="57" customFormat="1" x14ac:dyDescent="0.25">
      <c r="B126" s="163" t="s">
        <v>118</v>
      </c>
      <c r="C126" s="164">
        <v>1035</v>
      </c>
      <c r="D126" s="164">
        <v>1469</v>
      </c>
      <c r="E126" s="164">
        <v>2796</v>
      </c>
      <c r="F126" s="164">
        <v>2717</v>
      </c>
      <c r="G126" s="164">
        <v>2707</v>
      </c>
      <c r="H126" s="164">
        <v>2974</v>
      </c>
      <c r="I126" s="165">
        <f t="shared" si="84"/>
        <v>9.8633173254525364E-2</v>
      </c>
      <c r="J126" s="165">
        <f t="shared" si="81"/>
        <v>7.8983151677396047E-3</v>
      </c>
      <c r="K126" s="164">
        <v>1088</v>
      </c>
      <c r="L126" s="164">
        <v>3182</v>
      </c>
      <c r="M126" s="164">
        <v>4808</v>
      </c>
      <c r="N126" s="164">
        <v>4464</v>
      </c>
      <c r="O126" s="164">
        <v>5311</v>
      </c>
      <c r="P126" s="164">
        <v>5755</v>
      </c>
      <c r="Q126" s="165">
        <f t="shared" si="85"/>
        <v>8.360007531538316E-2</v>
      </c>
      <c r="R126" s="165">
        <f t="shared" si="83"/>
        <v>3.3937585507383119E-3</v>
      </c>
      <c r="S126" s="164">
        <v>2123</v>
      </c>
      <c r="T126" s="164">
        <v>7604</v>
      </c>
      <c r="U126" s="164">
        <v>7181</v>
      </c>
      <c r="V126" s="164">
        <v>8018</v>
      </c>
      <c r="W126" s="164">
        <v>8729</v>
      </c>
      <c r="X126" s="165">
        <f t="shared" si="86"/>
        <v>8.8675480169618348E-2</v>
      </c>
      <c r="Y126" s="165">
        <f t="shared" si="87"/>
        <v>4.2122360898250054E-3</v>
      </c>
    </row>
    <row r="127" spans="1:25" x14ac:dyDescent="0.25">
      <c r="A127" s="57"/>
      <c r="B127" s="163" t="s">
        <v>121</v>
      </c>
      <c r="C127" s="164">
        <v>927</v>
      </c>
      <c r="D127" s="164">
        <v>1270</v>
      </c>
      <c r="E127" s="164">
        <v>1608</v>
      </c>
      <c r="F127" s="164">
        <v>1480</v>
      </c>
      <c r="G127" s="164">
        <v>1594</v>
      </c>
      <c r="H127" s="164">
        <v>1663</v>
      </c>
      <c r="I127" s="165">
        <f t="shared" si="84"/>
        <v>4.3287327478042759E-2</v>
      </c>
      <c r="J127" s="165">
        <f t="shared" si="81"/>
        <v>4.4165763698557374E-3</v>
      </c>
      <c r="K127" s="164">
        <v>1971</v>
      </c>
      <c r="L127" s="164">
        <v>2766</v>
      </c>
      <c r="M127" s="164">
        <v>2868</v>
      </c>
      <c r="N127" s="164">
        <v>2686</v>
      </c>
      <c r="O127" s="164">
        <v>2681</v>
      </c>
      <c r="P127" s="164">
        <v>2839</v>
      </c>
      <c r="Q127" s="165">
        <f t="shared" si="85"/>
        <v>5.8933233867959789E-2</v>
      </c>
      <c r="R127" s="165">
        <f t="shared" si="83"/>
        <v>1.6741755908855026E-3</v>
      </c>
      <c r="S127" s="164">
        <v>2898</v>
      </c>
      <c r="T127" s="164">
        <v>4476</v>
      </c>
      <c r="U127" s="164">
        <v>4166</v>
      </c>
      <c r="V127" s="164">
        <v>4275</v>
      </c>
      <c r="W127" s="164">
        <v>4502</v>
      </c>
      <c r="X127" s="165">
        <f t="shared" si="86"/>
        <v>5.3099415204678424E-2</v>
      </c>
      <c r="Y127" s="165">
        <f t="shared" si="87"/>
        <v>2.1724695699842107E-3</v>
      </c>
    </row>
    <row r="128" spans="1:25" x14ac:dyDescent="0.25">
      <c r="A128" s="57"/>
      <c r="B128" s="163" t="s">
        <v>128</v>
      </c>
      <c r="C128" s="164">
        <v>106</v>
      </c>
      <c r="D128" s="164">
        <v>339</v>
      </c>
      <c r="E128" s="164">
        <v>331</v>
      </c>
      <c r="F128" s="164">
        <v>346</v>
      </c>
      <c r="G128" s="164">
        <v>476</v>
      </c>
      <c r="H128" s="164">
        <v>443</v>
      </c>
      <c r="I128" s="165">
        <f t="shared" si="84"/>
        <v>-6.9327731092436951E-2</v>
      </c>
      <c r="J128" s="165">
        <f t="shared" si="81"/>
        <v>1.1765143306350521E-3</v>
      </c>
      <c r="K128" s="164">
        <v>205</v>
      </c>
      <c r="L128" s="164">
        <v>838</v>
      </c>
      <c r="M128" s="164">
        <v>882</v>
      </c>
      <c r="N128" s="164">
        <v>903</v>
      </c>
      <c r="O128" s="164">
        <v>822</v>
      </c>
      <c r="P128" s="164">
        <v>1115</v>
      </c>
      <c r="Q128" s="165">
        <f t="shared" si="85"/>
        <v>0.35644768856447695</v>
      </c>
      <c r="R128" s="165">
        <f t="shared" si="83"/>
        <v>6.5752229089022034E-4</v>
      </c>
      <c r="S128" s="164">
        <v>311</v>
      </c>
      <c r="T128" s="164">
        <v>1213</v>
      </c>
      <c r="U128" s="164">
        <v>1249</v>
      </c>
      <c r="V128" s="164">
        <v>1298</v>
      </c>
      <c r="W128" s="164">
        <v>1558</v>
      </c>
      <c r="X128" s="165">
        <f t="shared" si="86"/>
        <v>0.20030816640986138</v>
      </c>
      <c r="Y128" s="165">
        <f t="shared" si="87"/>
        <v>7.5182309863069756E-4</v>
      </c>
    </row>
    <row r="129" spans="1:25" x14ac:dyDescent="0.25">
      <c r="A129" s="57"/>
      <c r="B129" s="163" t="s">
        <v>124</v>
      </c>
      <c r="C129" s="164">
        <v>95</v>
      </c>
      <c r="D129" s="164">
        <v>276</v>
      </c>
      <c r="E129" s="164">
        <v>302</v>
      </c>
      <c r="F129" s="164">
        <v>322</v>
      </c>
      <c r="G129" s="164">
        <v>286</v>
      </c>
      <c r="H129" s="164">
        <v>311</v>
      </c>
      <c r="I129" s="165">
        <f t="shared" si="84"/>
        <v>8.7412587412587506E-2</v>
      </c>
      <c r="J129" s="165">
        <f t="shared" si="81"/>
        <v>8.2595024114560098E-4</v>
      </c>
      <c r="K129" s="164">
        <v>210</v>
      </c>
      <c r="L129" s="164">
        <v>601</v>
      </c>
      <c r="M129" s="164">
        <v>638</v>
      </c>
      <c r="N129" s="164">
        <v>697</v>
      </c>
      <c r="O129" s="164">
        <v>841</v>
      </c>
      <c r="P129" s="164">
        <v>861</v>
      </c>
      <c r="Q129" s="165">
        <f t="shared" si="85"/>
        <v>2.378121284185486E-2</v>
      </c>
      <c r="R129" s="165">
        <f t="shared" si="83"/>
        <v>5.0773694390715671E-4</v>
      </c>
      <c r="S129" s="164">
        <v>305</v>
      </c>
      <c r="T129" s="164">
        <v>940</v>
      </c>
      <c r="U129" s="164">
        <v>1019</v>
      </c>
      <c r="V129" s="164">
        <v>1127</v>
      </c>
      <c r="W129" s="164">
        <v>1172</v>
      </c>
      <c r="X129" s="165">
        <f t="shared" si="86"/>
        <v>3.9929015084294583E-2</v>
      </c>
      <c r="Y129" s="165">
        <f t="shared" si="87"/>
        <v>5.6555627188393934E-4</v>
      </c>
    </row>
    <row r="130" spans="1:25" x14ac:dyDescent="0.25">
      <c r="A130" s="57"/>
      <c r="B130" s="163" t="s">
        <v>133</v>
      </c>
      <c r="C130" s="164">
        <v>12</v>
      </c>
      <c r="D130" s="164">
        <v>143</v>
      </c>
      <c r="E130" s="164">
        <v>141</v>
      </c>
      <c r="F130" s="164">
        <v>161</v>
      </c>
      <c r="G130" s="164">
        <v>192</v>
      </c>
      <c r="H130" s="164">
        <v>118</v>
      </c>
      <c r="I130" s="165">
        <f t="shared" si="84"/>
        <v>-0.38541666666666663</v>
      </c>
      <c r="J130" s="165">
        <f t="shared" si="81"/>
        <v>3.1338304969511546E-4</v>
      </c>
      <c r="K130" s="164">
        <v>22</v>
      </c>
      <c r="L130" s="164">
        <v>429</v>
      </c>
      <c r="M130" s="164">
        <v>634</v>
      </c>
      <c r="N130" s="164">
        <v>697</v>
      </c>
      <c r="O130" s="164">
        <v>477</v>
      </c>
      <c r="P130" s="164">
        <v>396</v>
      </c>
      <c r="Q130" s="165">
        <f t="shared" si="85"/>
        <v>-0.16981132075471694</v>
      </c>
      <c r="R130" s="165">
        <f t="shared" si="83"/>
        <v>2.33523611831863E-4</v>
      </c>
      <c r="S130" s="164">
        <v>34</v>
      </c>
      <c r="T130" s="164">
        <v>775</v>
      </c>
      <c r="U130" s="164">
        <v>858</v>
      </c>
      <c r="V130" s="164">
        <v>669</v>
      </c>
      <c r="W130" s="164">
        <v>514</v>
      </c>
      <c r="X130" s="165">
        <f t="shared" si="86"/>
        <v>-0.23168908819133038</v>
      </c>
      <c r="Y130" s="165">
        <f t="shared" si="87"/>
        <v>2.4803406463169356E-4</v>
      </c>
    </row>
    <row r="131" spans="1:25" x14ac:dyDescent="0.25">
      <c r="A131" s="57"/>
      <c r="B131" s="163" t="s">
        <v>136</v>
      </c>
      <c r="C131" s="164">
        <v>66</v>
      </c>
      <c r="D131" s="164">
        <v>136</v>
      </c>
      <c r="E131" s="164">
        <v>250</v>
      </c>
      <c r="F131" s="164">
        <v>182</v>
      </c>
      <c r="G131" s="164">
        <v>173</v>
      </c>
      <c r="H131" s="164">
        <v>213</v>
      </c>
      <c r="I131" s="165">
        <f t="shared" si="84"/>
        <v>0.23121387283237005</v>
      </c>
      <c r="J131" s="165">
        <f t="shared" si="81"/>
        <v>5.6568296258525084E-4</v>
      </c>
      <c r="K131" s="164">
        <v>75</v>
      </c>
      <c r="L131" s="164">
        <v>894</v>
      </c>
      <c r="M131" s="164">
        <v>1204</v>
      </c>
      <c r="N131" s="164">
        <v>1145</v>
      </c>
      <c r="O131" s="164">
        <v>1191</v>
      </c>
      <c r="P131" s="164">
        <v>1003</v>
      </c>
      <c r="Q131" s="165">
        <f t="shared" si="85"/>
        <v>-0.15785054575986568</v>
      </c>
      <c r="R131" s="165">
        <f t="shared" si="83"/>
        <v>5.9147520875595604E-4</v>
      </c>
      <c r="S131" s="164">
        <v>141</v>
      </c>
      <c r="T131" s="164">
        <v>1454</v>
      </c>
      <c r="U131" s="164">
        <v>1327</v>
      </c>
      <c r="V131" s="164">
        <v>1364</v>
      </c>
      <c r="W131" s="164">
        <v>1216</v>
      </c>
      <c r="X131" s="165">
        <f t="shared" si="86"/>
        <v>-0.10850439882697949</v>
      </c>
      <c r="Y131" s="165">
        <f t="shared" si="87"/>
        <v>5.8678875990688588E-4</v>
      </c>
    </row>
    <row r="132" spans="1:25" x14ac:dyDescent="0.25">
      <c r="A132" s="57"/>
      <c r="B132" s="168" t="s">
        <v>150</v>
      </c>
      <c r="C132" s="169">
        <f t="shared" ref="C132:H132" si="88">C124-SUM(C125:C131)</f>
        <v>9205</v>
      </c>
      <c r="D132" s="169">
        <f t="shared" si="88"/>
        <v>12715</v>
      </c>
      <c r="E132" s="169">
        <f t="shared" si="88"/>
        <v>12071</v>
      </c>
      <c r="F132" s="169">
        <f t="shared" si="88"/>
        <v>11328</v>
      </c>
      <c r="G132" s="169">
        <f t="shared" si="88"/>
        <v>11939</v>
      </c>
      <c r="H132" s="169">
        <f t="shared" si="88"/>
        <v>13490</v>
      </c>
      <c r="I132" s="170">
        <f t="shared" si="84"/>
        <v>0.12991037775358061</v>
      </c>
      <c r="J132" s="170">
        <f t="shared" si="81"/>
        <v>3.5826587630399219E-2</v>
      </c>
      <c r="K132" s="169">
        <f t="shared" ref="K132:P132" si="89">K124-SUM(K125:K131)</f>
        <v>4517</v>
      </c>
      <c r="L132" s="169">
        <f t="shared" si="89"/>
        <v>12321</v>
      </c>
      <c r="M132" s="169">
        <f t="shared" si="89"/>
        <v>15545</v>
      </c>
      <c r="N132" s="169">
        <f t="shared" si="89"/>
        <v>16399</v>
      </c>
      <c r="O132" s="169">
        <f t="shared" si="89"/>
        <v>18837</v>
      </c>
      <c r="P132" s="169">
        <f t="shared" si="89"/>
        <v>21026</v>
      </c>
      <c r="Q132" s="170">
        <f t="shared" si="85"/>
        <v>0.11620746403355109</v>
      </c>
      <c r="R132" s="170">
        <f t="shared" si="83"/>
        <v>1.239916025852715E-2</v>
      </c>
      <c r="S132" s="169">
        <f>S124-SUM(S125:S131)</f>
        <v>13722</v>
      </c>
      <c r="T132" s="169">
        <f>T124-SUM(T125:T131)</f>
        <v>27616</v>
      </c>
      <c r="U132" s="169">
        <f>U124-SUM(U125:U131)</f>
        <v>27727</v>
      </c>
      <c r="V132" s="169">
        <f>V124-SUM(V125:V131)</f>
        <v>30776</v>
      </c>
      <c r="W132" s="169">
        <f>W124-SUM(W125:W131)</f>
        <v>34516</v>
      </c>
      <c r="X132" s="170">
        <f t="shared" si="86"/>
        <v>0.12152326488172593</v>
      </c>
      <c r="Y132" s="170">
        <f t="shared" si="87"/>
        <v>1.6655921740909598E-2</v>
      </c>
    </row>
    <row r="133" spans="1:25" x14ac:dyDescent="0.25">
      <c r="A133" s="57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x14ac:dyDescent="0.25">
      <c r="A134" s="57"/>
      <c r="B134" s="156" t="s">
        <v>73</v>
      </c>
      <c r="C134" s="176">
        <f t="shared" ref="C134:H134" si="90">C135+C138</f>
        <v>0</v>
      </c>
      <c r="D134" s="176">
        <f t="shared" si="90"/>
        <v>23519</v>
      </c>
      <c r="E134" s="176">
        <f t="shared" si="90"/>
        <v>22547</v>
      </c>
      <c r="F134" s="176">
        <f t="shared" si="90"/>
        <v>25679</v>
      </c>
      <c r="G134" s="176">
        <f t="shared" si="90"/>
        <v>24582</v>
      </c>
      <c r="H134" s="176">
        <f t="shared" si="90"/>
        <v>23523</v>
      </c>
      <c r="I134" s="177">
        <f>IFERROR(H134/G134-1,"-")</f>
        <v>-4.3080302660483238E-2</v>
      </c>
      <c r="J134" s="177">
        <f t="shared" ref="J134:J146" si="91">H134/H$8</f>
        <v>6.2472114220154251E-2</v>
      </c>
      <c r="K134" s="176">
        <f t="shared" ref="K134:P134" si="92">K135+K138</f>
        <v>0</v>
      </c>
      <c r="L134" s="176">
        <f t="shared" si="92"/>
        <v>77628</v>
      </c>
      <c r="M134" s="176">
        <f t="shared" si="92"/>
        <v>87658</v>
      </c>
      <c r="N134" s="176">
        <f t="shared" si="92"/>
        <v>92846</v>
      </c>
      <c r="O134" s="176">
        <f t="shared" si="92"/>
        <v>86086</v>
      </c>
      <c r="P134" s="176">
        <f t="shared" si="92"/>
        <v>92941</v>
      </c>
      <c r="Q134" s="177">
        <f>IFERROR(P134/O134-1,"-")</f>
        <v>7.9629672652928418E-2</v>
      </c>
      <c r="R134" s="177">
        <f t="shared" ref="R134:R146" si="93">P134/P$8</f>
        <v>5.4807873755720146E-2</v>
      </c>
      <c r="S134" s="176">
        <f>S135+S138</f>
        <v>27596</v>
      </c>
      <c r="T134" s="176">
        <f>T135+T138</f>
        <v>110205</v>
      </c>
      <c r="U134" s="176">
        <f>U135+U138</f>
        <v>118525</v>
      </c>
      <c r="V134" s="176">
        <f>V135+V138</f>
        <v>110668</v>
      </c>
      <c r="W134" s="176">
        <f>W135+W138</f>
        <v>116464</v>
      </c>
      <c r="X134" s="177">
        <f>IFERROR(W134/V134-1,"-")</f>
        <v>5.2372862977554391E-2</v>
      </c>
      <c r="Y134" s="177">
        <f>W134/W$8</f>
        <v>5.6200465570555559E-2</v>
      </c>
    </row>
    <row r="135" spans="1:25" x14ac:dyDescent="0.25">
      <c r="A135" s="57"/>
      <c r="B135" s="159" t="s">
        <v>102</v>
      </c>
      <c r="C135" s="160">
        <v>0</v>
      </c>
      <c r="D135" s="160">
        <v>2433</v>
      </c>
      <c r="E135" s="160">
        <v>3307</v>
      </c>
      <c r="F135" s="160">
        <v>3095</v>
      </c>
      <c r="G135" s="160">
        <v>1174</v>
      </c>
      <c r="H135" s="160">
        <v>1069</v>
      </c>
      <c r="I135" s="161">
        <f>IFERROR(H135/G135-1,"-")</f>
        <v>-8.943781942078366E-2</v>
      </c>
      <c r="J135" s="161">
        <f t="shared" si="91"/>
        <v>2.8390379671532073E-3</v>
      </c>
      <c r="K135" s="160">
        <v>0</v>
      </c>
      <c r="L135" s="160">
        <v>6410</v>
      </c>
      <c r="M135" s="160">
        <v>7382</v>
      </c>
      <c r="N135" s="160">
        <v>4976</v>
      </c>
      <c r="O135" s="160">
        <v>5271</v>
      </c>
      <c r="P135" s="160">
        <v>12318</v>
      </c>
      <c r="Q135" s="161">
        <f>IFERROR(P135/O135-1,"-")</f>
        <v>1.3369379624359703</v>
      </c>
      <c r="R135" s="161">
        <f t="shared" si="93"/>
        <v>7.2639996225881019E-3</v>
      </c>
      <c r="S135" s="160">
        <v>16639</v>
      </c>
      <c r="T135" s="160">
        <v>10689</v>
      </c>
      <c r="U135" s="160">
        <v>8071</v>
      </c>
      <c r="V135" s="160">
        <v>6445</v>
      </c>
      <c r="W135" s="160">
        <v>13387</v>
      </c>
      <c r="X135" s="161">
        <f>IFERROR(W135/V135-1,"-")</f>
        <v>1.0771140418929401</v>
      </c>
      <c r="Y135" s="161">
        <f>W135/W$8</f>
        <v>6.4599844809814814E-3</v>
      </c>
    </row>
    <row r="136" spans="1:25" x14ac:dyDescent="0.25">
      <c r="A136" s="57"/>
      <c r="B136" s="163" t="s">
        <v>108</v>
      </c>
      <c r="C136" s="164">
        <v>0</v>
      </c>
      <c r="D136" s="164">
        <v>2362</v>
      </c>
      <c r="E136" s="164">
        <v>3307</v>
      </c>
      <c r="F136" s="164">
        <v>3095</v>
      </c>
      <c r="G136" s="164">
        <v>1174</v>
      </c>
      <c r="H136" s="164">
        <v>1069</v>
      </c>
      <c r="I136" s="165">
        <f>IFERROR(H136/G136-1,"-")</f>
        <v>-8.943781942078366E-2</v>
      </c>
      <c r="J136" s="165">
        <f t="shared" si="91"/>
        <v>2.8390379671532073E-3</v>
      </c>
      <c r="K136" s="164">
        <v>0</v>
      </c>
      <c r="L136" s="164">
        <v>3781</v>
      </c>
      <c r="M136" s="164">
        <v>3681</v>
      </c>
      <c r="N136" s="164">
        <v>1954</v>
      </c>
      <c r="O136" s="164">
        <v>1654</v>
      </c>
      <c r="P136" s="164">
        <v>7479</v>
      </c>
      <c r="Q136" s="165">
        <f>IFERROR(P136/O136-1,"-")</f>
        <v>3.5217654171704957</v>
      </c>
      <c r="R136" s="165">
        <f t="shared" si="93"/>
        <v>4.4104118507335942E-3</v>
      </c>
      <c r="S136" s="164">
        <v>14544</v>
      </c>
      <c r="T136" s="164">
        <v>6988</v>
      </c>
      <c r="U136" s="164">
        <v>5049</v>
      </c>
      <c r="V136" s="164">
        <v>2828</v>
      </c>
      <c r="W136" s="164">
        <v>8548</v>
      </c>
      <c r="X136" s="165">
        <f>IFERROR(W136/V136-1,"-")</f>
        <v>2.0226308345120225</v>
      </c>
      <c r="Y136" s="165">
        <f>W136/W$8</f>
        <v>4.1248933550033394E-3</v>
      </c>
    </row>
    <row r="137" spans="1:25" x14ac:dyDescent="0.25">
      <c r="A137" s="57"/>
      <c r="B137" s="163" t="s">
        <v>105</v>
      </c>
      <c r="C137" s="164">
        <v>0</v>
      </c>
      <c r="D137" s="164">
        <v>71</v>
      </c>
      <c r="E137" s="164">
        <v>0</v>
      </c>
      <c r="F137" s="164">
        <v>0</v>
      </c>
      <c r="G137" s="164">
        <v>0</v>
      </c>
      <c r="H137" s="164">
        <v>0</v>
      </c>
      <c r="I137" s="165" t="str">
        <f>IFERROR(H137/G137-1,"-")</f>
        <v>-</v>
      </c>
      <c r="J137" s="165">
        <f t="shared" si="91"/>
        <v>0</v>
      </c>
      <c r="K137" s="164">
        <v>0</v>
      </c>
      <c r="L137" s="164">
        <v>2629</v>
      </c>
      <c r="M137" s="164">
        <v>3701</v>
      </c>
      <c r="N137" s="164">
        <v>3022</v>
      </c>
      <c r="O137" s="164">
        <v>3617</v>
      </c>
      <c r="P137" s="164">
        <v>4839</v>
      </c>
      <c r="Q137" s="165">
        <f>IFERROR(P137/O137-1,"-")</f>
        <v>0.33784904617085987</v>
      </c>
      <c r="R137" s="165">
        <f t="shared" si="93"/>
        <v>2.8535877718545077E-3</v>
      </c>
      <c r="S137" s="164">
        <v>2095</v>
      </c>
      <c r="T137" s="164">
        <v>3701</v>
      </c>
      <c r="U137" s="164">
        <v>3022</v>
      </c>
      <c r="V137" s="164">
        <v>3617</v>
      </c>
      <c r="W137" s="164">
        <v>4839</v>
      </c>
      <c r="X137" s="165">
        <f>IFERROR(W137/V137-1,"-")</f>
        <v>0.33784904617085987</v>
      </c>
      <c r="Y137" s="165">
        <f>W137/W$8</f>
        <v>2.3350911259781421E-3</v>
      </c>
    </row>
    <row r="138" spans="1:25" x14ac:dyDescent="0.25">
      <c r="A138" s="57"/>
      <c r="B138" s="159" t="s">
        <v>112</v>
      </c>
      <c r="C138" s="160">
        <v>0</v>
      </c>
      <c r="D138" s="160">
        <v>21086</v>
      </c>
      <c r="E138" s="160">
        <v>19240</v>
      </c>
      <c r="F138" s="160">
        <v>22584</v>
      </c>
      <c r="G138" s="160">
        <v>23408</v>
      </c>
      <c r="H138" s="160">
        <v>22454</v>
      </c>
      <c r="I138" s="161">
        <f>IFERROR(H138/G138-1,"-")</f>
        <v>-4.0755297334244656E-2</v>
      </c>
      <c r="J138" s="161">
        <f t="shared" si="91"/>
        <v>5.9633076253001044E-2</v>
      </c>
      <c r="K138" s="160">
        <v>0</v>
      </c>
      <c r="L138" s="160">
        <v>71218</v>
      </c>
      <c r="M138" s="160">
        <v>80276</v>
      </c>
      <c r="N138" s="160">
        <v>87870</v>
      </c>
      <c r="O138" s="160">
        <v>80815</v>
      </c>
      <c r="P138" s="160">
        <v>80623</v>
      </c>
      <c r="Q138" s="161">
        <f>IFERROR(P138/O138-1,"-")</f>
        <v>-2.3757965724184871E-3</v>
      </c>
      <c r="R138" s="161">
        <f t="shared" si="93"/>
        <v>4.7543874133132047E-2</v>
      </c>
      <c r="S138" s="160">
        <v>10957</v>
      </c>
      <c r="T138" s="160">
        <v>99516</v>
      </c>
      <c r="U138" s="160">
        <v>110454</v>
      </c>
      <c r="V138" s="160">
        <v>104223</v>
      </c>
      <c r="W138" s="160">
        <v>103077</v>
      </c>
      <c r="X138" s="161">
        <f>IFERROR(W138/V138-1,"-")</f>
        <v>-1.099565355055987E-2</v>
      </c>
      <c r="Y138" s="161">
        <f>W138/W$8</f>
        <v>4.9740481089574073E-2</v>
      </c>
    </row>
    <row r="139" spans="1:25" s="57" customFormat="1" x14ac:dyDescent="0.25">
      <c r="B139" s="163" t="s">
        <v>115</v>
      </c>
      <c r="C139" s="164">
        <v>0</v>
      </c>
      <c r="D139" s="164">
        <v>10828</v>
      </c>
      <c r="E139" s="164">
        <v>9935</v>
      </c>
      <c r="F139" s="164">
        <v>12948</v>
      </c>
      <c r="G139" s="164">
        <v>13391</v>
      </c>
      <c r="H139" s="164">
        <v>13128</v>
      </c>
      <c r="I139" s="165">
        <f t="shared" ref="I139:I146" si="94">IFERROR(H139/G139-1,"-")</f>
        <v>-1.9640056754536617E-2</v>
      </c>
      <c r="J139" s="165">
        <f t="shared" si="91"/>
        <v>3.4865192172859966E-2</v>
      </c>
      <c r="K139" s="164">
        <v>0</v>
      </c>
      <c r="L139" s="164">
        <v>27933</v>
      </c>
      <c r="M139" s="164">
        <v>30542</v>
      </c>
      <c r="N139" s="164">
        <v>35185</v>
      </c>
      <c r="O139" s="164">
        <v>33896</v>
      </c>
      <c r="P139" s="164">
        <v>30679</v>
      </c>
      <c r="Q139" s="165">
        <f t="shared" ref="Q139:Q146" si="95">IFERROR(P139/O139-1,"-")</f>
        <v>-9.4907953740854367E-2</v>
      </c>
      <c r="R139" s="165">
        <f t="shared" si="93"/>
        <v>1.8091593149974054E-2</v>
      </c>
      <c r="S139" s="164">
        <v>332</v>
      </c>
      <c r="T139" s="164">
        <v>40477</v>
      </c>
      <c r="U139" s="164">
        <v>48133</v>
      </c>
      <c r="V139" s="164">
        <v>47287</v>
      </c>
      <c r="W139" s="164">
        <v>43807</v>
      </c>
      <c r="X139" s="165">
        <f t="shared" ref="X139:X146" si="96">IFERROR(W139/V139-1,"-")</f>
        <v>-7.359316514052483E-2</v>
      </c>
      <c r="Y139" s="165">
        <f t="shared" ref="Y139:Y146" si="97">W139/W$8</f>
        <v>2.1139354609573151E-2</v>
      </c>
    </row>
    <row r="140" spans="1:25" s="57" customFormat="1" x14ac:dyDescent="0.25">
      <c r="B140" s="163" t="s">
        <v>118</v>
      </c>
      <c r="C140" s="164">
        <v>0</v>
      </c>
      <c r="D140" s="164">
        <v>680</v>
      </c>
      <c r="E140" s="164">
        <v>1010</v>
      </c>
      <c r="F140" s="164">
        <v>905</v>
      </c>
      <c r="G140" s="164">
        <v>989</v>
      </c>
      <c r="H140" s="164">
        <v>764</v>
      </c>
      <c r="I140" s="165">
        <f t="shared" si="94"/>
        <v>-0.22750252780586455</v>
      </c>
      <c r="J140" s="165">
        <f t="shared" si="91"/>
        <v>2.0290224573480359E-3</v>
      </c>
      <c r="K140" s="164">
        <v>0</v>
      </c>
      <c r="L140" s="164">
        <v>5286</v>
      </c>
      <c r="M140" s="164">
        <v>7937</v>
      </c>
      <c r="N140" s="164">
        <v>9331</v>
      </c>
      <c r="O140" s="164">
        <v>8014</v>
      </c>
      <c r="P140" s="164">
        <v>8465</v>
      </c>
      <c r="Q140" s="165">
        <f t="shared" si="95"/>
        <v>5.6276516096830598E-2</v>
      </c>
      <c r="R140" s="165">
        <f t="shared" si="93"/>
        <v>4.9918620559513136E-3</v>
      </c>
      <c r="S140" s="164">
        <v>1231</v>
      </c>
      <c r="T140" s="164">
        <v>8947</v>
      </c>
      <c r="U140" s="164">
        <v>10236</v>
      </c>
      <c r="V140" s="164">
        <v>9003</v>
      </c>
      <c r="W140" s="164">
        <v>9229</v>
      </c>
      <c r="X140" s="165">
        <f t="shared" si="96"/>
        <v>2.5102743529934468E-2</v>
      </c>
      <c r="Y140" s="165">
        <f t="shared" si="97"/>
        <v>4.4535143628130344E-3</v>
      </c>
    </row>
    <row r="141" spans="1:25" x14ac:dyDescent="0.25">
      <c r="A141" s="57"/>
      <c r="B141" s="163" t="s">
        <v>121</v>
      </c>
      <c r="C141" s="164">
        <v>0</v>
      </c>
      <c r="D141" s="164">
        <v>2817</v>
      </c>
      <c r="E141" s="164">
        <v>2350</v>
      </c>
      <c r="F141" s="164">
        <v>2542</v>
      </c>
      <c r="G141" s="164">
        <v>2491</v>
      </c>
      <c r="H141" s="164">
        <v>1704</v>
      </c>
      <c r="I141" s="165">
        <f t="shared" si="94"/>
        <v>-0.31593737454837412</v>
      </c>
      <c r="J141" s="165">
        <f t="shared" si="91"/>
        <v>4.5254637006820067E-3</v>
      </c>
      <c r="K141" s="164">
        <v>0</v>
      </c>
      <c r="L141" s="164">
        <v>9061</v>
      </c>
      <c r="M141" s="164">
        <v>8605</v>
      </c>
      <c r="N141" s="164">
        <v>8985</v>
      </c>
      <c r="O141" s="164">
        <v>6948</v>
      </c>
      <c r="P141" s="164">
        <v>8580</v>
      </c>
      <c r="Q141" s="165">
        <f t="shared" si="95"/>
        <v>0.23488773747841107</v>
      </c>
      <c r="R141" s="165">
        <f t="shared" si="93"/>
        <v>5.0596782563570317E-3</v>
      </c>
      <c r="S141" s="164">
        <v>3669</v>
      </c>
      <c r="T141" s="164">
        <v>10955</v>
      </c>
      <c r="U141" s="164">
        <v>11527</v>
      </c>
      <c r="V141" s="164">
        <v>9439</v>
      </c>
      <c r="W141" s="164">
        <v>10284</v>
      </c>
      <c r="X141" s="165">
        <f t="shared" si="96"/>
        <v>8.9522195147791139E-2</v>
      </c>
      <c r="Y141" s="165">
        <f t="shared" si="97"/>
        <v>4.9626115188177748E-3</v>
      </c>
    </row>
    <row r="142" spans="1:25" x14ac:dyDescent="0.25">
      <c r="A142" s="57"/>
      <c r="B142" s="163" t="s">
        <v>128</v>
      </c>
      <c r="C142" s="164">
        <v>0</v>
      </c>
      <c r="D142" s="164">
        <v>1834</v>
      </c>
      <c r="E142" s="164">
        <v>1328</v>
      </c>
      <c r="F142" s="164">
        <v>915</v>
      </c>
      <c r="G142" s="164">
        <v>725</v>
      </c>
      <c r="H142" s="164">
        <v>262</v>
      </c>
      <c r="I142" s="165">
        <f t="shared" si="94"/>
        <v>-0.63862068965517249</v>
      </c>
      <c r="J142" s="165">
        <f t="shared" si="91"/>
        <v>6.9581660186542591E-4</v>
      </c>
      <c r="K142" s="164">
        <v>0</v>
      </c>
      <c r="L142" s="164">
        <v>2052</v>
      </c>
      <c r="M142" s="164">
        <v>2139</v>
      </c>
      <c r="N142" s="164">
        <v>1718</v>
      </c>
      <c r="O142" s="164">
        <v>1587</v>
      </c>
      <c r="P142" s="164">
        <v>1512</v>
      </c>
      <c r="Q142" s="165">
        <f t="shared" si="95"/>
        <v>-4.7258979206049156E-2</v>
      </c>
      <c r="R142" s="165">
        <f t="shared" si="93"/>
        <v>8.9163560881256785E-4</v>
      </c>
      <c r="S142" s="164">
        <v>115</v>
      </c>
      <c r="T142" s="164">
        <v>3467</v>
      </c>
      <c r="U142" s="164">
        <v>2633</v>
      </c>
      <c r="V142" s="164">
        <v>2312</v>
      </c>
      <c r="W142" s="164">
        <v>1774</v>
      </c>
      <c r="X142" s="165">
        <f t="shared" si="96"/>
        <v>-0.23269896193771622</v>
      </c>
      <c r="Y142" s="165">
        <f t="shared" si="97"/>
        <v>8.5605531256152591E-4</v>
      </c>
    </row>
    <row r="143" spans="1:25" x14ac:dyDescent="0.25">
      <c r="A143" s="57"/>
      <c r="B143" s="163" t="s">
        <v>124</v>
      </c>
      <c r="C143" s="164">
        <v>0</v>
      </c>
      <c r="D143" s="164">
        <v>172</v>
      </c>
      <c r="E143" s="164">
        <v>299</v>
      </c>
      <c r="F143" s="164">
        <v>453</v>
      </c>
      <c r="G143" s="164">
        <v>0</v>
      </c>
      <c r="H143" s="164">
        <v>0</v>
      </c>
      <c r="I143" s="165" t="str">
        <f t="shared" si="94"/>
        <v>-</v>
      </c>
      <c r="J143" s="165">
        <f t="shared" si="91"/>
        <v>0</v>
      </c>
      <c r="K143" s="164">
        <v>0</v>
      </c>
      <c r="L143" s="164">
        <v>1515</v>
      </c>
      <c r="M143" s="164">
        <v>1741</v>
      </c>
      <c r="N143" s="164">
        <v>2087</v>
      </c>
      <c r="O143" s="164">
        <v>1714</v>
      </c>
      <c r="P143" s="164">
        <v>1916</v>
      </c>
      <c r="Q143" s="165">
        <f t="shared" si="95"/>
        <v>0.11785297549591589</v>
      </c>
      <c r="R143" s="165">
        <f t="shared" si="93"/>
        <v>1.1298768693683069E-3</v>
      </c>
      <c r="S143" s="164">
        <v>404</v>
      </c>
      <c r="T143" s="164">
        <v>2040</v>
      </c>
      <c r="U143" s="164">
        <v>2540</v>
      </c>
      <c r="V143" s="164">
        <v>1714</v>
      </c>
      <c r="W143" s="164">
        <v>1916</v>
      </c>
      <c r="X143" s="165">
        <f t="shared" si="96"/>
        <v>0.11785297549591589</v>
      </c>
      <c r="Y143" s="165">
        <f t="shared" si="97"/>
        <v>9.2457834209012609E-4</v>
      </c>
    </row>
    <row r="144" spans="1:25" x14ac:dyDescent="0.25">
      <c r="A144" s="57"/>
      <c r="B144" s="163" t="s">
        <v>133</v>
      </c>
      <c r="C144" s="164">
        <v>0</v>
      </c>
      <c r="D144" s="164">
        <v>68</v>
      </c>
      <c r="E144" s="164">
        <v>139</v>
      </c>
      <c r="F144" s="164">
        <v>6</v>
      </c>
      <c r="G144" s="164">
        <v>0</v>
      </c>
      <c r="H144" s="164">
        <v>0</v>
      </c>
      <c r="I144" s="165" t="str">
        <f t="shared" si="94"/>
        <v>-</v>
      </c>
      <c r="J144" s="165">
        <f t="shared" si="91"/>
        <v>0</v>
      </c>
      <c r="K144" s="164">
        <v>0</v>
      </c>
      <c r="L144" s="164">
        <v>1492</v>
      </c>
      <c r="M144" s="164">
        <v>1807</v>
      </c>
      <c r="N144" s="164">
        <v>1756</v>
      </c>
      <c r="O144" s="164">
        <v>1993</v>
      </c>
      <c r="P144" s="164">
        <v>1500</v>
      </c>
      <c r="Q144" s="165">
        <f t="shared" si="95"/>
        <v>-0.2473657802308078</v>
      </c>
      <c r="R144" s="165">
        <f t="shared" si="93"/>
        <v>8.8455913572675377E-4</v>
      </c>
      <c r="S144" s="164">
        <v>19</v>
      </c>
      <c r="T144" s="164">
        <v>1946</v>
      </c>
      <c r="U144" s="164">
        <v>1762</v>
      </c>
      <c r="V144" s="164">
        <v>1993</v>
      </c>
      <c r="W144" s="164">
        <v>1500</v>
      </c>
      <c r="X144" s="165">
        <f t="shared" si="96"/>
        <v>-0.2473657802308078</v>
      </c>
      <c r="Y144" s="165">
        <f t="shared" si="97"/>
        <v>7.2383481896408624E-4</v>
      </c>
    </row>
    <row r="145" spans="1:25" x14ac:dyDescent="0.25">
      <c r="A145" s="57"/>
      <c r="B145" s="163" t="s">
        <v>136</v>
      </c>
      <c r="C145" s="164">
        <v>0</v>
      </c>
      <c r="D145" s="164">
        <v>49</v>
      </c>
      <c r="E145" s="164">
        <v>62</v>
      </c>
      <c r="F145" s="164">
        <v>53</v>
      </c>
      <c r="G145" s="164">
        <v>0</v>
      </c>
      <c r="H145" s="164">
        <v>0</v>
      </c>
      <c r="I145" s="165" t="str">
        <f t="shared" si="94"/>
        <v>-</v>
      </c>
      <c r="J145" s="165">
        <f t="shared" si="91"/>
        <v>0</v>
      </c>
      <c r="K145" s="164">
        <v>0</v>
      </c>
      <c r="L145" s="164">
        <v>676</v>
      </c>
      <c r="M145" s="164">
        <v>1230</v>
      </c>
      <c r="N145" s="164">
        <v>1201</v>
      </c>
      <c r="O145" s="164">
        <v>806</v>
      </c>
      <c r="P145" s="164">
        <v>771</v>
      </c>
      <c r="Q145" s="165">
        <f t="shared" si="95"/>
        <v>-4.3424317617866026E-2</v>
      </c>
      <c r="R145" s="165">
        <f t="shared" si="93"/>
        <v>4.5466339576355144E-4</v>
      </c>
      <c r="S145" s="164">
        <v>37</v>
      </c>
      <c r="T145" s="164">
        <v>1292</v>
      </c>
      <c r="U145" s="164">
        <v>1254</v>
      </c>
      <c r="V145" s="164">
        <v>806</v>
      </c>
      <c r="W145" s="164">
        <v>771</v>
      </c>
      <c r="X145" s="165">
        <f t="shared" si="96"/>
        <v>-4.3424317617866026E-2</v>
      </c>
      <c r="Y145" s="165">
        <f t="shared" si="97"/>
        <v>3.7205109694754031E-4</v>
      </c>
    </row>
    <row r="146" spans="1:25" x14ac:dyDescent="0.25">
      <c r="A146" s="57"/>
      <c r="B146" s="168" t="s">
        <v>150</v>
      </c>
      <c r="C146" s="169">
        <f t="shared" ref="C146:H146" si="98">C138-SUM(C139:C145)</f>
        <v>0</v>
      </c>
      <c r="D146" s="169">
        <f t="shared" si="98"/>
        <v>4638</v>
      </c>
      <c r="E146" s="169">
        <f t="shared" si="98"/>
        <v>4117</v>
      </c>
      <c r="F146" s="169">
        <f t="shared" si="98"/>
        <v>4762</v>
      </c>
      <c r="G146" s="169">
        <f t="shared" si="98"/>
        <v>5812</v>
      </c>
      <c r="H146" s="169">
        <f t="shared" si="98"/>
        <v>6596</v>
      </c>
      <c r="I146" s="170">
        <f t="shared" si="94"/>
        <v>0.13489332415691679</v>
      </c>
      <c r="J146" s="170">
        <f t="shared" si="91"/>
        <v>1.7517581320245609E-2</v>
      </c>
      <c r="K146" s="169">
        <f t="shared" ref="K146:P146" si="99">K138-SUM(K139:K145)</f>
        <v>0</v>
      </c>
      <c r="L146" s="169">
        <f t="shared" si="99"/>
        <v>23203</v>
      </c>
      <c r="M146" s="169">
        <f t="shared" si="99"/>
        <v>26275</v>
      </c>
      <c r="N146" s="169">
        <f t="shared" si="99"/>
        <v>27607</v>
      </c>
      <c r="O146" s="169">
        <f t="shared" si="99"/>
        <v>25857</v>
      </c>
      <c r="P146" s="169">
        <f t="shared" si="99"/>
        <v>27200</v>
      </c>
      <c r="Q146" s="170">
        <f t="shared" si="95"/>
        <v>5.1939513477974986E-2</v>
      </c>
      <c r="R146" s="170">
        <f t="shared" si="93"/>
        <v>1.6040005661178469E-2</v>
      </c>
      <c r="S146" s="169">
        <f>S138-SUM(S139:S145)</f>
        <v>5150</v>
      </c>
      <c r="T146" s="169">
        <f>T138-SUM(T139:T145)</f>
        <v>30392</v>
      </c>
      <c r="U146" s="169">
        <f>U138-SUM(U139:U145)</f>
        <v>32369</v>
      </c>
      <c r="V146" s="169">
        <f>V138-SUM(V139:V145)</f>
        <v>31669</v>
      </c>
      <c r="W146" s="169">
        <f>W138-SUM(W139:W145)</f>
        <v>33796</v>
      </c>
      <c r="X146" s="170">
        <f t="shared" si="96"/>
        <v>6.7163472165208793E-2</v>
      </c>
      <c r="Y146" s="170">
        <f t="shared" si="97"/>
        <v>1.630848102780684E-2</v>
      </c>
    </row>
    <row r="147" spans="1:25" x14ac:dyDescent="0.25">
      <c r="A147" s="57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spans="1:25" x14ac:dyDescent="0.25">
      <c r="A148" s="57"/>
      <c r="B148" s="156" t="s">
        <v>73</v>
      </c>
      <c r="C148" s="176">
        <f t="shared" ref="C148:H148" si="100">C149+C152</f>
        <v>26880</v>
      </c>
      <c r="D148" s="176">
        <f t="shared" si="100"/>
        <v>40761</v>
      </c>
      <c r="E148" s="176">
        <f t="shared" si="100"/>
        <v>66491</v>
      </c>
      <c r="F148" s="176">
        <f t="shared" si="100"/>
        <v>57980</v>
      </c>
      <c r="G148" s="176">
        <f t="shared" si="100"/>
        <v>60860</v>
      </c>
      <c r="H148" s="176">
        <f t="shared" si="100"/>
        <v>63162</v>
      </c>
      <c r="I148" s="177">
        <f>IFERROR(H148/G148-1,"-")</f>
        <v>3.7824515280972637E-2</v>
      </c>
      <c r="J148" s="177">
        <f t="shared" ref="J148:J160" si="101">H148/H$8</f>
        <v>0.16774491682070242</v>
      </c>
      <c r="K148" s="176">
        <f t="shared" ref="K148:P148" si="102">K149+K152</f>
        <v>68542</v>
      </c>
      <c r="L148" s="176">
        <f t="shared" si="102"/>
        <v>181758</v>
      </c>
      <c r="M148" s="176">
        <f t="shared" si="102"/>
        <v>194981</v>
      </c>
      <c r="N148" s="176">
        <f t="shared" si="102"/>
        <v>223358</v>
      </c>
      <c r="O148" s="176">
        <f t="shared" si="102"/>
        <v>202357</v>
      </c>
      <c r="P148" s="176">
        <f t="shared" si="102"/>
        <v>180657</v>
      </c>
      <c r="Q148" s="177">
        <f>IFERROR(P148/O148-1,"-")</f>
        <v>-0.1072362211339366</v>
      </c>
      <c r="R148" s="177">
        <f t="shared" ref="R148:R160" si="103">P148/P$8</f>
        <v>0.10653453318865877</v>
      </c>
      <c r="S148" s="176">
        <f>S149+S152</f>
        <v>24055</v>
      </c>
      <c r="T148" s="176">
        <f>T149+T152</f>
        <v>54554</v>
      </c>
      <c r="U148" s="176">
        <f>U149+U152</f>
        <v>56500</v>
      </c>
      <c r="V148" s="176">
        <f>V149+V152</f>
        <v>53731</v>
      </c>
      <c r="W148" s="176">
        <f>W149+W152</f>
        <v>45932</v>
      </c>
      <c r="X148" s="177">
        <f>IFERROR(W148/V148-1,"-")</f>
        <v>-0.14514898289627964</v>
      </c>
      <c r="Y148" s="177">
        <f>W148/W$8</f>
        <v>2.2164787269772272E-2</v>
      </c>
    </row>
    <row r="149" spans="1:25" x14ac:dyDescent="0.25">
      <c r="A149" s="57"/>
      <c r="B149" s="159" t="s">
        <v>102</v>
      </c>
      <c r="C149" s="160">
        <v>16226</v>
      </c>
      <c r="D149" s="160">
        <v>13175</v>
      </c>
      <c r="E149" s="160">
        <v>25236</v>
      </c>
      <c r="F149" s="160">
        <v>19281</v>
      </c>
      <c r="G149" s="160">
        <v>17019</v>
      </c>
      <c r="H149" s="160">
        <v>20336</v>
      </c>
      <c r="I149" s="161">
        <f>IFERROR(H149/G149-1,"-")</f>
        <v>0.19489981785063759</v>
      </c>
      <c r="J149" s="161">
        <f t="shared" si="101"/>
        <v>5.4008116089829389E-2</v>
      </c>
      <c r="K149" s="160">
        <v>43434</v>
      </c>
      <c r="L149" s="160">
        <v>54129</v>
      </c>
      <c r="M149" s="160">
        <v>43098</v>
      </c>
      <c r="N149" s="160">
        <v>61023</v>
      </c>
      <c r="O149" s="160">
        <v>50440</v>
      </c>
      <c r="P149" s="160">
        <v>41367</v>
      </c>
      <c r="Q149" s="161">
        <f>IFERROR(P149/O149-1,"-")</f>
        <v>-0.17987708168120542</v>
      </c>
      <c r="R149" s="161">
        <f t="shared" si="103"/>
        <v>2.4394371845072416E-2</v>
      </c>
      <c r="S149" s="160">
        <v>16483</v>
      </c>
      <c r="T149" s="160">
        <v>27917</v>
      </c>
      <c r="U149" s="160">
        <v>25191</v>
      </c>
      <c r="V149" s="160">
        <v>22526</v>
      </c>
      <c r="W149" s="160">
        <v>15529</v>
      </c>
      <c r="X149" s="161">
        <f>IFERROR(W149/V149-1,"-")</f>
        <v>-0.31061884045103438</v>
      </c>
      <c r="Y149" s="161">
        <f>W149/W$8</f>
        <v>7.4936206024621968E-3</v>
      </c>
    </row>
    <row r="150" spans="1:25" x14ac:dyDescent="0.25">
      <c r="A150" s="57"/>
      <c r="B150" s="163" t="s">
        <v>108</v>
      </c>
      <c r="C150" s="164">
        <v>15479</v>
      </c>
      <c r="D150" s="164">
        <v>6004</v>
      </c>
      <c r="E150" s="164">
        <v>14908</v>
      </c>
      <c r="F150" s="164">
        <v>7283</v>
      </c>
      <c r="G150" s="164">
        <v>6718</v>
      </c>
      <c r="H150" s="164">
        <v>7508</v>
      </c>
      <c r="I150" s="165">
        <f>IFERROR(H150/G150-1,"-")</f>
        <v>0.11759452217922006</v>
      </c>
      <c r="J150" s="165">
        <f t="shared" si="101"/>
        <v>1.9939660483990908E-2</v>
      </c>
      <c r="K150" s="164">
        <v>31608</v>
      </c>
      <c r="L150" s="164">
        <v>33802</v>
      </c>
      <c r="M150" s="164">
        <v>25963</v>
      </c>
      <c r="N150" s="164">
        <v>36462</v>
      </c>
      <c r="O150" s="164">
        <v>24198</v>
      </c>
      <c r="P150" s="164">
        <v>22006</v>
      </c>
      <c r="Q150" s="165">
        <f>IFERROR(P150/O150-1,"-")</f>
        <v>-9.0585998842879545E-2</v>
      </c>
      <c r="R150" s="165">
        <f t="shared" si="103"/>
        <v>1.2977072227201963E-2</v>
      </c>
      <c r="S150" s="164">
        <v>14574</v>
      </c>
      <c r="T150" s="164">
        <v>19438</v>
      </c>
      <c r="U150" s="164">
        <v>17117</v>
      </c>
      <c r="V150" s="164">
        <v>14561</v>
      </c>
      <c r="W150" s="164">
        <v>6116</v>
      </c>
      <c r="X150" s="165">
        <f>IFERROR(W150/V150-1,"-")</f>
        <v>-0.57997390289128492</v>
      </c>
      <c r="Y150" s="165">
        <f>W150/W$8</f>
        <v>2.9513158351895676E-3</v>
      </c>
    </row>
    <row r="151" spans="1:25" x14ac:dyDescent="0.25">
      <c r="A151" s="57"/>
      <c r="B151" s="163" t="s">
        <v>105</v>
      </c>
      <c r="C151" s="164">
        <v>747</v>
      </c>
      <c r="D151" s="164">
        <v>7171</v>
      </c>
      <c r="E151" s="164">
        <v>10328</v>
      </c>
      <c r="F151" s="164">
        <v>11998</v>
      </c>
      <c r="G151" s="164">
        <v>10301</v>
      </c>
      <c r="H151" s="164">
        <v>12828</v>
      </c>
      <c r="I151" s="165">
        <f>IFERROR(H151/G151-1,"-")</f>
        <v>0.24531598873895732</v>
      </c>
      <c r="J151" s="165">
        <f t="shared" si="101"/>
        <v>3.4068455605838488E-2</v>
      </c>
      <c r="K151" s="164">
        <v>11826</v>
      </c>
      <c r="L151" s="164">
        <v>20327</v>
      </c>
      <c r="M151" s="164">
        <v>17135</v>
      </c>
      <c r="N151" s="164">
        <v>24561</v>
      </c>
      <c r="O151" s="164">
        <v>26242</v>
      </c>
      <c r="P151" s="164">
        <v>19361</v>
      </c>
      <c r="Q151" s="165">
        <f>IFERROR(P151/O151-1,"-")</f>
        <v>-0.26221324594162032</v>
      </c>
      <c r="R151" s="165">
        <f t="shared" si="103"/>
        <v>1.1417299617870453E-2</v>
      </c>
      <c r="S151" s="164">
        <v>1909</v>
      </c>
      <c r="T151" s="164">
        <v>8479</v>
      </c>
      <c r="U151" s="164">
        <v>8074</v>
      </c>
      <c r="V151" s="164">
        <v>7965</v>
      </c>
      <c r="W151" s="164">
        <v>9413</v>
      </c>
      <c r="X151" s="165">
        <f>IFERROR(W151/V151-1,"-")</f>
        <v>0.1817953546767106</v>
      </c>
      <c r="Y151" s="165">
        <f>W151/W$8</f>
        <v>4.5423047672726287E-3</v>
      </c>
    </row>
    <row r="152" spans="1:25" x14ac:dyDescent="0.25">
      <c r="A152" s="57"/>
      <c r="B152" s="159" t="s">
        <v>112</v>
      </c>
      <c r="C152" s="160">
        <v>10654</v>
      </c>
      <c r="D152" s="160">
        <v>27586</v>
      </c>
      <c r="E152" s="160">
        <v>41255</v>
      </c>
      <c r="F152" s="160">
        <v>38699</v>
      </c>
      <c r="G152" s="160">
        <v>43841</v>
      </c>
      <c r="H152" s="160">
        <v>42826</v>
      </c>
      <c r="I152" s="161">
        <f>IFERROR(H152/G152-1,"-")</f>
        <v>-2.3151844164138624E-2</v>
      </c>
      <c r="J152" s="161">
        <f t="shared" si="101"/>
        <v>0.11373680073087301</v>
      </c>
      <c r="K152" s="160">
        <v>25108</v>
      </c>
      <c r="L152" s="160">
        <v>127629</v>
      </c>
      <c r="M152" s="160">
        <v>151883</v>
      </c>
      <c r="N152" s="160">
        <v>162335</v>
      </c>
      <c r="O152" s="160">
        <v>151917</v>
      </c>
      <c r="P152" s="160">
        <v>139290</v>
      </c>
      <c r="Q152" s="161">
        <f>IFERROR(P152/O152-1,"-")</f>
        <v>-8.3117755089950451E-2</v>
      </c>
      <c r="R152" s="161">
        <f t="shared" si="103"/>
        <v>8.2140161343586357E-2</v>
      </c>
      <c r="S152" s="160">
        <v>7572</v>
      </c>
      <c r="T152" s="160">
        <v>26637</v>
      </c>
      <c r="U152" s="160">
        <v>31309</v>
      </c>
      <c r="V152" s="160">
        <v>31205</v>
      </c>
      <c r="W152" s="160">
        <v>30403</v>
      </c>
      <c r="X152" s="161">
        <f>IFERROR(W152/V152-1,"-")</f>
        <v>-2.5701009453613199E-2</v>
      </c>
      <c r="Y152" s="161">
        <f>W152/W$8</f>
        <v>1.4671166667310075E-2</v>
      </c>
    </row>
    <row r="153" spans="1:25" s="57" customFormat="1" x14ac:dyDescent="0.25">
      <c r="B153" s="163" t="s">
        <v>115</v>
      </c>
      <c r="C153" s="164">
        <v>1172</v>
      </c>
      <c r="D153" s="164">
        <v>6797</v>
      </c>
      <c r="E153" s="164">
        <v>20393</v>
      </c>
      <c r="F153" s="164">
        <v>13430</v>
      </c>
      <c r="G153" s="164">
        <v>14911</v>
      </c>
      <c r="H153" s="164">
        <v>13606</v>
      </c>
      <c r="I153" s="165">
        <f t="shared" ref="I153:I160" si="104">IFERROR(H153/G153-1,"-")</f>
        <v>-8.7519281067668153E-2</v>
      </c>
      <c r="J153" s="165">
        <f t="shared" si="101"/>
        <v>3.6134659102980859E-2</v>
      </c>
      <c r="K153" s="164">
        <v>1044</v>
      </c>
      <c r="L153" s="164">
        <v>63070</v>
      </c>
      <c r="M153" s="164">
        <v>74862</v>
      </c>
      <c r="N153" s="164">
        <v>75501</v>
      </c>
      <c r="O153" s="164">
        <v>77041</v>
      </c>
      <c r="P153" s="164">
        <v>74897</v>
      </c>
      <c r="Q153" s="165">
        <f t="shared" ref="Q153:Q160" si="105">IFERROR(P153/O153-1,"-")</f>
        <v>-2.7829337625420281E-2</v>
      </c>
      <c r="R153" s="165">
        <f t="shared" si="103"/>
        <v>4.4167217059017785E-2</v>
      </c>
      <c r="S153" s="164">
        <v>326</v>
      </c>
      <c r="T153" s="164">
        <v>9365</v>
      </c>
      <c r="U153" s="164">
        <v>10420</v>
      </c>
      <c r="V153" s="164">
        <v>8691</v>
      </c>
      <c r="W153" s="164">
        <v>9509</v>
      </c>
      <c r="X153" s="165">
        <f t="shared" ref="X153:X160" si="106">IFERROR(W153/V153-1,"-")</f>
        <v>9.4120354389598537E-2</v>
      </c>
      <c r="Y153" s="165">
        <f t="shared" ref="Y153:Y160" si="107">W153/W$8</f>
        <v>4.5886301956863306E-3</v>
      </c>
    </row>
    <row r="154" spans="1:25" s="57" customFormat="1" x14ac:dyDescent="0.25">
      <c r="B154" s="163" t="s">
        <v>118</v>
      </c>
      <c r="C154" s="164">
        <v>3461</v>
      </c>
      <c r="D154" s="164">
        <v>5985</v>
      </c>
      <c r="E154" s="164">
        <v>5039</v>
      </c>
      <c r="F154" s="164">
        <v>5590</v>
      </c>
      <c r="G154" s="164">
        <v>6277</v>
      </c>
      <c r="H154" s="164">
        <v>6099</v>
      </c>
      <c r="I154" s="165">
        <f t="shared" si="104"/>
        <v>-2.8357495618926198E-2</v>
      </c>
      <c r="J154" s="165">
        <f t="shared" si="101"/>
        <v>1.619765440754669E-2</v>
      </c>
      <c r="K154" s="164">
        <v>3703</v>
      </c>
      <c r="L154" s="164">
        <v>12326</v>
      </c>
      <c r="M154" s="164">
        <v>10506</v>
      </c>
      <c r="N154" s="164">
        <v>11755</v>
      </c>
      <c r="O154" s="164">
        <v>12442</v>
      </c>
      <c r="P154" s="164">
        <v>11567</v>
      </c>
      <c r="Q154" s="165">
        <f t="shared" si="105"/>
        <v>-7.0326314097411968E-2</v>
      </c>
      <c r="R154" s="165">
        <f t="shared" si="103"/>
        <v>6.8211303486342403E-3</v>
      </c>
      <c r="S154" s="164">
        <v>1358</v>
      </c>
      <c r="T154" s="164">
        <v>5064</v>
      </c>
      <c r="U154" s="164">
        <v>5309</v>
      </c>
      <c r="V154" s="164">
        <v>5238</v>
      </c>
      <c r="W154" s="164">
        <v>5095</v>
      </c>
      <c r="X154" s="165">
        <f t="shared" si="106"/>
        <v>-2.7300496372661298E-2</v>
      </c>
      <c r="Y154" s="165">
        <f t="shared" si="107"/>
        <v>2.4586256017480128E-3</v>
      </c>
    </row>
    <row r="155" spans="1:25" x14ac:dyDescent="0.25">
      <c r="A155" s="57"/>
      <c r="B155" s="163" t="s">
        <v>121</v>
      </c>
      <c r="C155" s="164">
        <v>2697</v>
      </c>
      <c r="D155" s="164">
        <v>3544</v>
      </c>
      <c r="E155" s="164">
        <v>5827</v>
      </c>
      <c r="F155" s="164">
        <v>3940</v>
      </c>
      <c r="G155" s="164">
        <v>4087</v>
      </c>
      <c r="H155" s="164">
        <v>5206</v>
      </c>
      <c r="I155" s="165">
        <f t="shared" si="104"/>
        <v>0.27379495962808909</v>
      </c>
      <c r="J155" s="165">
        <f t="shared" si="101"/>
        <v>1.3826035226379417E-2</v>
      </c>
      <c r="K155" s="164">
        <v>7643</v>
      </c>
      <c r="L155" s="164">
        <v>12235</v>
      </c>
      <c r="M155" s="164">
        <v>15629</v>
      </c>
      <c r="N155" s="164">
        <v>18280</v>
      </c>
      <c r="O155" s="164">
        <v>16502</v>
      </c>
      <c r="P155" s="164">
        <v>13646</v>
      </c>
      <c r="Q155" s="165">
        <f t="shared" si="105"/>
        <v>-0.17306993091746459</v>
      </c>
      <c r="R155" s="165">
        <f t="shared" si="103"/>
        <v>8.0471293107515218E-3</v>
      </c>
      <c r="S155" s="164">
        <v>2261</v>
      </c>
      <c r="T155" s="164">
        <v>4025</v>
      </c>
      <c r="U155" s="164">
        <v>5064</v>
      </c>
      <c r="V155" s="164">
        <v>7204</v>
      </c>
      <c r="W155" s="164">
        <v>6226</v>
      </c>
      <c r="X155" s="165">
        <f t="shared" si="106"/>
        <v>-0.13575791227096057</v>
      </c>
      <c r="Y155" s="165">
        <f t="shared" si="107"/>
        <v>3.004397055246934E-3</v>
      </c>
    </row>
    <row r="156" spans="1:25" x14ac:dyDescent="0.25">
      <c r="A156" s="57"/>
      <c r="B156" s="163" t="s">
        <v>128</v>
      </c>
      <c r="C156" s="164">
        <v>236</v>
      </c>
      <c r="D156" s="164">
        <v>882</v>
      </c>
      <c r="E156" s="164">
        <v>764</v>
      </c>
      <c r="F156" s="164">
        <v>1320</v>
      </c>
      <c r="G156" s="164">
        <v>1601</v>
      </c>
      <c r="H156" s="164">
        <v>1784</v>
      </c>
      <c r="I156" s="165">
        <f t="shared" si="104"/>
        <v>0.11430356027482813</v>
      </c>
      <c r="J156" s="165">
        <f t="shared" si="101"/>
        <v>4.7379267852210678E-3</v>
      </c>
      <c r="K156" s="164">
        <v>978</v>
      </c>
      <c r="L156" s="164">
        <v>4934</v>
      </c>
      <c r="M156" s="164">
        <v>4731</v>
      </c>
      <c r="N156" s="164">
        <v>5883</v>
      </c>
      <c r="O156" s="164">
        <v>4632</v>
      </c>
      <c r="P156" s="164">
        <v>3049</v>
      </c>
      <c r="Q156" s="165">
        <f t="shared" si="105"/>
        <v>-0.34175302245250427</v>
      </c>
      <c r="R156" s="165">
        <f t="shared" si="103"/>
        <v>1.7980138698872482E-3</v>
      </c>
      <c r="S156" s="164">
        <v>273</v>
      </c>
      <c r="T156" s="164">
        <v>738</v>
      </c>
      <c r="U156" s="164">
        <v>1062</v>
      </c>
      <c r="V156" s="164">
        <v>1092</v>
      </c>
      <c r="W156" s="164">
        <v>928</v>
      </c>
      <c r="X156" s="165">
        <f t="shared" si="106"/>
        <v>-0.1501831501831502</v>
      </c>
      <c r="Y156" s="165">
        <f t="shared" si="107"/>
        <v>4.4781247466578136E-4</v>
      </c>
    </row>
    <row r="157" spans="1:25" x14ac:dyDescent="0.25">
      <c r="A157" s="57"/>
      <c r="B157" s="163" t="s">
        <v>124</v>
      </c>
      <c r="C157" s="164">
        <v>435</v>
      </c>
      <c r="D157" s="164">
        <v>1041</v>
      </c>
      <c r="E157" s="164">
        <v>783</v>
      </c>
      <c r="F157" s="164">
        <v>1151</v>
      </c>
      <c r="G157" s="164">
        <v>1544</v>
      </c>
      <c r="H157" s="164">
        <v>1435</v>
      </c>
      <c r="I157" s="165">
        <f t="shared" si="104"/>
        <v>-7.0595854922279822E-2</v>
      </c>
      <c r="J157" s="165">
        <f t="shared" si="101"/>
        <v>3.8110565789194126E-3</v>
      </c>
      <c r="K157" s="164">
        <v>1420</v>
      </c>
      <c r="L157" s="164">
        <v>4245</v>
      </c>
      <c r="M157" s="164">
        <v>4108</v>
      </c>
      <c r="N157" s="164">
        <v>4616</v>
      </c>
      <c r="O157" s="164">
        <v>3881</v>
      </c>
      <c r="P157" s="164">
        <v>2697</v>
      </c>
      <c r="Q157" s="165">
        <f t="shared" si="105"/>
        <v>-0.30507601133728424</v>
      </c>
      <c r="R157" s="165">
        <f t="shared" si="103"/>
        <v>1.5904373260367034E-3</v>
      </c>
      <c r="S157" s="164">
        <v>307</v>
      </c>
      <c r="T157" s="164">
        <v>1259</v>
      </c>
      <c r="U157" s="164">
        <v>1276</v>
      </c>
      <c r="V157" s="164">
        <v>1153</v>
      </c>
      <c r="W157" s="164">
        <v>1066</v>
      </c>
      <c r="X157" s="165">
        <f t="shared" si="106"/>
        <v>-7.5455333911535138E-2</v>
      </c>
      <c r="Y157" s="165">
        <f t="shared" si="107"/>
        <v>5.1440527801047727E-4</v>
      </c>
    </row>
    <row r="158" spans="1:25" x14ac:dyDescent="0.25">
      <c r="A158" s="57"/>
      <c r="B158" s="163" t="s">
        <v>133</v>
      </c>
      <c r="C158" s="164">
        <v>19</v>
      </c>
      <c r="D158" s="164">
        <v>410</v>
      </c>
      <c r="E158" s="164">
        <v>406</v>
      </c>
      <c r="F158" s="164">
        <v>330</v>
      </c>
      <c r="G158" s="164">
        <v>376</v>
      </c>
      <c r="H158" s="164">
        <v>358</v>
      </c>
      <c r="I158" s="165">
        <f t="shared" si="104"/>
        <v>-4.7872340425531901E-2</v>
      </c>
      <c r="J158" s="165">
        <f t="shared" si="101"/>
        <v>9.5077230331229944E-4</v>
      </c>
      <c r="K158" s="164">
        <v>58</v>
      </c>
      <c r="L158" s="164">
        <v>1331</v>
      </c>
      <c r="M158" s="164">
        <v>3751</v>
      </c>
      <c r="N158" s="164">
        <v>2464</v>
      </c>
      <c r="O158" s="164">
        <v>1569</v>
      </c>
      <c r="P158" s="164">
        <v>1221</v>
      </c>
      <c r="Q158" s="165">
        <f t="shared" si="105"/>
        <v>-0.22179732313575529</v>
      </c>
      <c r="R158" s="165">
        <f t="shared" si="103"/>
        <v>7.2003113648157755E-4</v>
      </c>
      <c r="S158" s="164">
        <v>24</v>
      </c>
      <c r="T158" s="164">
        <v>236</v>
      </c>
      <c r="U158" s="164">
        <v>258</v>
      </c>
      <c r="V158" s="164">
        <v>188</v>
      </c>
      <c r="W158" s="164">
        <v>235</v>
      </c>
      <c r="X158" s="165">
        <f t="shared" si="106"/>
        <v>0.25</v>
      </c>
      <c r="Y158" s="165">
        <f t="shared" si="107"/>
        <v>1.1340078830437351E-4</v>
      </c>
    </row>
    <row r="159" spans="1:25" x14ac:dyDescent="0.25">
      <c r="A159" s="57"/>
      <c r="B159" s="163" t="s">
        <v>136</v>
      </c>
      <c r="C159" s="164">
        <v>32</v>
      </c>
      <c r="D159" s="164">
        <v>268</v>
      </c>
      <c r="E159" s="164">
        <v>180</v>
      </c>
      <c r="F159" s="164">
        <v>230</v>
      </c>
      <c r="G159" s="164">
        <v>543</v>
      </c>
      <c r="H159" s="164">
        <v>221</v>
      </c>
      <c r="I159" s="165">
        <f t="shared" si="104"/>
        <v>-0.59300184162062619</v>
      </c>
      <c r="J159" s="165">
        <f t="shared" si="101"/>
        <v>5.8692927103915697E-4</v>
      </c>
      <c r="K159" s="164">
        <v>125</v>
      </c>
      <c r="L159" s="164">
        <v>1173</v>
      </c>
      <c r="M159" s="164">
        <v>1731</v>
      </c>
      <c r="N159" s="164">
        <v>1438</v>
      </c>
      <c r="O159" s="164">
        <v>1308</v>
      </c>
      <c r="P159" s="164">
        <v>1446</v>
      </c>
      <c r="Q159" s="165">
        <f t="shared" si="105"/>
        <v>0.10550458715596323</v>
      </c>
      <c r="R159" s="165">
        <f t="shared" si="103"/>
        <v>8.5271500684059069E-4</v>
      </c>
      <c r="S159" s="164">
        <v>62</v>
      </c>
      <c r="T159" s="164">
        <v>496</v>
      </c>
      <c r="U159" s="164">
        <v>367</v>
      </c>
      <c r="V159" s="164">
        <v>264</v>
      </c>
      <c r="W159" s="164">
        <v>152</v>
      </c>
      <c r="X159" s="165">
        <f t="shared" si="106"/>
        <v>-0.4242424242424242</v>
      </c>
      <c r="Y159" s="165">
        <f t="shared" si="107"/>
        <v>7.3348594988360735E-5</v>
      </c>
    </row>
    <row r="160" spans="1:25" x14ac:dyDescent="0.25">
      <c r="A160" s="57"/>
      <c r="B160" s="168" t="s">
        <v>150</v>
      </c>
      <c r="C160" s="169">
        <f t="shared" ref="C160:H160" si="108">C152-SUM(C153:C159)</f>
        <v>2602</v>
      </c>
      <c r="D160" s="169">
        <f t="shared" si="108"/>
        <v>8659</v>
      </c>
      <c r="E160" s="169">
        <f t="shared" si="108"/>
        <v>7863</v>
      </c>
      <c r="F160" s="169">
        <f t="shared" si="108"/>
        <v>12708</v>
      </c>
      <c r="G160" s="169">
        <f t="shared" si="108"/>
        <v>14502</v>
      </c>
      <c r="H160" s="169">
        <f t="shared" si="108"/>
        <v>14117</v>
      </c>
      <c r="I160" s="170">
        <f t="shared" si="104"/>
        <v>-2.6548062336229528E-2</v>
      </c>
      <c r="J160" s="170">
        <f t="shared" si="101"/>
        <v>3.7491767055474114E-2</v>
      </c>
      <c r="K160" s="169">
        <f t="shared" ref="K160:P160" si="109">K152-SUM(K153:K159)</f>
        <v>10137</v>
      </c>
      <c r="L160" s="169">
        <f t="shared" si="109"/>
        <v>28315</v>
      </c>
      <c r="M160" s="169">
        <f t="shared" si="109"/>
        <v>36565</v>
      </c>
      <c r="N160" s="169">
        <f t="shared" si="109"/>
        <v>42398</v>
      </c>
      <c r="O160" s="169">
        <f t="shared" si="109"/>
        <v>34542</v>
      </c>
      <c r="P160" s="169">
        <f t="shared" si="109"/>
        <v>30767</v>
      </c>
      <c r="Q160" s="170">
        <f t="shared" si="105"/>
        <v>-0.10928724451392513</v>
      </c>
      <c r="R160" s="170">
        <f t="shared" si="103"/>
        <v>1.8143487285936691E-2</v>
      </c>
      <c r="S160" s="169">
        <f>S152-SUM(S153:S159)</f>
        <v>2961</v>
      </c>
      <c r="T160" s="169">
        <f>T152-SUM(T153:T159)</f>
        <v>5454</v>
      </c>
      <c r="U160" s="169">
        <f>U152-SUM(U153:U159)</f>
        <v>7553</v>
      </c>
      <c r="V160" s="169">
        <f>V152-SUM(V153:V159)</f>
        <v>7375</v>
      </c>
      <c r="W160" s="169">
        <f>W152-SUM(W153:W159)</f>
        <v>7192</v>
      </c>
      <c r="X160" s="170">
        <f t="shared" si="106"/>
        <v>-2.4813559322033885E-2</v>
      </c>
      <c r="Y160" s="170">
        <f t="shared" si="107"/>
        <v>3.4705466786598056E-3</v>
      </c>
    </row>
    <row r="161" spans="1:25" ht="6" customHeight="1" x14ac:dyDescent="0.25">
      <c r="A161" s="57"/>
      <c r="C161" s="81"/>
      <c r="D161" s="81"/>
      <c r="E161" s="81"/>
      <c r="F161" s="81"/>
      <c r="G161" s="81"/>
      <c r="H161" s="81"/>
      <c r="I161" s="81"/>
      <c r="K161" s="81"/>
      <c r="L161" s="81"/>
      <c r="M161" s="81"/>
      <c r="N161" s="81"/>
      <c r="O161" s="81"/>
      <c r="P161" s="81"/>
      <c r="Q161" s="81"/>
      <c r="S161" s="81"/>
      <c r="T161" s="81"/>
      <c r="U161" s="81"/>
      <c r="V161" s="81"/>
      <c r="W161" s="81"/>
      <c r="X161" s="81"/>
    </row>
    <row r="162" spans="1:25" ht="6" customHeight="1" x14ac:dyDescent="0.25">
      <c r="A162" s="57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</row>
    <row r="163" spans="1:25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</row>
  </sheetData>
  <mergeCells count="3">
    <mergeCell ref="C5:J5"/>
    <mergeCell ref="K5:R5"/>
    <mergeCell ref="S5:Y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2E08-EDDC-4C84-8AF7-99AEFC52948B}">
  <sheetPr>
    <tabColor theme="7" tint="0.79998168889431442"/>
    <pageSetUpPr fitToPage="1"/>
  </sheetPr>
  <dimension ref="A1:Z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26" width="10.5703125" customWidth="1"/>
  </cols>
  <sheetData>
    <row r="1" spans="1:26" ht="42.75" customHeight="1" x14ac:dyDescent="0.25"/>
    <row r="4" spans="1:26" ht="42" customHeight="1" thickBot="1" x14ac:dyDescent="0.3">
      <c r="B4" s="66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6" customHeight="1" x14ac:dyDescent="0.25"/>
    <row r="6" spans="1:26" ht="15.75" x14ac:dyDescent="0.25">
      <c r="B6" s="184"/>
      <c r="C6" s="308" t="s">
        <v>64</v>
      </c>
      <c r="D6" s="309"/>
      <c r="E6" s="309"/>
      <c r="F6" s="309"/>
      <c r="G6" s="309"/>
      <c r="H6" s="309"/>
      <c r="I6" s="309"/>
      <c r="J6" s="309"/>
      <c r="K6" s="308" t="s">
        <v>63</v>
      </c>
      <c r="L6" s="309"/>
      <c r="M6" s="309"/>
      <c r="N6" s="309"/>
      <c r="O6" s="309"/>
      <c r="P6" s="309"/>
      <c r="Q6" s="309"/>
      <c r="R6" s="309"/>
      <c r="S6" s="308" t="s">
        <v>142</v>
      </c>
      <c r="T6" s="309"/>
      <c r="U6" s="309"/>
      <c r="V6" s="309"/>
      <c r="W6" s="309"/>
      <c r="X6" s="309"/>
      <c r="Y6" s="309"/>
      <c r="Z6" s="309"/>
    </row>
    <row r="7" spans="1:26" s="146" customFormat="1" ht="72" customHeight="1" x14ac:dyDescent="0.25">
      <c r="B7" s="147"/>
      <c r="C7" s="185">
        <f>D7-1</f>
        <v>2021</v>
      </c>
      <c r="D7" s="185">
        <f>E7-1</f>
        <v>2022</v>
      </c>
      <c r="E7" s="185">
        <f>F7-1</f>
        <v>2023</v>
      </c>
      <c r="F7" s="185">
        <f>G7-1</f>
        <v>2024</v>
      </c>
      <c r="G7" s="185">
        <v>2025</v>
      </c>
      <c r="H7" s="173" t="str">
        <f>CONCATENATE("var. ",RIGHT(G7,2),"/",RIGHT(F7,2))</f>
        <v>var. 25/24</v>
      </c>
      <c r="I7" s="173" t="str">
        <f>CONCATENATE("var. ",RIGHT(G7,2),"/",RIGHT(C7,2))</f>
        <v>var. 25/21</v>
      </c>
      <c r="J7" s="173" t="str">
        <f>CONCATENATE("Cuota s/ total lugares de residencia ",RIGHT(G7,4))</f>
        <v>Cuota s/ total lugares de residencia 2025</v>
      </c>
      <c r="K7" s="185">
        <f>L7-1</f>
        <v>2021</v>
      </c>
      <c r="L7" s="185">
        <f>M7-1</f>
        <v>2022</v>
      </c>
      <c r="M7" s="185">
        <f>N7-1</f>
        <v>2023</v>
      </c>
      <c r="N7" s="185">
        <f>O7-1</f>
        <v>2024</v>
      </c>
      <c r="O7" s="185">
        <v>2025</v>
      </c>
      <c r="P7" s="173" t="str">
        <f>CONCATENATE("var. ",RIGHT(O7,2),"/",RIGHT(N7,2))</f>
        <v>var. 25/24</v>
      </c>
      <c r="Q7" s="173" t="str">
        <f>CONCATENATE("var. ",RIGHT(O7,2),"/",RIGHT(K7,2))</f>
        <v>var. 25/21</v>
      </c>
      <c r="R7" s="173" t="str">
        <f>CONCATENATE("Cuota s/ total lugares de residencia ",RIGHT(O7,4))</f>
        <v>Cuota s/ total lugares de residencia 2025</v>
      </c>
      <c r="S7" s="185">
        <f>T7-1</f>
        <v>2021</v>
      </c>
      <c r="T7" s="185">
        <f>U7-1</f>
        <v>2022</v>
      </c>
      <c r="U7" s="185">
        <f>V7-1</f>
        <v>2023</v>
      </c>
      <c r="V7" s="185">
        <f>W7-1</f>
        <v>2024</v>
      </c>
      <c r="W7" s="185">
        <v>2025</v>
      </c>
      <c r="X7" s="173" t="str">
        <f>CONCATENATE("var. ",RIGHT(W7,2),"/",RIGHT(V7,2))</f>
        <v>var. 25/24</v>
      </c>
      <c r="Y7" s="173" t="str">
        <f>CONCATENATE("var. ",RIGHT(W7,2),"/",RIGHT(S7,2))</f>
        <v>var. 25/21</v>
      </c>
      <c r="Z7" s="173" t="str">
        <f>CONCATENATE("Cuota s/ total lugares de residencia ",RIGHT(U7,4))</f>
        <v>Cuota s/ total lugares de residencia 2023</v>
      </c>
    </row>
    <row r="8" spans="1:26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25">
      <c r="A9" s="1" t="s">
        <v>0</v>
      </c>
      <c r="B9" s="156" t="s">
        <v>73</v>
      </c>
      <c r="C9" s="176">
        <f>C10+C13</f>
        <v>332855</v>
      </c>
      <c r="D9" s="176">
        <f>D10+D13</f>
        <v>672483</v>
      </c>
      <c r="E9" s="176">
        <f>E10+E13</f>
        <v>740673</v>
      </c>
      <c r="F9" s="176">
        <f>F10+F13</f>
        <v>759850</v>
      </c>
      <c r="G9" s="176">
        <f>G10+G13</f>
        <v>760112</v>
      </c>
      <c r="H9" s="177">
        <f>IFERROR(G9/F9-1,"-")</f>
        <v>3.4480489570309913E-4</v>
      </c>
      <c r="I9" s="177">
        <f>IFERROR(G9/C9-1,"-")</f>
        <v>1.2836129846329483</v>
      </c>
      <c r="J9" s="177">
        <f>G9/G$9</f>
        <v>1</v>
      </c>
      <c r="K9" s="176">
        <f>K10+K13</f>
        <v>1525176</v>
      </c>
      <c r="L9" s="176">
        <f>L10+L13</f>
        <v>3104390</v>
      </c>
      <c r="M9" s="176">
        <f>M10+M13</f>
        <v>3348191</v>
      </c>
      <c r="N9" s="176">
        <f>N10+N13</f>
        <v>3522695</v>
      </c>
      <c r="O9" s="176">
        <f>O10+O13</f>
        <v>3438737</v>
      </c>
      <c r="P9" s="177">
        <f>IFERROR(O9/N9-1,"-")</f>
        <v>-2.3833457054896923E-2</v>
      </c>
      <c r="Q9" s="177">
        <f>IFERROR(O9/K9-1,"-")</f>
        <v>1.2546492994906817</v>
      </c>
      <c r="R9" s="177">
        <f>O9/O$9</f>
        <v>1</v>
      </c>
      <c r="S9" s="176">
        <f>S10+S13</f>
        <v>1858031</v>
      </c>
      <c r="T9" s="176">
        <f>T10+T13</f>
        <v>3776873</v>
      </c>
      <c r="U9" s="176">
        <f>U10+U13</f>
        <v>4088864</v>
      </c>
      <c r="V9" s="176">
        <f>V10+V13</f>
        <v>4282545</v>
      </c>
      <c r="W9" s="176">
        <f>W10+W13</f>
        <v>4198849</v>
      </c>
      <c r="X9" s="177">
        <f>IFERROR(W9/V9-1,"-")</f>
        <v>-1.9543519099040396E-2</v>
      </c>
      <c r="Y9" s="177">
        <f>IFERROR(W9/S9-1,"-")</f>
        <v>1.2598379682577954</v>
      </c>
      <c r="Z9" s="177">
        <f t="shared" ref="Z9:Z21" si="0">U9/U$9</f>
        <v>1</v>
      </c>
    </row>
    <row r="10" spans="1:26" x14ac:dyDescent="0.25">
      <c r="A10" s="1" t="s">
        <v>101</v>
      </c>
      <c r="B10" s="159" t="s">
        <v>102</v>
      </c>
      <c r="C10" s="160">
        <v>119848</v>
      </c>
      <c r="D10" s="160">
        <v>173672</v>
      </c>
      <c r="E10" s="160">
        <v>208983</v>
      </c>
      <c r="F10" s="160">
        <v>212833</v>
      </c>
      <c r="G10" s="160">
        <v>203770</v>
      </c>
      <c r="H10" s="161">
        <f>IFERROR(G10/F10-1,"-")</f>
        <v>-4.2582682196839805E-2</v>
      </c>
      <c r="I10" s="178">
        <f t="shared" ref="I10:I73" si="1">IFERROR(G10/C10-1,"-")</f>
        <v>0.70023696682464465</v>
      </c>
      <c r="J10" s="161">
        <f>G10/G$9</f>
        <v>0.26807891468625678</v>
      </c>
      <c r="K10" s="160">
        <v>549418</v>
      </c>
      <c r="L10" s="160">
        <v>688398</v>
      </c>
      <c r="M10" s="160">
        <v>673764</v>
      </c>
      <c r="N10" s="160">
        <v>676348</v>
      </c>
      <c r="O10" s="160">
        <v>678164</v>
      </c>
      <c r="P10" s="161">
        <f>IFERROR(O10/N10-1,"-")</f>
        <v>2.6850083093319377E-3</v>
      </c>
      <c r="Q10" s="178">
        <f t="shared" ref="Q10:Q21" si="2">IFERROR(O10/K10-1,"-")</f>
        <v>0.23433160180409085</v>
      </c>
      <c r="R10" s="161">
        <f>O10/O$9</f>
        <v>0.19721310469512499</v>
      </c>
      <c r="S10" s="160">
        <v>669266</v>
      </c>
      <c r="T10" s="160">
        <v>862070</v>
      </c>
      <c r="U10" s="160">
        <v>882747</v>
      </c>
      <c r="V10" s="160">
        <v>889181</v>
      </c>
      <c r="W10" s="160">
        <v>881934</v>
      </c>
      <c r="X10" s="161">
        <f>IFERROR(W10/V10-1,"-")</f>
        <v>-8.1501966416286376E-3</v>
      </c>
      <c r="Y10" s="178">
        <f t="shared" ref="Y10:Y21" si="3">IFERROR(W10/S10-1,"-")</f>
        <v>0.31776304189963334</v>
      </c>
      <c r="Z10" s="161">
        <f t="shared" si="0"/>
        <v>0.2158905260727674</v>
      </c>
    </row>
    <row r="11" spans="1:26" x14ac:dyDescent="0.25">
      <c r="A11" s="162" t="s">
        <v>108</v>
      </c>
      <c r="B11" s="163" t="s">
        <v>108</v>
      </c>
      <c r="C11" s="164">
        <v>76913</v>
      </c>
      <c r="D11" s="164">
        <v>97401</v>
      </c>
      <c r="E11" s="164">
        <v>119374</v>
      </c>
      <c r="F11" s="164">
        <v>118341</v>
      </c>
      <c r="G11" s="164">
        <v>108798</v>
      </c>
      <c r="H11" s="165">
        <f>IFERROR(G11/F11-1,"-")</f>
        <v>-8.0639845869140858E-2</v>
      </c>
      <c r="I11" s="179">
        <f t="shared" si="1"/>
        <v>0.41455930726925216</v>
      </c>
      <c r="J11" s="165">
        <f>G11/G$9</f>
        <v>0.14313416970130718</v>
      </c>
      <c r="K11" s="164">
        <v>248239</v>
      </c>
      <c r="L11" s="164">
        <v>235468</v>
      </c>
      <c r="M11" s="164">
        <v>222224</v>
      </c>
      <c r="N11" s="164">
        <v>221054</v>
      </c>
      <c r="O11" s="164">
        <v>232464</v>
      </c>
      <c r="P11" s="165">
        <f>IFERROR(O11/N11-1,"-")</f>
        <v>5.1616347136898666E-2</v>
      </c>
      <c r="Q11" s="179">
        <f t="shared" si="2"/>
        <v>-6.3547629502213598E-2</v>
      </c>
      <c r="R11" s="165">
        <f>O11/O$9</f>
        <v>6.7601564178941281E-2</v>
      </c>
      <c r="S11" s="164">
        <v>325152</v>
      </c>
      <c r="T11" s="164">
        <v>332869</v>
      </c>
      <c r="U11" s="164">
        <v>341598</v>
      </c>
      <c r="V11" s="164">
        <v>339395</v>
      </c>
      <c r="W11" s="164">
        <v>341262</v>
      </c>
      <c r="X11" s="165">
        <f>IFERROR(W11/V11-1,"-")</f>
        <v>5.5009649523416471E-3</v>
      </c>
      <c r="Y11" s="179">
        <f t="shared" si="3"/>
        <v>4.9546058458813214E-2</v>
      </c>
      <c r="Z11" s="165">
        <f t="shared" si="0"/>
        <v>8.3543497656072691E-2</v>
      </c>
    </row>
    <row r="12" spans="1:26" x14ac:dyDescent="0.25">
      <c r="A12" s="162" t="s">
        <v>105</v>
      </c>
      <c r="B12" s="163" t="s">
        <v>105</v>
      </c>
      <c r="C12" s="164">
        <v>42935</v>
      </c>
      <c r="D12" s="164">
        <v>76271</v>
      </c>
      <c r="E12" s="164">
        <v>89609</v>
      </c>
      <c r="F12" s="164">
        <v>94492</v>
      </c>
      <c r="G12" s="164">
        <v>94972</v>
      </c>
      <c r="H12" s="165">
        <f>IFERROR(G12/F12-1,"-")</f>
        <v>5.0797951149303966E-3</v>
      </c>
      <c r="I12" s="179">
        <f t="shared" si="1"/>
        <v>1.2119948759753116</v>
      </c>
      <c r="J12" s="165">
        <f>G12/G$9</f>
        <v>0.12494474498494959</v>
      </c>
      <c r="K12" s="164">
        <v>301179</v>
      </c>
      <c r="L12" s="164">
        <v>452930</v>
      </c>
      <c r="M12" s="164">
        <v>451540</v>
      </c>
      <c r="N12" s="164">
        <v>455294</v>
      </c>
      <c r="O12" s="164">
        <v>445700</v>
      </c>
      <c r="P12" s="165">
        <f>IFERROR(O12/N12-1,"-")</f>
        <v>-2.1072098468242539E-2</v>
      </c>
      <c r="Q12" s="179">
        <f t="shared" si="2"/>
        <v>0.47985085281510331</v>
      </c>
      <c r="R12" s="165">
        <f>O12/O$9</f>
        <v>0.1296115405161837</v>
      </c>
      <c r="S12" s="164">
        <v>344114</v>
      </c>
      <c r="T12" s="164">
        <v>529201</v>
      </c>
      <c r="U12" s="164">
        <v>541149</v>
      </c>
      <c r="V12" s="164">
        <v>549786</v>
      </c>
      <c r="W12" s="164">
        <v>540672</v>
      </c>
      <c r="X12" s="165">
        <f>IFERROR(W12/V12-1,"-")</f>
        <v>-1.657735919066694E-2</v>
      </c>
      <c r="Y12" s="179">
        <f t="shared" si="3"/>
        <v>0.57120024178034035</v>
      </c>
      <c r="Z12" s="165">
        <f t="shared" si="0"/>
        <v>0.13234702841669471</v>
      </c>
    </row>
    <row r="13" spans="1:26" x14ac:dyDescent="0.25">
      <c r="A13" s="1" t="s">
        <v>151</v>
      </c>
      <c r="B13" s="159" t="s">
        <v>112</v>
      </c>
      <c r="C13" s="160">
        <v>213007</v>
      </c>
      <c r="D13" s="160">
        <v>498811</v>
      </c>
      <c r="E13" s="160">
        <v>531690</v>
      </c>
      <c r="F13" s="160">
        <v>547017</v>
      </c>
      <c r="G13" s="160">
        <v>556342</v>
      </c>
      <c r="H13" s="161">
        <f>IFERROR(G13/F13-1,"-")</f>
        <v>1.7047002195544225E-2</v>
      </c>
      <c r="I13" s="178">
        <f t="shared" si="1"/>
        <v>1.6118484369058295</v>
      </c>
      <c r="J13" s="161">
        <f>G13/G$9</f>
        <v>0.73192108531374322</v>
      </c>
      <c r="K13" s="160">
        <v>975758</v>
      </c>
      <c r="L13" s="160">
        <v>2415992</v>
      </c>
      <c r="M13" s="160">
        <v>2674427</v>
      </c>
      <c r="N13" s="160">
        <v>2846347</v>
      </c>
      <c r="O13" s="160">
        <v>2760573</v>
      </c>
      <c r="P13" s="161">
        <f>IFERROR(O13/N13-1,"-")</f>
        <v>-3.0134765719007528E-2</v>
      </c>
      <c r="Q13" s="178">
        <f t="shared" si="2"/>
        <v>1.8291574345278234</v>
      </c>
      <c r="R13" s="161">
        <f>O13/O$9</f>
        <v>0.80278689530487501</v>
      </c>
      <c r="S13" s="160">
        <v>1188765</v>
      </c>
      <c r="T13" s="160">
        <v>2914803</v>
      </c>
      <c r="U13" s="160">
        <v>3206117</v>
      </c>
      <c r="V13" s="160">
        <v>3393364</v>
      </c>
      <c r="W13" s="160">
        <v>3316915</v>
      </c>
      <c r="X13" s="161">
        <f>IFERROR(W13/V13-1,"-")</f>
        <v>-2.2528971250947438E-2</v>
      </c>
      <c r="Y13" s="178">
        <f t="shared" si="3"/>
        <v>1.7902192611659999</v>
      </c>
      <c r="Z13" s="161">
        <f t="shared" si="0"/>
        <v>0.78410947392723263</v>
      </c>
    </row>
    <row r="14" spans="1:26" x14ac:dyDescent="0.25">
      <c r="A14" s="162" t="s">
        <v>115</v>
      </c>
      <c r="B14" s="163" t="s">
        <v>115</v>
      </c>
      <c r="C14" s="164">
        <v>51463</v>
      </c>
      <c r="D14" s="164">
        <v>185404</v>
      </c>
      <c r="E14" s="164">
        <v>205697</v>
      </c>
      <c r="F14" s="164">
        <v>204584</v>
      </c>
      <c r="G14" s="164">
        <v>197758</v>
      </c>
      <c r="H14" s="165">
        <f t="shared" ref="H14:H21" si="4">IFERROR(G14/F14-1,"-")</f>
        <v>-3.3365268056152919E-2</v>
      </c>
      <c r="I14" s="179">
        <f t="shared" si="1"/>
        <v>2.8427219555797367</v>
      </c>
      <c r="J14" s="165">
        <f t="shared" ref="J14:J21" si="5">G14/G$9</f>
        <v>0.26016955396046898</v>
      </c>
      <c r="K14" s="164">
        <v>284717</v>
      </c>
      <c r="L14" s="164">
        <v>1132692</v>
      </c>
      <c r="M14" s="164">
        <v>1254292</v>
      </c>
      <c r="N14" s="164">
        <v>1327743</v>
      </c>
      <c r="O14" s="164">
        <v>1294002</v>
      </c>
      <c r="P14" s="165">
        <f t="shared" ref="P14:P21" si="6">IFERROR(O14/N14-1,"-")</f>
        <v>-2.5412297409965645E-2</v>
      </c>
      <c r="Q14" s="179">
        <f t="shared" si="2"/>
        <v>3.5448708717779409</v>
      </c>
      <c r="R14" s="165">
        <f t="shared" ref="R14:R21" si="7">O14/O$9</f>
        <v>0.37630153163792401</v>
      </c>
      <c r="S14" s="164">
        <v>336180</v>
      </c>
      <c r="T14" s="164">
        <v>1318096</v>
      </c>
      <c r="U14" s="164">
        <v>1459989</v>
      </c>
      <c r="V14" s="164">
        <v>1532327</v>
      </c>
      <c r="W14" s="164">
        <v>1491760</v>
      </c>
      <c r="X14" s="165">
        <f t="shared" ref="X14:X21" si="8">IFERROR(W14/V14-1,"-")</f>
        <v>-2.6474114206693433E-2</v>
      </c>
      <c r="Y14" s="179">
        <f t="shared" si="3"/>
        <v>3.4373847343684929</v>
      </c>
      <c r="Z14" s="165">
        <f t="shared" si="0"/>
        <v>0.35706470061122109</v>
      </c>
    </row>
    <row r="15" spans="1:26" x14ac:dyDescent="0.25">
      <c r="A15" s="162" t="s">
        <v>118</v>
      </c>
      <c r="B15" s="163" t="s">
        <v>118</v>
      </c>
      <c r="C15" s="164">
        <v>38221</v>
      </c>
      <c r="D15" s="164">
        <v>64721</v>
      </c>
      <c r="E15" s="164">
        <v>72602</v>
      </c>
      <c r="F15" s="164">
        <v>73311</v>
      </c>
      <c r="G15" s="164">
        <v>77383</v>
      </c>
      <c r="H15" s="165">
        <f t="shared" si="4"/>
        <v>5.554418845739395E-2</v>
      </c>
      <c r="I15" s="179">
        <f t="shared" si="1"/>
        <v>1.0246199733131003</v>
      </c>
      <c r="J15" s="165">
        <f t="shared" si="5"/>
        <v>0.10180473403919423</v>
      </c>
      <c r="K15" s="164">
        <v>156330</v>
      </c>
      <c r="L15" s="164">
        <v>274306</v>
      </c>
      <c r="M15" s="164">
        <v>310411</v>
      </c>
      <c r="N15" s="164">
        <v>317945</v>
      </c>
      <c r="O15" s="164">
        <v>307269</v>
      </c>
      <c r="P15" s="165">
        <f t="shared" si="6"/>
        <v>-3.3578134583025387E-2</v>
      </c>
      <c r="Q15" s="179">
        <f t="shared" si="2"/>
        <v>0.96551525618883138</v>
      </c>
      <c r="R15" s="165">
        <f t="shared" si="7"/>
        <v>8.9355190583054189E-2</v>
      </c>
      <c r="S15" s="164">
        <v>194551</v>
      </c>
      <c r="T15" s="164">
        <v>339027</v>
      </c>
      <c r="U15" s="164">
        <v>383013</v>
      </c>
      <c r="V15" s="164">
        <v>391256</v>
      </c>
      <c r="W15" s="164">
        <v>384652</v>
      </c>
      <c r="X15" s="165">
        <f t="shared" si="8"/>
        <v>-1.6878974379945566E-2</v>
      </c>
      <c r="Y15" s="179">
        <f t="shared" si="3"/>
        <v>0.97712682021680686</v>
      </c>
      <c r="Z15" s="165">
        <f t="shared" si="0"/>
        <v>9.3672227787473486E-2</v>
      </c>
    </row>
    <row r="16" spans="1:26" x14ac:dyDescent="0.25">
      <c r="A16" s="162" t="s">
        <v>121</v>
      </c>
      <c r="B16" s="163" t="s">
        <v>121</v>
      </c>
      <c r="C16" s="164">
        <v>21498</v>
      </c>
      <c r="D16" s="164">
        <v>31998</v>
      </c>
      <c r="E16" s="164">
        <v>34481</v>
      </c>
      <c r="F16" s="164">
        <v>33841</v>
      </c>
      <c r="G16" s="164">
        <v>36771</v>
      </c>
      <c r="H16" s="165">
        <f t="shared" si="4"/>
        <v>8.6581365798882981E-2</v>
      </c>
      <c r="I16" s="179">
        <f t="shared" si="1"/>
        <v>0.71043818029584149</v>
      </c>
      <c r="J16" s="165">
        <f t="shared" si="5"/>
        <v>4.8375765676637129E-2</v>
      </c>
      <c r="K16" s="164">
        <v>83736</v>
      </c>
      <c r="L16" s="164">
        <v>134432</v>
      </c>
      <c r="M16" s="164">
        <v>141579</v>
      </c>
      <c r="N16" s="164">
        <v>159005</v>
      </c>
      <c r="O16" s="164">
        <v>147456</v>
      </c>
      <c r="P16" s="165">
        <f t="shared" si="6"/>
        <v>-7.26329360711927E-2</v>
      </c>
      <c r="Q16" s="179">
        <f t="shared" si="2"/>
        <v>0.7609630266552021</v>
      </c>
      <c r="R16" s="165">
        <f t="shared" si="7"/>
        <v>4.2880860036693703E-2</v>
      </c>
      <c r="S16" s="164">
        <v>105234</v>
      </c>
      <c r="T16" s="164">
        <v>166430</v>
      </c>
      <c r="U16" s="164">
        <v>176060</v>
      </c>
      <c r="V16" s="164">
        <v>192846</v>
      </c>
      <c r="W16" s="164">
        <v>184227</v>
      </c>
      <c r="X16" s="165">
        <f t="shared" si="8"/>
        <v>-4.469369341339724E-2</v>
      </c>
      <c r="Y16" s="179">
        <f t="shared" si="3"/>
        <v>0.75064142767546604</v>
      </c>
      <c r="Z16" s="165">
        <f t="shared" si="0"/>
        <v>4.305841426860859E-2</v>
      </c>
    </row>
    <row r="17" spans="1:26" x14ac:dyDescent="0.25">
      <c r="A17" s="162" t="s">
        <v>128</v>
      </c>
      <c r="B17" s="163" t="s">
        <v>128</v>
      </c>
      <c r="C17" s="164">
        <v>10076</v>
      </c>
      <c r="D17" s="164">
        <v>19335</v>
      </c>
      <c r="E17" s="164">
        <v>14807</v>
      </c>
      <c r="F17" s="164">
        <v>14110</v>
      </c>
      <c r="G17" s="164">
        <v>13807</v>
      </c>
      <c r="H17" s="165">
        <f t="shared" si="4"/>
        <v>-2.1474131821403231E-2</v>
      </c>
      <c r="I17" s="179">
        <f t="shared" si="1"/>
        <v>0.37028582770940854</v>
      </c>
      <c r="J17" s="165">
        <f t="shared" si="5"/>
        <v>1.8164428400025259E-2</v>
      </c>
      <c r="K17" s="164">
        <v>56946</v>
      </c>
      <c r="L17" s="164">
        <v>104116</v>
      </c>
      <c r="M17" s="164">
        <v>103068</v>
      </c>
      <c r="N17" s="164">
        <v>113511</v>
      </c>
      <c r="O17" s="164">
        <v>104063</v>
      </c>
      <c r="P17" s="165">
        <f t="shared" si="6"/>
        <v>-8.3234223995912293E-2</v>
      </c>
      <c r="Q17" s="179">
        <f t="shared" si="2"/>
        <v>0.82739788571629269</v>
      </c>
      <c r="R17" s="165">
        <f t="shared" si="7"/>
        <v>3.0261982815202211E-2</v>
      </c>
      <c r="S17" s="164">
        <v>67022</v>
      </c>
      <c r="T17" s="164">
        <v>123451</v>
      </c>
      <c r="U17" s="164">
        <v>117875</v>
      </c>
      <c r="V17" s="164">
        <v>127621</v>
      </c>
      <c r="W17" s="164">
        <v>117870</v>
      </c>
      <c r="X17" s="165">
        <f t="shared" si="8"/>
        <v>-7.6405920655691406E-2</v>
      </c>
      <c r="Y17" s="179">
        <f t="shared" si="3"/>
        <v>0.75867625555787654</v>
      </c>
      <c r="Z17" s="165">
        <f t="shared" si="0"/>
        <v>2.8828300476611595E-2</v>
      </c>
    </row>
    <row r="18" spans="1:26" x14ac:dyDescent="0.25">
      <c r="A18" s="162" t="s">
        <v>124</v>
      </c>
      <c r="B18" s="163" t="s">
        <v>124</v>
      </c>
      <c r="C18" s="164">
        <v>6294</v>
      </c>
      <c r="D18" s="164">
        <v>10411</v>
      </c>
      <c r="E18" s="164">
        <v>10566</v>
      </c>
      <c r="F18" s="164">
        <v>9886</v>
      </c>
      <c r="G18" s="164">
        <v>10604</v>
      </c>
      <c r="H18" s="165">
        <f t="shared" si="4"/>
        <v>7.262795872951644E-2</v>
      </c>
      <c r="I18" s="179">
        <f t="shared" si="1"/>
        <v>0.68477915475055617</v>
      </c>
      <c r="J18" s="165">
        <f t="shared" si="5"/>
        <v>1.3950575704633001E-2</v>
      </c>
      <c r="K18" s="164">
        <v>77431</v>
      </c>
      <c r="L18" s="164">
        <v>120097</v>
      </c>
      <c r="M18" s="164">
        <v>123521</v>
      </c>
      <c r="N18" s="164">
        <v>130398</v>
      </c>
      <c r="O18" s="164">
        <v>121641</v>
      </c>
      <c r="P18" s="165">
        <f t="shared" si="6"/>
        <v>-6.7155937974508806E-2</v>
      </c>
      <c r="Q18" s="179">
        <f t="shared" si="2"/>
        <v>0.57095995144063738</v>
      </c>
      <c r="R18" s="165">
        <f t="shared" si="7"/>
        <v>3.5373743324947506E-2</v>
      </c>
      <c r="S18" s="164">
        <v>83725</v>
      </c>
      <c r="T18" s="164">
        <v>130508</v>
      </c>
      <c r="U18" s="164">
        <v>134087</v>
      </c>
      <c r="V18" s="164">
        <v>140284</v>
      </c>
      <c r="W18" s="164">
        <v>132245</v>
      </c>
      <c r="X18" s="165">
        <f t="shared" si="8"/>
        <v>-5.7305180918707732E-2</v>
      </c>
      <c r="Y18" s="179">
        <f t="shared" si="3"/>
        <v>0.57951627351448187</v>
      </c>
      <c r="Z18" s="165">
        <f t="shared" si="0"/>
        <v>3.2793215915227311E-2</v>
      </c>
    </row>
    <row r="19" spans="1:26" x14ac:dyDescent="0.25">
      <c r="A19" s="162" t="s">
        <v>133</v>
      </c>
      <c r="B19" s="163" t="s">
        <v>133</v>
      </c>
      <c r="C19" s="164">
        <v>2149</v>
      </c>
      <c r="D19" s="164">
        <v>5595</v>
      </c>
      <c r="E19" s="164">
        <v>6018</v>
      </c>
      <c r="F19" s="164">
        <v>5527</v>
      </c>
      <c r="G19" s="164">
        <v>5989</v>
      </c>
      <c r="H19" s="165">
        <f t="shared" si="4"/>
        <v>8.358965080513836E-2</v>
      </c>
      <c r="I19" s="179">
        <f t="shared" si="1"/>
        <v>1.78687761749651</v>
      </c>
      <c r="J19" s="165">
        <f t="shared" si="5"/>
        <v>7.8791020270696944E-3</v>
      </c>
      <c r="K19" s="164">
        <v>12822</v>
      </c>
      <c r="L19" s="164">
        <v>35340</v>
      </c>
      <c r="M19" s="164">
        <v>38414</v>
      </c>
      <c r="N19" s="164">
        <v>36006</v>
      </c>
      <c r="O19" s="164">
        <v>33961</v>
      </c>
      <c r="P19" s="165">
        <f t="shared" si="6"/>
        <v>-5.6796089540632089E-2</v>
      </c>
      <c r="Q19" s="179">
        <f t="shared" si="2"/>
        <v>1.6486507565122448</v>
      </c>
      <c r="R19" s="165">
        <f t="shared" si="7"/>
        <v>9.8760097093787639E-3</v>
      </c>
      <c r="S19" s="164">
        <v>14971</v>
      </c>
      <c r="T19" s="164">
        <v>40935</v>
      </c>
      <c r="U19" s="164">
        <v>44432</v>
      </c>
      <c r="V19" s="164">
        <v>41533</v>
      </c>
      <c r="W19" s="164">
        <v>39950</v>
      </c>
      <c r="X19" s="165">
        <f t="shared" si="8"/>
        <v>-3.8114270580020704E-2</v>
      </c>
      <c r="Y19" s="179">
        <f t="shared" si="3"/>
        <v>1.6684924186761072</v>
      </c>
      <c r="Z19" s="165">
        <f t="shared" si="0"/>
        <v>1.0866587883578421E-2</v>
      </c>
    </row>
    <row r="20" spans="1:26" x14ac:dyDescent="0.25">
      <c r="A20" s="162" t="s">
        <v>136</v>
      </c>
      <c r="B20" s="163" t="s">
        <v>136</v>
      </c>
      <c r="C20" s="164">
        <v>1763</v>
      </c>
      <c r="D20" s="164">
        <v>3453</v>
      </c>
      <c r="E20" s="164">
        <v>4405</v>
      </c>
      <c r="F20" s="164">
        <v>3651</v>
      </c>
      <c r="G20" s="164">
        <v>3369</v>
      </c>
      <c r="H20" s="165">
        <f t="shared" si="4"/>
        <v>-7.7239112571898083E-2</v>
      </c>
      <c r="I20" s="179">
        <f t="shared" si="1"/>
        <v>0.91094724900737378</v>
      </c>
      <c r="J20" s="165">
        <f t="shared" si="5"/>
        <v>4.4322415644010354E-3</v>
      </c>
      <c r="K20" s="164">
        <v>10721</v>
      </c>
      <c r="L20" s="164">
        <v>31821</v>
      </c>
      <c r="M20" s="164">
        <v>40302</v>
      </c>
      <c r="N20" s="164">
        <v>37275</v>
      </c>
      <c r="O20" s="164">
        <v>32249</v>
      </c>
      <c r="P20" s="165">
        <f t="shared" si="6"/>
        <v>-0.13483568075117369</v>
      </c>
      <c r="Q20" s="179">
        <f t="shared" si="2"/>
        <v>2.0080216397724091</v>
      </c>
      <c r="R20" s="165">
        <f t="shared" si="7"/>
        <v>9.3781525019214912E-3</v>
      </c>
      <c r="S20" s="164">
        <v>12484</v>
      </c>
      <c r="T20" s="164">
        <v>35274</v>
      </c>
      <c r="U20" s="164">
        <v>44707</v>
      </c>
      <c r="V20" s="164">
        <v>40926</v>
      </c>
      <c r="W20" s="164">
        <v>35618</v>
      </c>
      <c r="X20" s="165">
        <f t="shared" si="8"/>
        <v>-0.12969750280994963</v>
      </c>
      <c r="Y20" s="179">
        <f t="shared" si="3"/>
        <v>1.8530919577058635</v>
      </c>
      <c r="Z20" s="165">
        <f t="shared" si="0"/>
        <v>1.0933843727744429E-2</v>
      </c>
    </row>
    <row r="21" spans="1:26" x14ac:dyDescent="0.25">
      <c r="A21" s="167" t="s">
        <v>150</v>
      </c>
      <c r="B21" s="168" t="s">
        <v>150</v>
      </c>
      <c r="C21" s="169">
        <f>C13-SUM(C14:C20)</f>
        <v>81543</v>
      </c>
      <c r="D21" s="169">
        <f>D13-SUM(D14:D20)</f>
        <v>177894</v>
      </c>
      <c r="E21" s="169">
        <f>E13-SUM(E14:E20)</f>
        <v>183114</v>
      </c>
      <c r="F21" s="169">
        <f>F13-SUM(F14:F20)</f>
        <v>202107</v>
      </c>
      <c r="G21" s="169">
        <f>G13-SUM(G14:G20)</f>
        <v>210661</v>
      </c>
      <c r="H21" s="170">
        <f t="shared" si="4"/>
        <v>4.2324115443799659E-2</v>
      </c>
      <c r="I21" s="180">
        <f t="shared" si="1"/>
        <v>1.5834345069472548</v>
      </c>
      <c r="J21" s="170">
        <f t="shared" si="5"/>
        <v>0.27714468394131392</v>
      </c>
      <c r="K21" s="169">
        <f>K13-SUM(K14:K20)</f>
        <v>293055</v>
      </c>
      <c r="L21" s="169">
        <f>L13-SUM(L14:L20)</f>
        <v>583188</v>
      </c>
      <c r="M21" s="169">
        <f>M13-SUM(M14:M20)</f>
        <v>662840</v>
      </c>
      <c r="N21" s="169">
        <f>N13-SUM(N14:N20)</f>
        <v>724464</v>
      </c>
      <c r="O21" s="169">
        <f>O13-SUM(O14:O20)</f>
        <v>719932</v>
      </c>
      <c r="P21" s="170">
        <f t="shared" si="6"/>
        <v>-6.255659356434573E-3</v>
      </c>
      <c r="Q21" s="180">
        <f t="shared" si="2"/>
        <v>1.4566446571462697</v>
      </c>
      <c r="R21" s="170">
        <f t="shared" si="7"/>
        <v>0.20935942469575311</v>
      </c>
      <c r="S21" s="169">
        <f>S13-SUM(S14:S20)</f>
        <v>374598</v>
      </c>
      <c r="T21" s="169">
        <f>T13-SUM(T14:T20)</f>
        <v>761082</v>
      </c>
      <c r="U21" s="169">
        <f>U13-SUM(U14:U20)</f>
        <v>845954</v>
      </c>
      <c r="V21" s="169">
        <f>V13-SUM(V14:V20)</f>
        <v>926571</v>
      </c>
      <c r="W21" s="169">
        <f>W13-SUM(W14:W20)</f>
        <v>930593</v>
      </c>
      <c r="X21" s="170">
        <f t="shared" si="8"/>
        <v>4.3407358961158327E-3</v>
      </c>
      <c r="Y21" s="180">
        <f t="shared" si="3"/>
        <v>1.4842444433766331</v>
      </c>
      <c r="Z21" s="170">
        <f t="shared" si="0"/>
        <v>0.20689218325676764</v>
      </c>
    </row>
    <row r="22" spans="1:26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 t="s">
        <v>0</v>
      </c>
      <c r="B23" s="156" t="s">
        <v>73</v>
      </c>
      <c r="C23" s="176">
        <f>C24+C27</f>
        <v>64946</v>
      </c>
      <c r="D23" s="176">
        <f>D24+D27</f>
        <v>165265</v>
      </c>
      <c r="E23" s="176">
        <f>E24+E27</f>
        <v>165626</v>
      </c>
      <c r="F23" s="176">
        <f>F24+F27</f>
        <v>152899</v>
      </c>
      <c r="G23" s="176">
        <f>G24+G27</f>
        <v>160603</v>
      </c>
      <c r="H23" s="177">
        <f>IFERROR(G23/F23-1,"-")</f>
        <v>5.0386202656655721E-2</v>
      </c>
      <c r="I23" s="177">
        <f t="shared" si="1"/>
        <v>1.4728697687309458</v>
      </c>
      <c r="J23" s="177">
        <f>G23/G$9</f>
        <v>0.21128859957479951</v>
      </c>
      <c r="K23" s="176">
        <f>K24+K27</f>
        <v>687822</v>
      </c>
      <c r="L23" s="176">
        <f>L24+L27</f>
        <v>1325364</v>
      </c>
      <c r="M23" s="176">
        <f>M24+M27</f>
        <v>1377896</v>
      </c>
      <c r="N23" s="176">
        <f>N24+N27</f>
        <v>1421021</v>
      </c>
      <c r="O23" s="176">
        <f>O24+O27</f>
        <v>1317842</v>
      </c>
      <c r="P23" s="177">
        <f>IFERROR(O23/N23-1,"-")</f>
        <v>-7.2609060668350378E-2</v>
      </c>
      <c r="Q23" s="177">
        <f t="shared" ref="Q23:Q86" si="9">IFERROR(O23/K23-1,"-")</f>
        <v>0.91596372317256503</v>
      </c>
      <c r="R23" s="177">
        <f>O23/O$9</f>
        <v>0.38323430957354399</v>
      </c>
      <c r="S23" s="176">
        <f>S24+S27</f>
        <v>752768</v>
      </c>
      <c r="T23" s="176">
        <f>T24+T27</f>
        <v>1490629</v>
      </c>
      <c r="U23" s="176">
        <f>U24+U27</f>
        <v>1543522</v>
      </c>
      <c r="V23" s="176">
        <f>V24+V27</f>
        <v>1573920</v>
      </c>
      <c r="W23" s="176">
        <f>W24+W27</f>
        <v>1478445</v>
      </c>
      <c r="X23" s="177">
        <f>IFERROR(W23/V23-1,"-")</f>
        <v>-6.0660643488868571E-2</v>
      </c>
      <c r="Y23" s="177">
        <f t="shared" ref="Y23:Y86" si="10">IFERROR(W23/S23-1,"-")</f>
        <v>0.96401148826730143</v>
      </c>
      <c r="Z23" s="177">
        <f t="shared" ref="Z23:Z35" si="11">U23/U$9</f>
        <v>0.37749409126838163</v>
      </c>
    </row>
    <row r="24" spans="1:26" x14ac:dyDescent="0.25">
      <c r="A24" s="1" t="s">
        <v>101</v>
      </c>
      <c r="B24" s="159" t="s">
        <v>102</v>
      </c>
      <c r="C24" s="160">
        <v>8952</v>
      </c>
      <c r="D24" s="160">
        <v>12689</v>
      </c>
      <c r="E24" s="160">
        <v>11591</v>
      </c>
      <c r="F24" s="160">
        <v>7728</v>
      </c>
      <c r="G24" s="160">
        <v>9219</v>
      </c>
      <c r="H24" s="161">
        <f>IFERROR(G24/F24-1,"-")</f>
        <v>0.19293478260869557</v>
      </c>
      <c r="I24" s="178">
        <f t="shared" si="1"/>
        <v>2.9825737265415597E-2</v>
      </c>
      <c r="J24" s="161">
        <f>G24/G$9</f>
        <v>1.212847580356579E-2</v>
      </c>
      <c r="K24" s="160">
        <v>198275</v>
      </c>
      <c r="L24" s="160">
        <v>161372</v>
      </c>
      <c r="M24" s="160">
        <v>131439</v>
      </c>
      <c r="N24" s="160">
        <v>120665</v>
      </c>
      <c r="O24" s="160">
        <v>102393</v>
      </c>
      <c r="P24" s="161">
        <f>IFERROR(O24/N24-1,"-")</f>
        <v>-0.15142750590477771</v>
      </c>
      <c r="Q24" s="178">
        <f t="shared" si="9"/>
        <v>-0.48358088513428321</v>
      </c>
      <c r="R24" s="161">
        <f>O24/O$9</f>
        <v>2.9776339394376482E-2</v>
      </c>
      <c r="S24" s="160">
        <v>207227</v>
      </c>
      <c r="T24" s="160">
        <v>174061</v>
      </c>
      <c r="U24" s="160">
        <v>143030</v>
      </c>
      <c r="V24" s="160">
        <v>128393</v>
      </c>
      <c r="W24" s="160">
        <v>111612</v>
      </c>
      <c r="X24" s="161">
        <f>IFERROR(W24/V24-1,"-")</f>
        <v>-0.13070027182167254</v>
      </c>
      <c r="Y24" s="178">
        <f t="shared" si="10"/>
        <v>-0.46140223040433925</v>
      </c>
      <c r="Z24" s="161">
        <f t="shared" si="11"/>
        <v>3.4980375967505889E-2</v>
      </c>
    </row>
    <row r="25" spans="1:26" x14ac:dyDescent="0.25">
      <c r="A25" s="162" t="s">
        <v>108</v>
      </c>
      <c r="B25" s="163" t="s">
        <v>108</v>
      </c>
      <c r="C25" s="164">
        <v>4418</v>
      </c>
      <c r="D25" s="164">
        <v>6088</v>
      </c>
      <c r="E25" s="164">
        <v>5369</v>
      </c>
      <c r="F25" s="164">
        <v>2401</v>
      </c>
      <c r="G25" s="164">
        <v>3104</v>
      </c>
      <c r="H25" s="165">
        <f>IFERROR(G25/F25-1,"-")</f>
        <v>0.29279466888796324</v>
      </c>
      <c r="I25" s="179">
        <f t="shared" si="1"/>
        <v>-0.29741964689904932</v>
      </c>
      <c r="J25" s="165">
        <f>G25/G$9</f>
        <v>4.0836087313448543E-3</v>
      </c>
      <c r="K25" s="164">
        <v>92809</v>
      </c>
      <c r="L25" s="164">
        <v>62381</v>
      </c>
      <c r="M25" s="164">
        <v>49550</v>
      </c>
      <c r="N25" s="164">
        <v>41611</v>
      </c>
      <c r="O25" s="164">
        <v>46937</v>
      </c>
      <c r="P25" s="165">
        <f>IFERROR(O25/N25-1,"-")</f>
        <v>0.12799500132176589</v>
      </c>
      <c r="Q25" s="179">
        <f t="shared" si="9"/>
        <v>-0.494262409895592</v>
      </c>
      <c r="R25" s="165">
        <f>O25/O$9</f>
        <v>1.3649488169639028E-2</v>
      </c>
      <c r="S25" s="164">
        <v>97227</v>
      </c>
      <c r="T25" s="164">
        <v>68469</v>
      </c>
      <c r="U25" s="164">
        <v>54919</v>
      </c>
      <c r="V25" s="164">
        <v>44012</v>
      </c>
      <c r="W25" s="164">
        <v>50041</v>
      </c>
      <c r="X25" s="165">
        <f>IFERROR(W25/V25-1,"-")</f>
        <v>0.13698536762701075</v>
      </c>
      <c r="Y25" s="179">
        <f t="shared" si="10"/>
        <v>-0.48531786437923619</v>
      </c>
      <c r="Z25" s="165">
        <f t="shared" si="11"/>
        <v>1.3431358930010878E-2</v>
      </c>
    </row>
    <row r="26" spans="1:26" x14ac:dyDescent="0.25">
      <c r="A26" s="162" t="s">
        <v>105</v>
      </c>
      <c r="B26" s="163" t="s">
        <v>105</v>
      </c>
      <c r="C26" s="164">
        <v>4534</v>
      </c>
      <c r="D26" s="164">
        <v>6601</v>
      </c>
      <c r="E26" s="164">
        <v>6222</v>
      </c>
      <c r="F26" s="164">
        <v>5327</v>
      </c>
      <c r="G26" s="164">
        <v>6115</v>
      </c>
      <c r="H26" s="165">
        <f>IFERROR(G26/F26-1,"-")</f>
        <v>0.14792566172329646</v>
      </c>
      <c r="I26" s="179">
        <f t="shared" si="1"/>
        <v>0.34869872077635633</v>
      </c>
      <c r="J26" s="165">
        <f>G26/G$9</f>
        <v>8.0448670722209365E-3</v>
      </c>
      <c r="K26" s="164">
        <v>105466</v>
      </c>
      <c r="L26" s="164">
        <v>98991</v>
      </c>
      <c r="M26" s="164">
        <v>81889</v>
      </c>
      <c r="N26" s="164">
        <v>79054</v>
      </c>
      <c r="O26" s="164">
        <v>55456</v>
      </c>
      <c r="P26" s="165">
        <f>IFERROR(O26/N26-1,"-")</f>
        <v>-0.29850481949047492</v>
      </c>
      <c r="Q26" s="179">
        <f t="shared" si="9"/>
        <v>-0.47418125272599698</v>
      </c>
      <c r="R26" s="165">
        <f>O26/O$9</f>
        <v>1.6126851224737455E-2</v>
      </c>
      <c r="S26" s="164">
        <v>110000</v>
      </c>
      <c r="T26" s="164">
        <v>105592</v>
      </c>
      <c r="U26" s="164">
        <v>88111</v>
      </c>
      <c r="V26" s="164">
        <v>84381</v>
      </c>
      <c r="W26" s="164">
        <v>61571</v>
      </c>
      <c r="X26" s="165">
        <f>IFERROR(W26/V26-1,"-")</f>
        <v>-0.27032151787724723</v>
      </c>
      <c r="Y26" s="179">
        <f t="shared" si="10"/>
        <v>-0.44026363636363641</v>
      </c>
      <c r="Z26" s="165">
        <f t="shared" si="11"/>
        <v>2.1549017037495011E-2</v>
      </c>
    </row>
    <row r="27" spans="1:26" x14ac:dyDescent="0.25">
      <c r="A27" s="1" t="s">
        <v>151</v>
      </c>
      <c r="B27" s="159" t="s">
        <v>112</v>
      </c>
      <c r="C27" s="160">
        <v>55994</v>
      </c>
      <c r="D27" s="160">
        <v>152576</v>
      </c>
      <c r="E27" s="160">
        <v>154035</v>
      </c>
      <c r="F27" s="160">
        <v>145171</v>
      </c>
      <c r="G27" s="160">
        <v>151384</v>
      </c>
      <c r="H27" s="161">
        <f>IFERROR(G27/F27-1,"-")</f>
        <v>4.2797803969112369E-2</v>
      </c>
      <c r="I27" s="178">
        <f t="shared" si="1"/>
        <v>1.7035753830767582</v>
      </c>
      <c r="J27" s="161">
        <f>G27/G$9</f>
        <v>0.19916012377123371</v>
      </c>
      <c r="K27" s="160">
        <v>489547</v>
      </c>
      <c r="L27" s="160">
        <v>1163992</v>
      </c>
      <c r="M27" s="160">
        <v>1246457</v>
      </c>
      <c r="N27" s="160">
        <v>1300356</v>
      </c>
      <c r="O27" s="160">
        <v>1215449</v>
      </c>
      <c r="P27" s="161">
        <f>IFERROR(O27/N27-1,"-")</f>
        <v>-6.5295196084764529E-2</v>
      </c>
      <c r="Q27" s="178">
        <f t="shared" si="9"/>
        <v>1.4828034897568569</v>
      </c>
      <c r="R27" s="161">
        <f>O27/O$9</f>
        <v>0.35345797017916752</v>
      </c>
      <c r="S27" s="160">
        <v>545541</v>
      </c>
      <c r="T27" s="160">
        <v>1316568</v>
      </c>
      <c r="U27" s="160">
        <v>1400492</v>
      </c>
      <c r="V27" s="160">
        <v>1445527</v>
      </c>
      <c r="W27" s="160">
        <v>1366833</v>
      </c>
      <c r="X27" s="161">
        <f>IFERROR(W27/V27-1,"-")</f>
        <v>-5.44396611062955E-2</v>
      </c>
      <c r="Y27" s="178">
        <f t="shared" si="10"/>
        <v>1.5054633840536273</v>
      </c>
      <c r="Z27" s="161">
        <f t="shared" si="11"/>
        <v>0.34251371530087577</v>
      </c>
    </row>
    <row r="28" spans="1:26" x14ac:dyDescent="0.25">
      <c r="A28" s="162" t="s">
        <v>115</v>
      </c>
      <c r="B28" s="163" t="s">
        <v>115</v>
      </c>
      <c r="C28" s="164">
        <v>16270</v>
      </c>
      <c r="D28" s="164">
        <v>66823</v>
      </c>
      <c r="E28" s="164">
        <v>69319</v>
      </c>
      <c r="F28" s="164">
        <v>63618</v>
      </c>
      <c r="G28" s="164">
        <v>64714</v>
      </c>
      <c r="H28" s="165">
        <f t="shared" ref="H28:H35" si="12">IFERROR(G28/F28-1,"-")</f>
        <v>1.7227828601968032E-2</v>
      </c>
      <c r="I28" s="179">
        <f t="shared" si="1"/>
        <v>2.9775046097111248</v>
      </c>
      <c r="J28" s="165">
        <f t="shared" ref="J28:J35" si="13">G28/G$9</f>
        <v>8.5137453427915885E-2</v>
      </c>
      <c r="K28" s="164">
        <v>159037</v>
      </c>
      <c r="L28" s="164">
        <v>590382</v>
      </c>
      <c r="M28" s="164">
        <v>640725</v>
      </c>
      <c r="N28" s="164">
        <v>669764</v>
      </c>
      <c r="O28" s="164">
        <v>630571</v>
      </c>
      <c r="P28" s="165">
        <f t="shared" ref="P28:P35" si="14">IFERROR(O28/N28-1,"-")</f>
        <v>-5.8517627104472614E-2</v>
      </c>
      <c r="Q28" s="179">
        <f t="shared" si="9"/>
        <v>2.9649326886196294</v>
      </c>
      <c r="R28" s="165">
        <f t="shared" ref="R28:R35" si="15">O28/O$9</f>
        <v>0.18337284881047897</v>
      </c>
      <c r="S28" s="164">
        <v>175307</v>
      </c>
      <c r="T28" s="164">
        <v>657205</v>
      </c>
      <c r="U28" s="164">
        <v>710044</v>
      </c>
      <c r="V28" s="164">
        <v>733382</v>
      </c>
      <c r="W28" s="164">
        <v>695285</v>
      </c>
      <c r="X28" s="165">
        <f t="shared" ref="X28:X35" si="16">IFERROR(W28/V28-1,"-")</f>
        <v>-5.1947007153161695E-2</v>
      </c>
      <c r="Y28" s="179">
        <f t="shared" si="10"/>
        <v>2.966099471213357</v>
      </c>
      <c r="Z28" s="165">
        <f t="shared" si="11"/>
        <v>0.17365312223639623</v>
      </c>
    </row>
    <row r="29" spans="1:26" x14ac:dyDescent="0.25">
      <c r="A29" s="162" t="s">
        <v>118</v>
      </c>
      <c r="B29" s="163" t="s">
        <v>118</v>
      </c>
      <c r="C29" s="164">
        <v>14336</v>
      </c>
      <c r="D29" s="164">
        <v>27397</v>
      </c>
      <c r="E29" s="164">
        <v>30224</v>
      </c>
      <c r="F29" s="164">
        <v>29376</v>
      </c>
      <c r="G29" s="164">
        <v>30419</v>
      </c>
      <c r="H29" s="165">
        <f t="shared" si="12"/>
        <v>3.5505174291939001E-2</v>
      </c>
      <c r="I29" s="179">
        <f t="shared" si="1"/>
        <v>1.1218610491071428</v>
      </c>
      <c r="J29" s="165">
        <f t="shared" si="13"/>
        <v>4.0019102448060284E-2</v>
      </c>
      <c r="K29" s="164">
        <v>81095</v>
      </c>
      <c r="L29" s="164">
        <v>128496</v>
      </c>
      <c r="M29" s="164">
        <v>137354</v>
      </c>
      <c r="N29" s="164">
        <v>137486</v>
      </c>
      <c r="O29" s="164">
        <v>125843</v>
      </c>
      <c r="P29" s="165">
        <f t="shared" si="14"/>
        <v>-8.4684986107676385E-2</v>
      </c>
      <c r="Q29" s="179">
        <f t="shared" si="9"/>
        <v>0.55179727480115903</v>
      </c>
      <c r="R29" s="165">
        <f t="shared" si="15"/>
        <v>3.6595703596989243E-2</v>
      </c>
      <c r="S29" s="164">
        <v>95431</v>
      </c>
      <c r="T29" s="164">
        <v>155893</v>
      </c>
      <c r="U29" s="164">
        <v>167578</v>
      </c>
      <c r="V29" s="164">
        <v>166862</v>
      </c>
      <c r="W29" s="164">
        <v>156262</v>
      </c>
      <c r="X29" s="165">
        <f t="shared" si="16"/>
        <v>-6.3525548057676406E-2</v>
      </c>
      <c r="Y29" s="179">
        <f t="shared" si="10"/>
        <v>0.63743437667005476</v>
      </c>
      <c r="Z29" s="165">
        <f t="shared" si="11"/>
        <v>4.098399946782285E-2</v>
      </c>
    </row>
    <row r="30" spans="1:26" x14ac:dyDescent="0.25">
      <c r="A30" s="162" t="s">
        <v>121</v>
      </c>
      <c r="B30" s="163" t="s">
        <v>121</v>
      </c>
      <c r="C30" s="164">
        <v>4987</v>
      </c>
      <c r="D30" s="164">
        <v>4132</v>
      </c>
      <c r="E30" s="164">
        <v>2982</v>
      </c>
      <c r="F30" s="164">
        <v>3034</v>
      </c>
      <c r="G30" s="164">
        <v>3330</v>
      </c>
      <c r="H30" s="165">
        <f t="shared" si="12"/>
        <v>9.7560975609756184E-2</v>
      </c>
      <c r="I30" s="179">
        <f t="shared" si="1"/>
        <v>-0.33226388610387003</v>
      </c>
      <c r="J30" s="165">
        <f t="shared" si="13"/>
        <v>4.3809333361399371E-3</v>
      </c>
      <c r="K30" s="164">
        <v>30800</v>
      </c>
      <c r="L30" s="164">
        <v>48228</v>
      </c>
      <c r="M30" s="164">
        <v>43563</v>
      </c>
      <c r="N30" s="164">
        <v>39137</v>
      </c>
      <c r="O30" s="164">
        <v>36886</v>
      </c>
      <c r="P30" s="165">
        <f t="shared" si="14"/>
        <v>-5.7515905664716205E-2</v>
      </c>
      <c r="Q30" s="179">
        <f t="shared" si="9"/>
        <v>0.19759740259740255</v>
      </c>
      <c r="R30" s="165">
        <f t="shared" si="15"/>
        <v>1.0726612706932807E-2</v>
      </c>
      <c r="S30" s="164">
        <v>35787</v>
      </c>
      <c r="T30" s="164">
        <v>52360</v>
      </c>
      <c r="U30" s="164">
        <v>46545</v>
      </c>
      <c r="V30" s="164">
        <v>42171</v>
      </c>
      <c r="W30" s="164">
        <v>40216</v>
      </c>
      <c r="X30" s="165">
        <f t="shared" si="16"/>
        <v>-4.635887221076096E-2</v>
      </c>
      <c r="Y30" s="179">
        <f t="shared" si="10"/>
        <v>0.12376002458993485</v>
      </c>
      <c r="Z30" s="165">
        <f t="shared" si="11"/>
        <v>1.1383357333479421E-2</v>
      </c>
    </row>
    <row r="31" spans="1:26" x14ac:dyDescent="0.25">
      <c r="A31" s="162" t="s">
        <v>128</v>
      </c>
      <c r="B31" s="163" t="s">
        <v>128</v>
      </c>
      <c r="C31" s="164">
        <v>3938</v>
      </c>
      <c r="D31" s="164">
        <v>7950</v>
      </c>
      <c r="E31" s="164">
        <v>4040</v>
      </c>
      <c r="F31" s="164">
        <v>3255</v>
      </c>
      <c r="G31" s="164">
        <v>3744</v>
      </c>
      <c r="H31" s="165">
        <f t="shared" si="12"/>
        <v>0.15023041474654386</v>
      </c>
      <c r="I31" s="179">
        <f t="shared" si="1"/>
        <v>-4.9263585576434732E-2</v>
      </c>
      <c r="J31" s="165">
        <f t="shared" si="13"/>
        <v>4.9255899130654429E-3</v>
      </c>
      <c r="K31" s="164">
        <v>32115</v>
      </c>
      <c r="L31" s="164">
        <v>56445</v>
      </c>
      <c r="M31" s="164">
        <v>53432</v>
      </c>
      <c r="N31" s="164">
        <v>57796</v>
      </c>
      <c r="O31" s="164">
        <v>53210</v>
      </c>
      <c r="P31" s="165">
        <f t="shared" si="14"/>
        <v>-7.9348051768288408E-2</v>
      </c>
      <c r="Q31" s="179">
        <f t="shared" si="9"/>
        <v>0.6568581659660595</v>
      </c>
      <c r="R31" s="165">
        <f t="shared" si="15"/>
        <v>1.5473704444393391E-2</v>
      </c>
      <c r="S31" s="164">
        <v>36053</v>
      </c>
      <c r="T31" s="164">
        <v>64395</v>
      </c>
      <c r="U31" s="164">
        <v>57472</v>
      </c>
      <c r="V31" s="164">
        <v>61051</v>
      </c>
      <c r="W31" s="164">
        <v>56954</v>
      </c>
      <c r="X31" s="165">
        <f t="shared" si="16"/>
        <v>-6.7107827881607185E-2</v>
      </c>
      <c r="Y31" s="179">
        <f t="shared" si="10"/>
        <v>0.57972984217679535</v>
      </c>
      <c r="Z31" s="165">
        <f t="shared" si="11"/>
        <v>1.4055737730577491E-2</v>
      </c>
    </row>
    <row r="32" spans="1:26" x14ac:dyDescent="0.25">
      <c r="A32" s="162" t="s">
        <v>124</v>
      </c>
      <c r="B32" s="163" t="s">
        <v>124</v>
      </c>
      <c r="C32" s="164">
        <v>2232</v>
      </c>
      <c r="D32" s="164">
        <v>4497</v>
      </c>
      <c r="E32" s="164">
        <v>3231</v>
      </c>
      <c r="F32" s="164">
        <v>2567</v>
      </c>
      <c r="G32" s="164">
        <v>2688</v>
      </c>
      <c r="H32" s="165">
        <f t="shared" si="12"/>
        <v>4.713673548889763E-2</v>
      </c>
      <c r="I32" s="179">
        <f t="shared" si="1"/>
        <v>0.20430107526881724</v>
      </c>
      <c r="J32" s="165">
        <f t="shared" si="13"/>
        <v>3.536320963226472E-3</v>
      </c>
      <c r="K32" s="164">
        <v>46414</v>
      </c>
      <c r="L32" s="164">
        <v>73182</v>
      </c>
      <c r="M32" s="164">
        <v>71425</v>
      </c>
      <c r="N32" s="164">
        <v>73828</v>
      </c>
      <c r="O32" s="164">
        <v>70496</v>
      </c>
      <c r="P32" s="165">
        <f t="shared" si="14"/>
        <v>-4.5131928265698673E-2</v>
      </c>
      <c r="Q32" s="179">
        <f t="shared" si="9"/>
        <v>0.51885207049597115</v>
      </c>
      <c r="R32" s="165">
        <f t="shared" si="15"/>
        <v>2.0500550056605085E-2</v>
      </c>
      <c r="S32" s="164">
        <v>48646</v>
      </c>
      <c r="T32" s="164">
        <v>77679</v>
      </c>
      <c r="U32" s="164">
        <v>74656</v>
      </c>
      <c r="V32" s="164">
        <v>76395</v>
      </c>
      <c r="W32" s="164">
        <v>73184</v>
      </c>
      <c r="X32" s="165">
        <f t="shared" si="16"/>
        <v>-4.2031546567183664E-2</v>
      </c>
      <c r="Y32" s="179">
        <f t="shared" si="10"/>
        <v>0.50441968507174284</v>
      </c>
      <c r="Z32" s="165">
        <f t="shared" si="11"/>
        <v>1.8258372007481784E-2</v>
      </c>
    </row>
    <row r="33" spans="1:26" x14ac:dyDescent="0.25">
      <c r="A33" s="162" t="s">
        <v>133</v>
      </c>
      <c r="B33" s="163" t="s">
        <v>133</v>
      </c>
      <c r="C33" s="164">
        <v>590</v>
      </c>
      <c r="D33" s="164">
        <v>1708</v>
      </c>
      <c r="E33" s="164">
        <v>2116</v>
      </c>
      <c r="F33" s="164">
        <v>2577</v>
      </c>
      <c r="G33" s="164">
        <v>2806</v>
      </c>
      <c r="H33" s="165">
        <f t="shared" si="12"/>
        <v>8.886301901435778E-2</v>
      </c>
      <c r="I33" s="179">
        <f t="shared" si="1"/>
        <v>3.7559322033898308</v>
      </c>
      <c r="J33" s="165">
        <f t="shared" si="13"/>
        <v>3.6915612436062054E-3</v>
      </c>
      <c r="K33" s="164">
        <v>5697</v>
      </c>
      <c r="L33" s="164">
        <v>18357</v>
      </c>
      <c r="M33" s="164">
        <v>18855</v>
      </c>
      <c r="N33" s="164">
        <v>18273</v>
      </c>
      <c r="O33" s="164">
        <v>16305</v>
      </c>
      <c r="P33" s="165">
        <f t="shared" si="14"/>
        <v>-0.10769988507634209</v>
      </c>
      <c r="Q33" s="179">
        <f t="shared" si="9"/>
        <v>1.8620326487625065</v>
      </c>
      <c r="R33" s="165">
        <f t="shared" si="15"/>
        <v>4.7415664530320286E-3</v>
      </c>
      <c r="S33" s="164">
        <v>6287</v>
      </c>
      <c r="T33" s="164">
        <v>20065</v>
      </c>
      <c r="U33" s="164">
        <v>20971</v>
      </c>
      <c r="V33" s="164">
        <v>20850</v>
      </c>
      <c r="W33" s="164">
        <v>19111</v>
      </c>
      <c r="X33" s="165">
        <f t="shared" si="16"/>
        <v>-8.3405275779376509E-2</v>
      </c>
      <c r="Y33" s="179">
        <f t="shared" si="10"/>
        <v>2.0397645936058533</v>
      </c>
      <c r="Z33" s="165">
        <f t="shared" si="11"/>
        <v>5.1288083927467382E-3</v>
      </c>
    </row>
    <row r="34" spans="1:26" x14ac:dyDescent="0.25">
      <c r="A34" s="162" t="s">
        <v>136</v>
      </c>
      <c r="B34" s="163" t="s">
        <v>136</v>
      </c>
      <c r="C34" s="164">
        <v>195</v>
      </c>
      <c r="D34" s="164">
        <v>794</v>
      </c>
      <c r="E34" s="164">
        <v>833</v>
      </c>
      <c r="F34" s="164">
        <v>620</v>
      </c>
      <c r="G34" s="164">
        <v>522</v>
      </c>
      <c r="H34" s="165">
        <f t="shared" si="12"/>
        <v>-0.15806451612903227</v>
      </c>
      <c r="I34" s="179">
        <f t="shared" si="1"/>
        <v>1.6769230769230767</v>
      </c>
      <c r="J34" s="165">
        <f t="shared" si="13"/>
        <v>6.8674090134085506E-4</v>
      </c>
      <c r="K34" s="164">
        <v>4211</v>
      </c>
      <c r="L34" s="164">
        <v>16482</v>
      </c>
      <c r="M34" s="164">
        <v>21196</v>
      </c>
      <c r="N34" s="164">
        <v>19378</v>
      </c>
      <c r="O34" s="164">
        <v>16679</v>
      </c>
      <c r="P34" s="165">
        <f t="shared" si="14"/>
        <v>-0.1392816596139953</v>
      </c>
      <c r="Q34" s="179">
        <f t="shared" si="9"/>
        <v>2.960816908097839</v>
      </c>
      <c r="R34" s="165">
        <f t="shared" si="15"/>
        <v>4.8503273149415032E-3</v>
      </c>
      <c r="S34" s="164">
        <v>4406</v>
      </c>
      <c r="T34" s="164">
        <v>17276</v>
      </c>
      <c r="U34" s="164">
        <v>22029</v>
      </c>
      <c r="V34" s="164">
        <v>19998</v>
      </c>
      <c r="W34" s="164">
        <v>17201</v>
      </c>
      <c r="X34" s="165">
        <f t="shared" si="16"/>
        <v>-0.13986398639863984</v>
      </c>
      <c r="Y34" s="179">
        <f t="shared" si="10"/>
        <v>2.9039945528824331</v>
      </c>
      <c r="Z34" s="165">
        <f t="shared" si="11"/>
        <v>5.3875599677563257E-3</v>
      </c>
    </row>
    <row r="35" spans="1:26" x14ac:dyDescent="0.25">
      <c r="A35" s="167" t="s">
        <v>150</v>
      </c>
      <c r="B35" s="168" t="s">
        <v>150</v>
      </c>
      <c r="C35" s="169">
        <f>C27-SUM(C28:C34)</f>
        <v>13446</v>
      </c>
      <c r="D35" s="169">
        <f>D27-SUM(D28:D34)</f>
        <v>39275</v>
      </c>
      <c r="E35" s="169">
        <f>E27-SUM(E28:E34)</f>
        <v>41290</v>
      </c>
      <c r="F35" s="169">
        <f>F27-SUM(F28:F34)</f>
        <v>40124</v>
      </c>
      <c r="G35" s="169">
        <f>G27-SUM(G28:G34)</f>
        <v>43161</v>
      </c>
      <c r="H35" s="170">
        <f t="shared" si="12"/>
        <v>7.5690359884358571E-2</v>
      </c>
      <c r="I35" s="180">
        <f t="shared" si="1"/>
        <v>2.2099509147701917</v>
      </c>
      <c r="J35" s="170">
        <f t="shared" si="13"/>
        <v>5.678242153787863E-2</v>
      </c>
      <c r="K35" s="169">
        <f>K27-SUM(K28:K34)</f>
        <v>130178</v>
      </c>
      <c r="L35" s="169">
        <f>L27-SUM(L28:L34)</f>
        <v>232420</v>
      </c>
      <c r="M35" s="169">
        <f>M27-SUM(M28:M34)</f>
        <v>259907</v>
      </c>
      <c r="N35" s="169">
        <f>N27-SUM(N28:N34)</f>
        <v>284694</v>
      </c>
      <c r="O35" s="169">
        <f>O27-SUM(O28:O34)</f>
        <v>265459</v>
      </c>
      <c r="P35" s="170">
        <f t="shared" si="14"/>
        <v>-6.7563770223468045E-2</v>
      </c>
      <c r="Q35" s="180">
        <f t="shared" si="9"/>
        <v>1.039200172072086</v>
      </c>
      <c r="R35" s="170">
        <f t="shared" si="15"/>
        <v>7.7196656795794502E-2</v>
      </c>
      <c r="S35" s="169">
        <f>S27-SUM(S28:S34)</f>
        <v>143624</v>
      </c>
      <c r="T35" s="169">
        <f>T27-SUM(T28:T34)</f>
        <v>271695</v>
      </c>
      <c r="U35" s="169">
        <f>U27-SUM(U28:U34)</f>
        <v>301197</v>
      </c>
      <c r="V35" s="169">
        <f>V27-SUM(V28:V34)</f>
        <v>324818</v>
      </c>
      <c r="W35" s="169">
        <f>W27-SUM(W28:W34)</f>
        <v>308620</v>
      </c>
      <c r="X35" s="170">
        <f t="shared" si="16"/>
        <v>-4.9867926038581589E-2</v>
      </c>
      <c r="Y35" s="180">
        <f t="shared" si="10"/>
        <v>1.1488052136133238</v>
      </c>
      <c r="Z35" s="170">
        <f t="shared" si="11"/>
        <v>7.3662758164614914E-2</v>
      </c>
    </row>
    <row r="36" spans="1:26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spans="1:26" x14ac:dyDescent="0.25">
      <c r="A37" s="1" t="s">
        <v>0</v>
      </c>
      <c r="B37" s="156" t="s">
        <v>73</v>
      </c>
      <c r="C37" s="176">
        <f>C38+C41</f>
        <v>50672</v>
      </c>
      <c r="D37" s="176">
        <f>D38+D41</f>
        <v>179190</v>
      </c>
      <c r="E37" s="176">
        <f>E38+E41</f>
        <v>201032</v>
      </c>
      <c r="F37" s="176">
        <f>F38+F41</f>
        <v>210205</v>
      </c>
      <c r="G37" s="176">
        <f>G38+G41</f>
        <v>189976</v>
      </c>
      <c r="H37" s="177">
        <f>IFERROR(G37/F37-1,"-")</f>
        <v>-9.6234628101139363E-2</v>
      </c>
      <c r="I37" s="177">
        <f t="shared" si="1"/>
        <v>2.7491316703504896</v>
      </c>
      <c r="J37" s="177">
        <f>G37/G$9</f>
        <v>0.24993158902898521</v>
      </c>
      <c r="K37" s="176">
        <f>K38+K41</f>
        <v>206077</v>
      </c>
      <c r="L37" s="176">
        <f>L38+L41</f>
        <v>573367</v>
      </c>
      <c r="M37" s="176">
        <f>M38+M41</f>
        <v>609879</v>
      </c>
      <c r="N37" s="176">
        <f>N38+N41</f>
        <v>651234</v>
      </c>
      <c r="O37" s="176">
        <f>O38+O41</f>
        <v>686791</v>
      </c>
      <c r="P37" s="177">
        <f>IFERROR(O37/N37-1,"-")</f>
        <v>5.4599422020348953E-2</v>
      </c>
      <c r="Q37" s="177">
        <f t="shared" si="9"/>
        <v>2.3326911785400601</v>
      </c>
      <c r="R37" s="177">
        <f>O37/O$9</f>
        <v>0.19972187463013311</v>
      </c>
      <c r="S37" s="176">
        <f>S38+S41</f>
        <v>256749</v>
      </c>
      <c r="T37" s="176">
        <f>T38+T41</f>
        <v>752557</v>
      </c>
      <c r="U37" s="176">
        <f>U38+U41</f>
        <v>810911</v>
      </c>
      <c r="V37" s="176">
        <f>V38+V41</f>
        <v>861439</v>
      </c>
      <c r="W37" s="176">
        <f>W38+W41</f>
        <v>876767</v>
      </c>
      <c r="X37" s="177">
        <f>IFERROR(W37/V37-1,"-")</f>
        <v>1.7793482765465773E-2</v>
      </c>
      <c r="Y37" s="177">
        <f t="shared" si="10"/>
        <v>2.4148799021612546</v>
      </c>
      <c r="Z37" s="177">
        <f t="shared" ref="Z37:Z49" si="17">U37/U$9</f>
        <v>0.19832183217636976</v>
      </c>
    </row>
    <row r="38" spans="1:26" x14ac:dyDescent="0.25">
      <c r="A38" s="1" t="s">
        <v>101</v>
      </c>
      <c r="B38" s="159" t="s">
        <v>102</v>
      </c>
      <c r="C38" s="160">
        <v>6062</v>
      </c>
      <c r="D38" s="160">
        <v>22234</v>
      </c>
      <c r="E38" s="160">
        <v>28199</v>
      </c>
      <c r="F38" s="160">
        <v>31522</v>
      </c>
      <c r="G38" s="160">
        <v>21772</v>
      </c>
      <c r="H38" s="161">
        <f>IFERROR(G38/F38-1,"-")</f>
        <v>-0.30930778503902034</v>
      </c>
      <c r="I38" s="178">
        <f t="shared" si="1"/>
        <v>2.5915539425932037</v>
      </c>
      <c r="J38" s="161">
        <f>G38/G$9</f>
        <v>2.8643147325657273E-2</v>
      </c>
      <c r="K38" s="160">
        <v>33772</v>
      </c>
      <c r="L38" s="160">
        <v>60854</v>
      </c>
      <c r="M38" s="160">
        <v>53463</v>
      </c>
      <c r="N38" s="160">
        <v>49257</v>
      </c>
      <c r="O38" s="160">
        <v>58204</v>
      </c>
      <c r="P38" s="161">
        <f>IFERROR(O38/N38-1,"-")</f>
        <v>0.18163915788618867</v>
      </c>
      <c r="Q38" s="178">
        <f t="shared" si="9"/>
        <v>0.72343953571005559</v>
      </c>
      <c r="R38" s="161">
        <f>O38/O$9</f>
        <v>1.6925981835772843E-2</v>
      </c>
      <c r="S38" s="160">
        <v>39834</v>
      </c>
      <c r="T38" s="160">
        <v>83088</v>
      </c>
      <c r="U38" s="160">
        <v>81662</v>
      </c>
      <c r="V38" s="160">
        <v>80779</v>
      </c>
      <c r="W38" s="160">
        <v>79976</v>
      </c>
      <c r="X38" s="161">
        <f>IFERROR(W38/V38-1,"-")</f>
        <v>-9.9407024102798891E-3</v>
      </c>
      <c r="Y38" s="178">
        <f t="shared" si="10"/>
        <v>1.0077320881658882</v>
      </c>
      <c r="Z38" s="161">
        <f t="shared" si="17"/>
        <v>1.9971806350125611E-2</v>
      </c>
    </row>
    <row r="39" spans="1:26" x14ac:dyDescent="0.25">
      <c r="A39" s="162" t="s">
        <v>108</v>
      </c>
      <c r="B39" s="163" t="s">
        <v>108</v>
      </c>
      <c r="C39" s="164">
        <v>4351</v>
      </c>
      <c r="D39" s="164">
        <v>9363</v>
      </c>
      <c r="E39" s="164">
        <v>15617</v>
      </c>
      <c r="F39" s="164">
        <v>21291</v>
      </c>
      <c r="G39" s="164">
        <v>11825</v>
      </c>
      <c r="H39" s="165">
        <f>IFERROR(G39/F39-1,"-")</f>
        <v>-0.44460100511953404</v>
      </c>
      <c r="I39" s="179">
        <f t="shared" si="1"/>
        <v>1.717766030797518</v>
      </c>
      <c r="J39" s="165">
        <f>G39/G$9</f>
        <v>1.5556917927884311E-2</v>
      </c>
      <c r="K39" s="164">
        <v>4726</v>
      </c>
      <c r="L39" s="164">
        <v>9315</v>
      </c>
      <c r="M39" s="164">
        <v>14016</v>
      </c>
      <c r="N39" s="164">
        <v>10087</v>
      </c>
      <c r="O39" s="164">
        <v>18014</v>
      </c>
      <c r="P39" s="165">
        <f>IFERROR(O39/N39-1,"-")</f>
        <v>0.78586299196986209</v>
      </c>
      <c r="Q39" s="179">
        <f t="shared" si="9"/>
        <v>2.8116800677105376</v>
      </c>
      <c r="R39" s="165">
        <f>O39/O$9</f>
        <v>5.238551247158477E-3</v>
      </c>
      <c r="S39" s="164">
        <v>9077</v>
      </c>
      <c r="T39" s="164">
        <v>18678</v>
      </c>
      <c r="U39" s="164">
        <v>29633</v>
      </c>
      <c r="V39" s="164">
        <v>31378</v>
      </c>
      <c r="W39" s="164">
        <v>29839</v>
      </c>
      <c r="X39" s="165">
        <f>IFERROR(W39/V39-1,"-")</f>
        <v>-4.9047103065842257E-2</v>
      </c>
      <c r="Y39" s="179">
        <f t="shared" si="10"/>
        <v>2.2873195989864494</v>
      </c>
      <c r="Z39" s="165">
        <f t="shared" si="17"/>
        <v>7.2472452006229603E-3</v>
      </c>
    </row>
    <row r="40" spans="1:26" x14ac:dyDescent="0.25">
      <c r="A40" s="162" t="s">
        <v>105</v>
      </c>
      <c r="B40" s="163" t="s">
        <v>105</v>
      </c>
      <c r="C40" s="164">
        <v>1711</v>
      </c>
      <c r="D40" s="164">
        <v>12871</v>
      </c>
      <c r="E40" s="164">
        <v>12582</v>
      </c>
      <c r="F40" s="164">
        <v>10231</v>
      </c>
      <c r="G40" s="164">
        <v>9947</v>
      </c>
      <c r="H40" s="165">
        <f>IFERROR(G40/F40-1,"-")</f>
        <v>-2.7758772358518202E-2</v>
      </c>
      <c r="I40" s="179">
        <f t="shared" si="1"/>
        <v>4.8135593220338979</v>
      </c>
      <c r="J40" s="165">
        <f>G40/G$9</f>
        <v>1.308622939777296E-2</v>
      </c>
      <c r="K40" s="164">
        <v>29046</v>
      </c>
      <c r="L40" s="164">
        <v>51539</v>
      </c>
      <c r="M40" s="164">
        <v>39447</v>
      </c>
      <c r="N40" s="164">
        <v>39170</v>
      </c>
      <c r="O40" s="164">
        <v>40190</v>
      </c>
      <c r="P40" s="165">
        <f>IFERROR(O40/N40-1,"-")</f>
        <v>2.6040336992596336E-2</v>
      </c>
      <c r="Q40" s="179">
        <f t="shared" si="9"/>
        <v>0.3836672863733388</v>
      </c>
      <c r="R40" s="165">
        <f>O40/O$9</f>
        <v>1.1687430588614366E-2</v>
      </c>
      <c r="S40" s="164">
        <v>30757</v>
      </c>
      <c r="T40" s="164">
        <v>64410</v>
      </c>
      <c r="U40" s="164">
        <v>52029</v>
      </c>
      <c r="V40" s="164">
        <v>49401</v>
      </c>
      <c r="W40" s="164">
        <v>50137</v>
      </c>
      <c r="X40" s="165">
        <f>IFERROR(W40/V40-1,"-")</f>
        <v>1.48984838363595E-2</v>
      </c>
      <c r="Y40" s="179">
        <f t="shared" si="10"/>
        <v>0.63010046493481164</v>
      </c>
      <c r="Z40" s="165">
        <f t="shared" si="17"/>
        <v>1.2724561149502649E-2</v>
      </c>
    </row>
    <row r="41" spans="1:26" x14ac:dyDescent="0.25">
      <c r="A41" s="1" t="s">
        <v>151</v>
      </c>
      <c r="B41" s="159" t="s">
        <v>112</v>
      </c>
      <c r="C41" s="160">
        <v>44610</v>
      </c>
      <c r="D41" s="160">
        <v>156956</v>
      </c>
      <c r="E41" s="160">
        <v>172833</v>
      </c>
      <c r="F41" s="160">
        <v>178683</v>
      </c>
      <c r="G41" s="160">
        <v>168204</v>
      </c>
      <c r="H41" s="161">
        <f>IFERROR(G41/F41-1,"-")</f>
        <v>-5.8645758130320136E-2</v>
      </c>
      <c r="I41" s="178">
        <f t="shared" si="1"/>
        <v>2.770544720914593</v>
      </c>
      <c r="J41" s="161">
        <f>G41/G$9</f>
        <v>0.22128844170332793</v>
      </c>
      <c r="K41" s="160">
        <v>172305</v>
      </c>
      <c r="L41" s="160">
        <v>512513</v>
      </c>
      <c r="M41" s="160">
        <v>556416</v>
      </c>
      <c r="N41" s="160">
        <v>601977</v>
      </c>
      <c r="O41" s="160">
        <v>628587</v>
      </c>
      <c r="P41" s="161">
        <f>IFERROR(O41/N41-1,"-")</f>
        <v>4.4204346677696904E-2</v>
      </c>
      <c r="Q41" s="178">
        <f t="shared" si="9"/>
        <v>2.6481065552363541</v>
      </c>
      <c r="R41" s="161">
        <f>O41/O$9</f>
        <v>0.18279589279436026</v>
      </c>
      <c r="S41" s="160">
        <v>216915</v>
      </c>
      <c r="T41" s="160">
        <v>669469</v>
      </c>
      <c r="U41" s="160">
        <v>729249</v>
      </c>
      <c r="V41" s="160">
        <v>780660</v>
      </c>
      <c r="W41" s="160">
        <v>796791</v>
      </c>
      <c r="X41" s="161">
        <f>IFERROR(W41/V41-1,"-")</f>
        <v>2.0663284912766144E-2</v>
      </c>
      <c r="Y41" s="178">
        <f t="shared" si="10"/>
        <v>2.6732867713159534</v>
      </c>
      <c r="Z41" s="161">
        <f t="shared" si="17"/>
        <v>0.17835002582624415</v>
      </c>
    </row>
    <row r="42" spans="1:26" x14ac:dyDescent="0.25">
      <c r="A42" s="162" t="s">
        <v>115</v>
      </c>
      <c r="B42" s="163" t="s">
        <v>115</v>
      </c>
      <c r="C42" s="164">
        <v>17021</v>
      </c>
      <c r="D42" s="164">
        <v>75160</v>
      </c>
      <c r="E42" s="164">
        <v>74704</v>
      </c>
      <c r="F42" s="164">
        <v>75962</v>
      </c>
      <c r="G42" s="164">
        <v>64357</v>
      </c>
      <c r="H42" s="165">
        <f t="shared" ref="H42:H49" si="18">IFERROR(G42/F42-1,"-")</f>
        <v>-0.15277375529870196</v>
      </c>
      <c r="I42" s="179">
        <f t="shared" si="1"/>
        <v>2.781035191821867</v>
      </c>
      <c r="J42" s="165">
        <f t="shared" ref="J42:J49" si="19">G42/G$9</f>
        <v>8.4667785799987363E-2</v>
      </c>
      <c r="K42" s="164">
        <v>63769</v>
      </c>
      <c r="L42" s="164">
        <v>269103</v>
      </c>
      <c r="M42" s="164">
        <v>299592</v>
      </c>
      <c r="N42" s="164">
        <v>337098</v>
      </c>
      <c r="O42" s="164">
        <v>344030</v>
      </c>
      <c r="P42" s="165">
        <f t="shared" ref="P42:P49" si="20">IFERROR(O42/N42-1,"-")</f>
        <v>2.0563752973912663E-2</v>
      </c>
      <c r="Q42" s="179">
        <f t="shared" si="9"/>
        <v>4.394941115589079</v>
      </c>
      <c r="R42" s="165">
        <f t="shared" ref="R42:R49" si="21">O42/O$9</f>
        <v>0.10004545273453597</v>
      </c>
      <c r="S42" s="164">
        <v>80790</v>
      </c>
      <c r="T42" s="164">
        <v>344263</v>
      </c>
      <c r="U42" s="164">
        <v>374296</v>
      </c>
      <c r="V42" s="164">
        <v>413060</v>
      </c>
      <c r="W42" s="164">
        <v>408387</v>
      </c>
      <c r="X42" s="165">
        <f t="shared" ref="X42:X49" si="22">IFERROR(W42/V42-1,"-")</f>
        <v>-1.1313126422311526E-2</v>
      </c>
      <c r="Y42" s="179">
        <f t="shared" si="10"/>
        <v>4.0549201633865577</v>
      </c>
      <c r="Z42" s="165">
        <f t="shared" si="17"/>
        <v>9.1540339810764065E-2</v>
      </c>
    </row>
    <row r="43" spans="1:26" x14ac:dyDescent="0.25">
      <c r="A43" s="162" t="s">
        <v>118</v>
      </c>
      <c r="B43" s="163" t="s">
        <v>118</v>
      </c>
      <c r="C43" s="164">
        <v>2578</v>
      </c>
      <c r="D43" s="164">
        <v>7845</v>
      </c>
      <c r="E43" s="164">
        <v>10851</v>
      </c>
      <c r="F43" s="164">
        <v>11127</v>
      </c>
      <c r="G43" s="164">
        <v>12948</v>
      </c>
      <c r="H43" s="165">
        <f t="shared" si="18"/>
        <v>0.16365597196009696</v>
      </c>
      <c r="I43" s="179">
        <f t="shared" si="1"/>
        <v>4.0224980605120244</v>
      </c>
      <c r="J43" s="165">
        <f t="shared" si="19"/>
        <v>1.7034331782684656E-2</v>
      </c>
      <c r="K43" s="164">
        <v>10918</v>
      </c>
      <c r="L43" s="164">
        <v>19949</v>
      </c>
      <c r="M43" s="164">
        <v>22563</v>
      </c>
      <c r="N43" s="164">
        <v>20333</v>
      </c>
      <c r="O43" s="164">
        <v>21621</v>
      </c>
      <c r="P43" s="165">
        <f t="shared" si="20"/>
        <v>6.3345300742635224E-2</v>
      </c>
      <c r="Q43" s="179">
        <f t="shared" si="9"/>
        <v>0.98030774867191783</v>
      </c>
      <c r="R43" s="165">
        <f t="shared" si="21"/>
        <v>6.2874828752533269E-3</v>
      </c>
      <c r="S43" s="164">
        <v>13496</v>
      </c>
      <c r="T43" s="164">
        <v>27794</v>
      </c>
      <c r="U43" s="164">
        <v>33414</v>
      </c>
      <c r="V43" s="164">
        <v>31460</v>
      </c>
      <c r="W43" s="164">
        <v>34569</v>
      </c>
      <c r="X43" s="165">
        <f t="shared" si="22"/>
        <v>9.8823903369357868E-2</v>
      </c>
      <c r="Y43" s="179">
        <f t="shared" si="10"/>
        <v>1.5614256075874331</v>
      </c>
      <c r="Z43" s="165">
        <f t="shared" si="17"/>
        <v>8.1719519162290546E-3</v>
      </c>
    </row>
    <row r="44" spans="1:26" x14ac:dyDescent="0.25">
      <c r="A44" s="162" t="s">
        <v>121</v>
      </c>
      <c r="B44" s="163" t="s">
        <v>121</v>
      </c>
      <c r="C44" s="164">
        <v>1781</v>
      </c>
      <c r="D44" s="164">
        <v>5675</v>
      </c>
      <c r="E44" s="164">
        <v>7845</v>
      </c>
      <c r="F44" s="164">
        <v>8232</v>
      </c>
      <c r="G44" s="164">
        <v>8794</v>
      </c>
      <c r="H44" s="165">
        <f t="shared" si="18"/>
        <v>6.8270165208940803E-2</v>
      </c>
      <c r="I44" s="179">
        <f t="shared" si="1"/>
        <v>3.9376754632229085</v>
      </c>
      <c r="J44" s="165">
        <f t="shared" si="19"/>
        <v>1.1569347675079462E-2</v>
      </c>
      <c r="K44" s="164">
        <v>8252</v>
      </c>
      <c r="L44" s="164">
        <v>12032</v>
      </c>
      <c r="M44" s="164">
        <v>11886</v>
      </c>
      <c r="N44" s="164">
        <v>11380</v>
      </c>
      <c r="O44" s="164">
        <v>13384</v>
      </c>
      <c r="P44" s="165">
        <f t="shared" si="20"/>
        <v>0.17609841827768014</v>
      </c>
      <c r="Q44" s="179">
        <f t="shared" si="9"/>
        <v>0.62190984003877858</v>
      </c>
      <c r="R44" s="165">
        <f t="shared" si="21"/>
        <v>3.8921266732524179E-3</v>
      </c>
      <c r="S44" s="164">
        <v>10033</v>
      </c>
      <c r="T44" s="164">
        <v>17707</v>
      </c>
      <c r="U44" s="164">
        <v>19731</v>
      </c>
      <c r="V44" s="164">
        <v>19612</v>
      </c>
      <c r="W44" s="164">
        <v>22178</v>
      </c>
      <c r="X44" s="165">
        <f t="shared" si="22"/>
        <v>0.13083826228839479</v>
      </c>
      <c r="Y44" s="179">
        <f t="shared" si="10"/>
        <v>1.2105053324030699</v>
      </c>
      <c r="Z44" s="165">
        <f t="shared" si="17"/>
        <v>4.8255456772345572E-3</v>
      </c>
    </row>
    <row r="45" spans="1:26" x14ac:dyDescent="0.25">
      <c r="A45" s="162" t="s">
        <v>128</v>
      </c>
      <c r="B45" s="163" t="s">
        <v>128</v>
      </c>
      <c r="C45" s="164">
        <v>1430</v>
      </c>
      <c r="D45" s="164">
        <v>3236</v>
      </c>
      <c r="E45" s="164">
        <v>3478</v>
      </c>
      <c r="F45" s="164">
        <v>3809</v>
      </c>
      <c r="G45" s="164">
        <v>3286</v>
      </c>
      <c r="H45" s="165">
        <f t="shared" si="18"/>
        <v>-0.13730637962719872</v>
      </c>
      <c r="I45" s="179">
        <f t="shared" si="1"/>
        <v>1.2979020979020981</v>
      </c>
      <c r="J45" s="165">
        <f t="shared" si="19"/>
        <v>4.3230471298966464E-3</v>
      </c>
      <c r="K45" s="164">
        <v>13570</v>
      </c>
      <c r="L45" s="164">
        <v>27358</v>
      </c>
      <c r="M45" s="164">
        <v>26160</v>
      </c>
      <c r="N45" s="164">
        <v>28369</v>
      </c>
      <c r="O45" s="164">
        <v>25403</v>
      </c>
      <c r="P45" s="165">
        <f t="shared" si="20"/>
        <v>-0.10455074200712045</v>
      </c>
      <c r="Q45" s="179">
        <f t="shared" si="9"/>
        <v>0.87199705232129698</v>
      </c>
      <c r="R45" s="165">
        <f t="shared" si="21"/>
        <v>7.3873052809796157E-3</v>
      </c>
      <c r="S45" s="164">
        <v>15000</v>
      </c>
      <c r="T45" s="164">
        <v>30594</v>
      </c>
      <c r="U45" s="164">
        <v>29638</v>
      </c>
      <c r="V45" s="164">
        <v>32178</v>
      </c>
      <c r="W45" s="164">
        <v>28689</v>
      </c>
      <c r="X45" s="165">
        <f t="shared" si="22"/>
        <v>-0.10842811859034118</v>
      </c>
      <c r="Y45" s="179">
        <f t="shared" si="10"/>
        <v>0.91260000000000008</v>
      </c>
      <c r="Z45" s="165">
        <f t="shared" si="17"/>
        <v>7.2484680341532515E-3</v>
      </c>
    </row>
    <row r="46" spans="1:26" x14ac:dyDescent="0.25">
      <c r="A46" s="162" t="s">
        <v>124</v>
      </c>
      <c r="B46" s="163" t="s">
        <v>124</v>
      </c>
      <c r="C46" s="164">
        <v>722</v>
      </c>
      <c r="D46" s="164">
        <v>1778</v>
      </c>
      <c r="E46" s="164">
        <v>2265</v>
      </c>
      <c r="F46" s="164">
        <v>2413</v>
      </c>
      <c r="G46" s="164">
        <v>3459</v>
      </c>
      <c r="H46" s="165">
        <f t="shared" si="18"/>
        <v>0.43348528802320763</v>
      </c>
      <c r="I46" s="179">
        <f t="shared" si="1"/>
        <v>3.7908587257617725</v>
      </c>
      <c r="J46" s="165">
        <f t="shared" si="19"/>
        <v>4.5506451680804938E-3</v>
      </c>
      <c r="K46" s="164">
        <v>16968</v>
      </c>
      <c r="L46" s="164">
        <v>29000</v>
      </c>
      <c r="M46" s="164">
        <v>33231</v>
      </c>
      <c r="N46" s="164">
        <v>33087</v>
      </c>
      <c r="O46" s="164">
        <v>29103</v>
      </c>
      <c r="P46" s="165">
        <f t="shared" si="20"/>
        <v>-0.12040982863360228</v>
      </c>
      <c r="Q46" s="179">
        <f t="shared" si="9"/>
        <v>0.71516973125884009</v>
      </c>
      <c r="R46" s="165">
        <f t="shared" si="21"/>
        <v>8.4632817223300304E-3</v>
      </c>
      <c r="S46" s="164">
        <v>17690</v>
      </c>
      <c r="T46" s="164">
        <v>30778</v>
      </c>
      <c r="U46" s="164">
        <v>35496</v>
      </c>
      <c r="V46" s="164">
        <v>35500</v>
      </c>
      <c r="W46" s="164">
        <v>32562</v>
      </c>
      <c r="X46" s="165">
        <f t="shared" si="22"/>
        <v>-8.2760563380281704E-2</v>
      </c>
      <c r="Y46" s="179">
        <f t="shared" si="10"/>
        <v>0.84070096099491232</v>
      </c>
      <c r="Z46" s="165">
        <f t="shared" si="17"/>
        <v>8.681139798242251E-3</v>
      </c>
    </row>
    <row r="47" spans="1:26" x14ac:dyDescent="0.25">
      <c r="A47" s="162" t="s">
        <v>133</v>
      </c>
      <c r="B47" s="163" t="s">
        <v>133</v>
      </c>
      <c r="C47" s="164">
        <v>749</v>
      </c>
      <c r="D47" s="164">
        <v>2218</v>
      </c>
      <c r="E47" s="164">
        <v>2217</v>
      </c>
      <c r="F47" s="164">
        <v>1673</v>
      </c>
      <c r="G47" s="164">
        <v>1722</v>
      </c>
      <c r="H47" s="165">
        <f t="shared" si="18"/>
        <v>2.9288702928870203E-2</v>
      </c>
      <c r="I47" s="179">
        <f t="shared" si="1"/>
        <v>1.2990654205607477</v>
      </c>
      <c r="J47" s="165">
        <f t="shared" si="19"/>
        <v>2.2654556170669587E-3</v>
      </c>
      <c r="K47" s="164">
        <v>2639</v>
      </c>
      <c r="L47" s="164">
        <v>6605</v>
      </c>
      <c r="M47" s="164">
        <v>7002</v>
      </c>
      <c r="N47" s="164">
        <v>6960</v>
      </c>
      <c r="O47" s="164">
        <v>8257</v>
      </c>
      <c r="P47" s="165">
        <f t="shared" si="20"/>
        <v>0.18635057471264371</v>
      </c>
      <c r="Q47" s="179">
        <f t="shared" si="9"/>
        <v>2.1288366805608185</v>
      </c>
      <c r="R47" s="165">
        <f t="shared" si="21"/>
        <v>2.4011722908730735E-3</v>
      </c>
      <c r="S47" s="164">
        <v>3388</v>
      </c>
      <c r="T47" s="164">
        <v>8823</v>
      </c>
      <c r="U47" s="164">
        <v>9219</v>
      </c>
      <c r="V47" s="164">
        <v>8633</v>
      </c>
      <c r="W47" s="164">
        <v>9979</v>
      </c>
      <c r="X47" s="165">
        <f t="shared" si="22"/>
        <v>0.15591335572802034</v>
      </c>
      <c r="Y47" s="179">
        <f t="shared" si="10"/>
        <v>1.9453955135773318</v>
      </c>
      <c r="Z47" s="165">
        <f t="shared" si="17"/>
        <v>2.2546604631506454E-3</v>
      </c>
    </row>
    <row r="48" spans="1:26" x14ac:dyDescent="0.25">
      <c r="A48" s="162" t="s">
        <v>136</v>
      </c>
      <c r="B48" s="163" t="s">
        <v>136</v>
      </c>
      <c r="C48" s="164">
        <v>761</v>
      </c>
      <c r="D48" s="164">
        <v>1311</v>
      </c>
      <c r="E48" s="164">
        <v>1982</v>
      </c>
      <c r="F48" s="164">
        <v>1393</v>
      </c>
      <c r="G48" s="164">
        <v>1019</v>
      </c>
      <c r="H48" s="165">
        <f t="shared" si="18"/>
        <v>-0.26848528356066048</v>
      </c>
      <c r="I48" s="179">
        <f t="shared" si="1"/>
        <v>0.33902759526938242</v>
      </c>
      <c r="J48" s="165">
        <f t="shared" si="19"/>
        <v>1.3405919127707495E-3</v>
      </c>
      <c r="K48" s="164">
        <v>3019</v>
      </c>
      <c r="L48" s="164">
        <v>6804</v>
      </c>
      <c r="M48" s="164">
        <v>8431</v>
      </c>
      <c r="N48" s="164">
        <v>7038</v>
      </c>
      <c r="O48" s="164">
        <v>6780</v>
      </c>
      <c r="P48" s="165">
        <f t="shared" si="20"/>
        <v>-3.6658141517476595E-2</v>
      </c>
      <c r="Q48" s="179">
        <f t="shared" si="9"/>
        <v>1.2457767472673069</v>
      </c>
      <c r="R48" s="165">
        <f t="shared" si="21"/>
        <v>1.9716541276637322E-3</v>
      </c>
      <c r="S48" s="164">
        <v>3780</v>
      </c>
      <c r="T48" s="164">
        <v>8115</v>
      </c>
      <c r="U48" s="164">
        <v>10413</v>
      </c>
      <c r="V48" s="164">
        <v>8431</v>
      </c>
      <c r="W48" s="164">
        <v>7799</v>
      </c>
      <c r="X48" s="165">
        <f t="shared" si="22"/>
        <v>-7.4961451785078848E-2</v>
      </c>
      <c r="Y48" s="179">
        <f t="shared" si="10"/>
        <v>1.0632275132275133</v>
      </c>
      <c r="Z48" s="165">
        <f t="shared" si="17"/>
        <v>2.5466731101841489E-3</v>
      </c>
    </row>
    <row r="49" spans="1:26" x14ac:dyDescent="0.25">
      <c r="A49" s="167" t="s">
        <v>150</v>
      </c>
      <c r="B49" s="168" t="s">
        <v>150</v>
      </c>
      <c r="C49" s="169">
        <f>C41-SUM(C42:C48)</f>
        <v>19568</v>
      </c>
      <c r="D49" s="169">
        <f>D41-SUM(D42:D48)</f>
        <v>59733</v>
      </c>
      <c r="E49" s="169">
        <f>E41-SUM(E42:E48)</f>
        <v>69491</v>
      </c>
      <c r="F49" s="169">
        <f>F41-SUM(F42:F48)</f>
        <v>74074</v>
      </c>
      <c r="G49" s="169">
        <f>G41-SUM(G42:G48)</f>
        <v>72619</v>
      </c>
      <c r="H49" s="170">
        <f t="shared" si="18"/>
        <v>-1.9642519642519618E-2</v>
      </c>
      <c r="I49" s="180">
        <f t="shared" si="1"/>
        <v>2.7111099754701553</v>
      </c>
      <c r="J49" s="170">
        <f t="shared" si="19"/>
        <v>9.5537236617761589E-2</v>
      </c>
      <c r="K49" s="169">
        <f>K41-SUM(K42:K48)</f>
        <v>53170</v>
      </c>
      <c r="L49" s="169">
        <f>L41-SUM(L42:L48)</f>
        <v>141662</v>
      </c>
      <c r="M49" s="169">
        <f>M41-SUM(M42:M48)</f>
        <v>147551</v>
      </c>
      <c r="N49" s="169">
        <f>N41-SUM(N42:N48)</f>
        <v>157712</v>
      </c>
      <c r="O49" s="169">
        <f>O41-SUM(O42:O48)</f>
        <v>180009</v>
      </c>
      <c r="P49" s="170">
        <f t="shared" si="20"/>
        <v>0.14137795475296744</v>
      </c>
      <c r="Q49" s="180">
        <f t="shared" si="9"/>
        <v>2.3855369569305998</v>
      </c>
      <c r="R49" s="170">
        <f t="shared" si="21"/>
        <v>5.2347417089472097E-2</v>
      </c>
      <c r="S49" s="169">
        <f>S41-SUM(S42:S48)</f>
        <v>72738</v>
      </c>
      <c r="T49" s="169">
        <f>T41-SUM(T42:T48)</f>
        <v>201395</v>
      </c>
      <c r="U49" s="169">
        <f>U41-SUM(U42:U48)</f>
        <v>217042</v>
      </c>
      <c r="V49" s="169">
        <f>V41-SUM(V42:V48)</f>
        <v>231786</v>
      </c>
      <c r="W49" s="169">
        <f>W41-SUM(W42:W48)</f>
        <v>252628</v>
      </c>
      <c r="X49" s="170">
        <f t="shared" si="22"/>
        <v>8.9919149560370393E-2</v>
      </c>
      <c r="Y49" s="180">
        <f t="shared" si="10"/>
        <v>2.4731227143996262</v>
      </c>
      <c r="Z49" s="170">
        <f t="shared" si="17"/>
        <v>5.3081247016286186E-2</v>
      </c>
    </row>
    <row r="50" spans="1:26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spans="1:26" x14ac:dyDescent="0.25">
      <c r="A51" s="1" t="s">
        <v>0</v>
      </c>
      <c r="B51" s="156" t="s">
        <v>73</v>
      </c>
      <c r="C51" s="176">
        <f>C52+C55</f>
        <v>0</v>
      </c>
      <c r="D51" s="176">
        <f>D52+D55</f>
        <v>0</v>
      </c>
      <c r="E51" s="176">
        <f>E52+E55</f>
        <v>0</v>
      </c>
      <c r="F51" s="176">
        <f>F52+F55</f>
        <v>0</v>
      </c>
      <c r="G51" s="176">
        <f>G52+G55</f>
        <v>0</v>
      </c>
      <c r="H51" s="177" t="str">
        <f>IFERROR(G51/F51-1,"-")</f>
        <v>-</v>
      </c>
      <c r="I51" s="177" t="str">
        <f t="shared" si="1"/>
        <v>-</v>
      </c>
      <c r="J51" s="177">
        <f>G51/G$9</f>
        <v>0</v>
      </c>
      <c r="K51" s="176">
        <f>K52+K55</f>
        <v>0</v>
      </c>
      <c r="L51" s="176">
        <f>L52+L55</f>
        <v>0</v>
      </c>
      <c r="M51" s="176">
        <f>M52+M55</f>
        <v>0</v>
      </c>
      <c r="N51" s="176">
        <f>N52+N55</f>
        <v>0</v>
      </c>
      <c r="O51" s="176">
        <f>O52+O55</f>
        <v>0</v>
      </c>
      <c r="P51" s="177" t="str">
        <f>IFERROR(O51/N51-1,"-")</f>
        <v>-</v>
      </c>
      <c r="Q51" s="177" t="str">
        <f t="shared" si="9"/>
        <v>-</v>
      </c>
      <c r="R51" s="177">
        <f>O51/O$9</f>
        <v>0</v>
      </c>
      <c r="S51" s="176">
        <f>S52+S55</f>
        <v>20161</v>
      </c>
      <c r="T51" s="176">
        <f>T52+T55</f>
        <v>37638</v>
      </c>
      <c r="U51" s="176">
        <f>U52+U55</f>
        <v>50566</v>
      </c>
      <c r="V51" s="176">
        <f>V52+V55</f>
        <v>44389</v>
      </c>
      <c r="W51" s="176">
        <f>W52+W55</f>
        <v>43817</v>
      </c>
      <c r="X51" s="177">
        <f>IFERROR(W51/V51-1,"-")</f>
        <v>-1.28860753790353E-2</v>
      </c>
      <c r="Y51" s="177">
        <f t="shared" si="10"/>
        <v>1.1733544963047469</v>
      </c>
      <c r="Z51" s="177">
        <f t="shared" ref="Z51:Z63" si="23">U51/U$9</f>
        <v>1.2366760058539487E-2</v>
      </c>
    </row>
    <row r="52" spans="1:26" x14ac:dyDescent="0.25">
      <c r="A52" s="1" t="s">
        <v>101</v>
      </c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1" t="str">
        <f>IFERROR(G52/F52-1,"-")</f>
        <v>-</v>
      </c>
      <c r="I52" s="178" t="str">
        <f t="shared" si="1"/>
        <v>-</v>
      </c>
      <c r="J52" s="161">
        <f>G52/G$9</f>
        <v>0</v>
      </c>
      <c r="K52" s="160">
        <v>0</v>
      </c>
      <c r="L52" s="160">
        <v>0</v>
      </c>
      <c r="M52" s="160">
        <v>0</v>
      </c>
      <c r="N52" s="160">
        <v>0</v>
      </c>
      <c r="O52" s="160">
        <v>0</v>
      </c>
      <c r="P52" s="161" t="str">
        <f>IFERROR(O52/N52-1,"-")</f>
        <v>-</v>
      </c>
      <c r="Q52" s="178" t="str">
        <f t="shared" si="9"/>
        <v>-</v>
      </c>
      <c r="R52" s="161">
        <f>O52/O$9</f>
        <v>0</v>
      </c>
      <c r="S52" s="160">
        <v>4950</v>
      </c>
      <c r="T52" s="160">
        <v>6738</v>
      </c>
      <c r="U52" s="160">
        <v>20123</v>
      </c>
      <c r="V52" s="160">
        <v>11822</v>
      </c>
      <c r="W52" s="160">
        <v>9889</v>
      </c>
      <c r="X52" s="161">
        <f>IFERROR(W52/V52-1,"-")</f>
        <v>-0.16350871256978516</v>
      </c>
      <c r="Y52" s="178">
        <f t="shared" si="10"/>
        <v>0.99777777777777787</v>
      </c>
      <c r="Z52" s="161">
        <f t="shared" si="23"/>
        <v>4.9214158260093756E-3</v>
      </c>
    </row>
    <row r="53" spans="1:26" x14ac:dyDescent="0.25">
      <c r="A53" s="162" t="s">
        <v>108</v>
      </c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5" t="str">
        <f>IFERROR(G53/F53-1,"-")</f>
        <v>-</v>
      </c>
      <c r="I53" s="179" t="str">
        <f t="shared" si="1"/>
        <v>-</v>
      </c>
      <c r="J53" s="165">
        <f>G53/G$9</f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5" t="str">
        <f>IFERROR(O53/N53-1,"-")</f>
        <v>-</v>
      </c>
      <c r="Q53" s="179" t="str">
        <f t="shared" si="9"/>
        <v>-</v>
      </c>
      <c r="R53" s="165">
        <f>O53/O$9</f>
        <v>0</v>
      </c>
      <c r="S53" s="164">
        <v>2415</v>
      </c>
      <c r="T53" s="164">
        <v>3508</v>
      </c>
      <c r="U53" s="164">
        <v>14745</v>
      </c>
      <c r="V53" s="164">
        <v>7661</v>
      </c>
      <c r="W53" s="164">
        <v>5821</v>
      </c>
      <c r="X53" s="165">
        <f>IFERROR(W53/V53-1,"-")</f>
        <v>-0.24017752251664271</v>
      </c>
      <c r="Y53" s="179">
        <f t="shared" si="10"/>
        <v>1.4103519668737059</v>
      </c>
      <c r="Z53" s="165">
        <f t="shared" si="23"/>
        <v>3.6061360808283182E-3</v>
      </c>
    </row>
    <row r="54" spans="1:26" x14ac:dyDescent="0.25">
      <c r="A54" s="162" t="s">
        <v>105</v>
      </c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5" t="str">
        <f>IFERROR(G54/F54-1,"-")</f>
        <v>-</v>
      </c>
      <c r="I54" s="179" t="str">
        <f t="shared" si="1"/>
        <v>-</v>
      </c>
      <c r="J54" s="165">
        <f>G54/G$9</f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5" t="str">
        <f>IFERROR(O54/N54-1,"-")</f>
        <v>-</v>
      </c>
      <c r="Q54" s="179" t="str">
        <f t="shared" si="9"/>
        <v>-</v>
      </c>
      <c r="R54" s="165">
        <f>O54/O$9</f>
        <v>0</v>
      </c>
      <c r="S54" s="164">
        <v>2535</v>
      </c>
      <c r="T54" s="164">
        <v>3230</v>
      </c>
      <c r="U54" s="164">
        <v>5378</v>
      </c>
      <c r="V54" s="164">
        <v>4161</v>
      </c>
      <c r="W54" s="164">
        <v>4068</v>
      </c>
      <c r="X54" s="165">
        <f>IFERROR(W54/V54-1,"-")</f>
        <v>-2.2350396539293493E-2</v>
      </c>
      <c r="Y54" s="179">
        <f t="shared" si="10"/>
        <v>0.60473372781065082</v>
      </c>
      <c r="Z54" s="165">
        <f t="shared" si="23"/>
        <v>1.3152797451810576E-3</v>
      </c>
    </row>
    <row r="55" spans="1:26" x14ac:dyDescent="0.25">
      <c r="A55" s="1" t="s">
        <v>151</v>
      </c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1" t="str">
        <f>IFERROR(G55/F55-1,"-")</f>
        <v>-</v>
      </c>
      <c r="I55" s="178" t="str">
        <f t="shared" si="1"/>
        <v>-</v>
      </c>
      <c r="J55" s="161">
        <f>G55/G$9</f>
        <v>0</v>
      </c>
      <c r="K55" s="160">
        <v>0</v>
      </c>
      <c r="L55" s="160">
        <v>0</v>
      </c>
      <c r="M55" s="160">
        <v>0</v>
      </c>
      <c r="N55" s="160">
        <v>0</v>
      </c>
      <c r="O55" s="160">
        <v>0</v>
      </c>
      <c r="P55" s="161" t="str">
        <f>IFERROR(O55/N55-1,"-")</f>
        <v>-</v>
      </c>
      <c r="Q55" s="178" t="str">
        <f t="shared" si="9"/>
        <v>-</v>
      </c>
      <c r="R55" s="161">
        <f>O55/O$9</f>
        <v>0</v>
      </c>
      <c r="S55" s="160">
        <v>15211</v>
      </c>
      <c r="T55" s="160">
        <v>30900</v>
      </c>
      <c r="U55" s="160">
        <v>30443</v>
      </c>
      <c r="V55" s="160">
        <v>32567</v>
      </c>
      <c r="W55" s="160">
        <v>33928</v>
      </c>
      <c r="X55" s="161">
        <f>IFERROR(W55/V55-1,"-")</f>
        <v>4.1790769797647842E-2</v>
      </c>
      <c r="Y55" s="178">
        <f t="shared" si="10"/>
        <v>1.2304910919729144</v>
      </c>
      <c r="Z55" s="161">
        <f t="shared" si="23"/>
        <v>7.4453442325301111E-3</v>
      </c>
    </row>
    <row r="56" spans="1:26" x14ac:dyDescent="0.25">
      <c r="A56" s="162" t="s">
        <v>115</v>
      </c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5" t="str">
        <f t="shared" ref="H56:H63" si="24">IFERROR(G56/F56-1,"-")</f>
        <v>-</v>
      </c>
      <c r="I56" s="179" t="str">
        <f t="shared" si="1"/>
        <v>-</v>
      </c>
      <c r="J56" s="165">
        <f t="shared" ref="J56:J63" si="25">G56/G$9</f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5" t="str">
        <f t="shared" ref="P56:P63" si="26">IFERROR(O56/N56-1,"-")</f>
        <v>-</v>
      </c>
      <c r="Q56" s="179" t="str">
        <f t="shared" si="9"/>
        <v>-</v>
      </c>
      <c r="R56" s="165">
        <f t="shared" ref="R56:R63" si="27">O56/O$9</f>
        <v>0</v>
      </c>
      <c r="S56" s="164">
        <v>3030</v>
      </c>
      <c r="T56" s="164">
        <v>10329</v>
      </c>
      <c r="U56" s="164">
        <v>9247</v>
      </c>
      <c r="V56" s="164">
        <v>10964</v>
      </c>
      <c r="W56" s="164">
        <v>11677</v>
      </c>
      <c r="X56" s="165">
        <f t="shared" ref="X56:X63" si="28">IFERROR(W56/V56-1,"-")</f>
        <v>6.5031010580080206E-2</v>
      </c>
      <c r="Y56" s="179">
        <f t="shared" si="10"/>
        <v>2.8537953795379538</v>
      </c>
      <c r="Z56" s="165">
        <f t="shared" si="23"/>
        <v>2.2615083309202753E-3</v>
      </c>
    </row>
    <row r="57" spans="1:26" x14ac:dyDescent="0.25">
      <c r="A57" s="162" t="s">
        <v>118</v>
      </c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5" t="str">
        <f t="shared" si="24"/>
        <v>-</v>
      </c>
      <c r="I57" s="179" t="str">
        <f t="shared" si="1"/>
        <v>-</v>
      </c>
      <c r="J57" s="165">
        <f t="shared" si="25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5" t="str">
        <f t="shared" si="26"/>
        <v>-</v>
      </c>
      <c r="Q57" s="179" t="str">
        <f t="shared" si="9"/>
        <v>-</v>
      </c>
      <c r="R57" s="165">
        <f t="shared" si="27"/>
        <v>0</v>
      </c>
      <c r="S57" s="164">
        <v>5150</v>
      </c>
      <c r="T57" s="164">
        <v>6783</v>
      </c>
      <c r="U57" s="164">
        <v>6068</v>
      </c>
      <c r="V57" s="164">
        <v>6166</v>
      </c>
      <c r="W57" s="164">
        <v>6797</v>
      </c>
      <c r="X57" s="165">
        <f t="shared" si="28"/>
        <v>0.10233538760947125</v>
      </c>
      <c r="Y57" s="179">
        <f t="shared" si="10"/>
        <v>0.3198058252427185</v>
      </c>
      <c r="Z57" s="165">
        <f t="shared" si="23"/>
        <v>1.4840307723612231E-3</v>
      </c>
    </row>
    <row r="58" spans="1:26" x14ac:dyDescent="0.25">
      <c r="A58" s="162" t="s">
        <v>121</v>
      </c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5" t="str">
        <f t="shared" si="24"/>
        <v>-</v>
      </c>
      <c r="I58" s="179" t="str">
        <f t="shared" si="1"/>
        <v>-</v>
      </c>
      <c r="J58" s="165">
        <f t="shared" si="25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5" t="str">
        <f t="shared" si="26"/>
        <v>-</v>
      </c>
      <c r="Q58" s="179" t="str">
        <f t="shared" si="9"/>
        <v>-</v>
      </c>
      <c r="R58" s="165">
        <f t="shared" si="27"/>
        <v>0</v>
      </c>
      <c r="S58" s="164">
        <v>1642</v>
      </c>
      <c r="T58" s="164">
        <v>2739</v>
      </c>
      <c r="U58" s="164">
        <v>2907</v>
      </c>
      <c r="V58" s="164">
        <v>2482</v>
      </c>
      <c r="W58" s="164">
        <v>2768</v>
      </c>
      <c r="X58" s="165">
        <f t="shared" si="28"/>
        <v>0.11522965350523773</v>
      </c>
      <c r="Y58" s="179">
        <f t="shared" si="10"/>
        <v>0.68574908647990251</v>
      </c>
      <c r="Z58" s="165">
        <f t="shared" si="23"/>
        <v>7.1095541451121874E-4</v>
      </c>
    </row>
    <row r="59" spans="1:26" x14ac:dyDescent="0.25">
      <c r="A59" s="162" t="s">
        <v>128</v>
      </c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5" t="str">
        <f t="shared" si="24"/>
        <v>-</v>
      </c>
      <c r="I59" s="179" t="str">
        <f t="shared" si="1"/>
        <v>-</v>
      </c>
      <c r="J59" s="165">
        <f t="shared" si="25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5" t="str">
        <f t="shared" si="26"/>
        <v>-</v>
      </c>
      <c r="Q59" s="179" t="str">
        <f t="shared" si="9"/>
        <v>-</v>
      </c>
      <c r="R59" s="165">
        <f t="shared" si="27"/>
        <v>0</v>
      </c>
      <c r="S59" s="164">
        <v>377</v>
      </c>
      <c r="T59" s="164">
        <v>866</v>
      </c>
      <c r="U59" s="164">
        <v>806</v>
      </c>
      <c r="V59" s="164">
        <v>1053</v>
      </c>
      <c r="W59" s="164">
        <v>1113</v>
      </c>
      <c r="X59" s="165">
        <f t="shared" si="28"/>
        <v>5.6980056980056926E-2</v>
      </c>
      <c r="Y59" s="179">
        <f t="shared" si="10"/>
        <v>1.9522546419098141</v>
      </c>
      <c r="Z59" s="165">
        <f t="shared" si="23"/>
        <v>1.971207650829179E-4</v>
      </c>
    </row>
    <row r="60" spans="1:26" x14ac:dyDescent="0.25">
      <c r="A60" s="162" t="s">
        <v>124</v>
      </c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5" t="str">
        <f t="shared" si="24"/>
        <v>-</v>
      </c>
      <c r="I60" s="179" t="str">
        <f t="shared" si="1"/>
        <v>-</v>
      </c>
      <c r="J60" s="165">
        <f t="shared" si="25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5" t="str">
        <f t="shared" si="26"/>
        <v>-</v>
      </c>
      <c r="Q60" s="179" t="str">
        <f t="shared" si="9"/>
        <v>-</v>
      </c>
      <c r="R60" s="165">
        <f t="shared" si="27"/>
        <v>0</v>
      </c>
      <c r="S60" s="164">
        <v>476</v>
      </c>
      <c r="T60" s="164">
        <v>649</v>
      </c>
      <c r="U60" s="164">
        <v>683</v>
      </c>
      <c r="V60" s="164">
        <v>736</v>
      </c>
      <c r="W60" s="164">
        <v>908</v>
      </c>
      <c r="X60" s="165">
        <f t="shared" si="28"/>
        <v>0.23369565217391308</v>
      </c>
      <c r="Y60" s="179">
        <f t="shared" si="10"/>
        <v>0.90756302521008414</v>
      </c>
      <c r="Z60" s="165">
        <f t="shared" si="23"/>
        <v>1.6703906023775796E-4</v>
      </c>
    </row>
    <row r="61" spans="1:26" x14ac:dyDescent="0.25">
      <c r="A61" s="162" t="s">
        <v>133</v>
      </c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5" t="str">
        <f t="shared" si="24"/>
        <v>-</v>
      </c>
      <c r="I61" s="179" t="str">
        <f t="shared" si="1"/>
        <v>-</v>
      </c>
      <c r="J61" s="165">
        <f t="shared" si="25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5" t="str">
        <f t="shared" si="26"/>
        <v>-</v>
      </c>
      <c r="Q61" s="179" t="str">
        <f t="shared" si="9"/>
        <v>-</v>
      </c>
      <c r="R61" s="165">
        <f t="shared" si="27"/>
        <v>0</v>
      </c>
      <c r="S61" s="164">
        <v>98</v>
      </c>
      <c r="T61" s="164">
        <v>132</v>
      </c>
      <c r="U61" s="164">
        <v>239</v>
      </c>
      <c r="V61" s="164">
        <v>145</v>
      </c>
      <c r="W61" s="164">
        <v>206</v>
      </c>
      <c r="X61" s="165">
        <f t="shared" si="28"/>
        <v>0.42068965517241375</v>
      </c>
      <c r="Y61" s="179">
        <f t="shared" si="10"/>
        <v>1.1020408163265305</v>
      </c>
      <c r="Z61" s="165">
        <f t="shared" si="23"/>
        <v>5.8451442747912382E-5</v>
      </c>
    </row>
    <row r="62" spans="1:26" x14ac:dyDescent="0.25">
      <c r="A62" s="162" t="s">
        <v>136</v>
      </c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5" t="str">
        <f t="shared" si="24"/>
        <v>-</v>
      </c>
      <c r="I62" s="179" t="str">
        <f t="shared" si="1"/>
        <v>-</v>
      </c>
      <c r="J62" s="165">
        <f t="shared" si="25"/>
        <v>0</v>
      </c>
      <c r="K62" s="164">
        <v>0</v>
      </c>
      <c r="L62" s="164">
        <v>0</v>
      </c>
      <c r="M62" s="164">
        <v>0</v>
      </c>
      <c r="N62" s="164">
        <v>0</v>
      </c>
      <c r="O62" s="164">
        <v>0</v>
      </c>
      <c r="P62" s="165" t="str">
        <f t="shared" si="26"/>
        <v>-</v>
      </c>
      <c r="Q62" s="179" t="str">
        <f t="shared" si="9"/>
        <v>-</v>
      </c>
      <c r="R62" s="165">
        <f t="shared" si="27"/>
        <v>0</v>
      </c>
      <c r="S62" s="164">
        <v>91</v>
      </c>
      <c r="T62" s="164">
        <v>153</v>
      </c>
      <c r="U62" s="164">
        <v>195</v>
      </c>
      <c r="V62" s="164">
        <v>158</v>
      </c>
      <c r="W62" s="164">
        <v>477</v>
      </c>
      <c r="X62" s="165">
        <f t="shared" si="28"/>
        <v>2.018987341772152</v>
      </c>
      <c r="Y62" s="179">
        <f t="shared" si="10"/>
        <v>4.2417582417582418</v>
      </c>
      <c r="Z62" s="165">
        <f t="shared" si="23"/>
        <v>4.7690507681351107E-5</v>
      </c>
    </row>
    <row r="63" spans="1:26" x14ac:dyDescent="0.25">
      <c r="A63" s="167" t="s">
        <v>150</v>
      </c>
      <c r="B63" s="168" t="s">
        <v>150</v>
      </c>
      <c r="C63" s="169">
        <f>C55-SUM(C56:C62)</f>
        <v>0</v>
      </c>
      <c r="D63" s="169">
        <f>D55-SUM(D56:D62)</f>
        <v>0</v>
      </c>
      <c r="E63" s="169">
        <f>E55-SUM(E56:E62)</f>
        <v>0</v>
      </c>
      <c r="F63" s="169">
        <f>F55-SUM(F56:F62)</f>
        <v>0</v>
      </c>
      <c r="G63" s="169">
        <f>G55-SUM(G56:G62)</f>
        <v>0</v>
      </c>
      <c r="H63" s="170" t="str">
        <f t="shared" si="24"/>
        <v>-</v>
      </c>
      <c r="I63" s="180" t="str">
        <f t="shared" si="1"/>
        <v>-</v>
      </c>
      <c r="J63" s="170">
        <f t="shared" si="25"/>
        <v>0</v>
      </c>
      <c r="K63" s="169">
        <f>K55-SUM(K56:K62)</f>
        <v>0</v>
      </c>
      <c r="L63" s="169">
        <f>L55-SUM(L56:L62)</f>
        <v>0</v>
      </c>
      <c r="M63" s="169">
        <f>M55-SUM(M56:M62)</f>
        <v>0</v>
      </c>
      <c r="N63" s="169">
        <f>N55-SUM(N56:N62)</f>
        <v>0</v>
      </c>
      <c r="O63" s="169">
        <f>O55-SUM(O56:O62)</f>
        <v>0</v>
      </c>
      <c r="P63" s="170" t="str">
        <f t="shared" si="26"/>
        <v>-</v>
      </c>
      <c r="Q63" s="180" t="str">
        <f t="shared" si="9"/>
        <v>-</v>
      </c>
      <c r="R63" s="170">
        <f t="shared" si="27"/>
        <v>0</v>
      </c>
      <c r="S63" s="169">
        <f>S55-SUM(S56:S62)</f>
        <v>4347</v>
      </c>
      <c r="T63" s="169">
        <f>T55-SUM(T56:T62)</f>
        <v>9249</v>
      </c>
      <c r="U63" s="169">
        <f>U55-SUM(U56:U62)</f>
        <v>10298</v>
      </c>
      <c r="V63" s="169">
        <f>V55-SUM(V56:V62)</f>
        <v>10863</v>
      </c>
      <c r="W63" s="169">
        <f>W55-SUM(W56:W62)</f>
        <v>9982</v>
      </c>
      <c r="X63" s="170">
        <f t="shared" si="28"/>
        <v>-8.1100984994936898E-2</v>
      </c>
      <c r="Y63" s="180">
        <f t="shared" si="10"/>
        <v>1.2962962962962963</v>
      </c>
      <c r="Z63" s="170">
        <f t="shared" si="23"/>
        <v>2.5185479389874545E-3</v>
      </c>
    </row>
    <row r="64" spans="1:26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spans="1:26" x14ac:dyDescent="0.25">
      <c r="A65" s="1" t="s">
        <v>0</v>
      </c>
      <c r="B65" s="156" t="s">
        <v>73</v>
      </c>
      <c r="C65" s="176">
        <f>C66+C69</f>
        <v>0</v>
      </c>
      <c r="D65" s="176">
        <f>D66+D69</f>
        <v>0</v>
      </c>
      <c r="E65" s="176">
        <f>E66+E69</f>
        <v>0</v>
      </c>
      <c r="F65" s="176">
        <f>F66+F69</f>
        <v>0</v>
      </c>
      <c r="G65" s="176">
        <f>G66+G69</f>
        <v>0</v>
      </c>
      <c r="H65" s="177" t="str">
        <f>IFERROR(G65/F65-1,"-")</f>
        <v>-</v>
      </c>
      <c r="I65" s="177" t="str">
        <f t="shared" si="1"/>
        <v>-</v>
      </c>
      <c r="J65" s="177">
        <f>G65/G$9</f>
        <v>0</v>
      </c>
      <c r="K65" s="176">
        <f>K66+K69</f>
        <v>0</v>
      </c>
      <c r="L65" s="176">
        <f>L66+L69</f>
        <v>0</v>
      </c>
      <c r="M65" s="176">
        <f>M66+M69</f>
        <v>0</v>
      </c>
      <c r="N65" s="176">
        <f>N66+N69</f>
        <v>0</v>
      </c>
      <c r="O65" s="176">
        <f>O66+O69</f>
        <v>0</v>
      </c>
      <c r="P65" s="177" t="str">
        <f>IFERROR(O65/N65-1,"-")</f>
        <v>-</v>
      </c>
      <c r="Q65" s="177" t="str">
        <f t="shared" si="9"/>
        <v>-</v>
      </c>
      <c r="R65" s="177">
        <f>O65/O$9</f>
        <v>0</v>
      </c>
      <c r="S65" s="176">
        <f>S66+S69</f>
        <v>62020</v>
      </c>
      <c r="T65" s="176">
        <f>T66+T69</f>
        <v>151473</v>
      </c>
      <c r="U65" s="176">
        <f>U66+U69</f>
        <v>164769</v>
      </c>
      <c r="V65" s="176">
        <f>V66+V69</f>
        <v>191595</v>
      </c>
      <c r="W65" s="176">
        <f>W66+W69</f>
        <v>151475</v>
      </c>
      <c r="X65" s="177">
        <f>IFERROR(W65/V65-1,"-")</f>
        <v>-0.20940003653540018</v>
      </c>
      <c r="Y65" s="177">
        <f t="shared" si="10"/>
        <v>1.4423573040954532</v>
      </c>
      <c r="Z65" s="177">
        <f t="shared" ref="Z65:Z77" si="29">U65/U$9</f>
        <v>4.0297011590505333E-2</v>
      </c>
    </row>
    <row r="66" spans="1:26" x14ac:dyDescent="0.25">
      <c r="A66" s="1" t="s">
        <v>101</v>
      </c>
      <c r="B66" s="159" t="s">
        <v>102</v>
      </c>
      <c r="C66" s="160">
        <v>0</v>
      </c>
      <c r="D66" s="160">
        <v>0</v>
      </c>
      <c r="E66" s="160">
        <v>0</v>
      </c>
      <c r="F66" s="160">
        <v>0</v>
      </c>
      <c r="G66" s="160">
        <v>0</v>
      </c>
      <c r="H66" s="161" t="str">
        <f>IFERROR(G66/F66-1,"-")</f>
        <v>-</v>
      </c>
      <c r="I66" s="178" t="str">
        <f t="shared" si="1"/>
        <v>-</v>
      </c>
      <c r="J66" s="161">
        <f>G66/G$9</f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1" t="str">
        <f>IFERROR(O66/N66-1,"-")</f>
        <v>-</v>
      </c>
      <c r="Q66" s="178" t="str">
        <f t="shared" si="9"/>
        <v>-</v>
      </c>
      <c r="R66" s="161">
        <f>O66/O$9</f>
        <v>0</v>
      </c>
      <c r="S66" s="160">
        <v>25803</v>
      </c>
      <c r="T66" s="160">
        <v>30941</v>
      </c>
      <c r="U66" s="160">
        <v>42327</v>
      </c>
      <c r="V66" s="160">
        <v>58550</v>
      </c>
      <c r="W66" s="160">
        <v>40777</v>
      </c>
      <c r="X66" s="161">
        <f>IFERROR(W66/V66-1,"-")</f>
        <v>-0.30355251921434667</v>
      </c>
      <c r="Y66" s="178">
        <f t="shared" si="10"/>
        <v>0.58032011781575776</v>
      </c>
      <c r="Z66" s="161">
        <f t="shared" si="29"/>
        <v>1.0351774967325889E-2</v>
      </c>
    </row>
    <row r="67" spans="1:26" x14ac:dyDescent="0.25">
      <c r="A67" s="162" t="s">
        <v>108</v>
      </c>
      <c r="B67" s="163" t="s">
        <v>108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5" t="str">
        <f>IFERROR(G67/F67-1,"-")</f>
        <v>-</v>
      </c>
      <c r="I67" s="179" t="str">
        <f t="shared" si="1"/>
        <v>-</v>
      </c>
      <c r="J67" s="165">
        <f>G67/G$9</f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0</v>
      </c>
      <c r="P67" s="165" t="str">
        <f>IFERROR(O67/N67-1,"-")</f>
        <v>-</v>
      </c>
      <c r="Q67" s="179" t="str">
        <f t="shared" si="9"/>
        <v>-</v>
      </c>
      <c r="R67" s="165">
        <f>O67/O$9</f>
        <v>0</v>
      </c>
      <c r="S67" s="164">
        <v>21207</v>
      </c>
      <c r="T67" s="164">
        <v>22920</v>
      </c>
      <c r="U67" s="164">
        <v>28864</v>
      </c>
      <c r="V67" s="164">
        <v>34800</v>
      </c>
      <c r="W67" s="164">
        <v>14323</v>
      </c>
      <c r="X67" s="165">
        <f>IFERROR(W67/V67-1,"-")</f>
        <v>-0.58841954022988507</v>
      </c>
      <c r="Y67" s="179">
        <f t="shared" si="10"/>
        <v>-0.32460979865138873</v>
      </c>
      <c r="Z67" s="165">
        <f t="shared" si="29"/>
        <v>7.059173403664196E-3</v>
      </c>
    </row>
    <row r="68" spans="1:26" x14ac:dyDescent="0.25">
      <c r="A68" s="162" t="s">
        <v>105</v>
      </c>
      <c r="B68" s="163" t="s">
        <v>105</v>
      </c>
      <c r="C68" s="164">
        <v>0</v>
      </c>
      <c r="D68" s="164">
        <v>0</v>
      </c>
      <c r="E68" s="164">
        <v>0</v>
      </c>
      <c r="F68" s="164">
        <v>0</v>
      </c>
      <c r="G68" s="164">
        <v>0</v>
      </c>
      <c r="H68" s="165" t="str">
        <f>IFERROR(G68/F68-1,"-")</f>
        <v>-</v>
      </c>
      <c r="I68" s="179" t="str">
        <f t="shared" si="1"/>
        <v>-</v>
      </c>
      <c r="J68" s="165">
        <f>G68/G$9</f>
        <v>0</v>
      </c>
      <c r="K68" s="164">
        <v>0</v>
      </c>
      <c r="L68" s="164">
        <v>0</v>
      </c>
      <c r="M68" s="164">
        <v>0</v>
      </c>
      <c r="N68" s="164">
        <v>0</v>
      </c>
      <c r="O68" s="164">
        <v>0</v>
      </c>
      <c r="P68" s="165" t="str">
        <f>IFERROR(O68/N68-1,"-")</f>
        <v>-</v>
      </c>
      <c r="Q68" s="179" t="str">
        <f t="shared" si="9"/>
        <v>-</v>
      </c>
      <c r="R68" s="165">
        <f>O68/O$9</f>
        <v>0</v>
      </c>
      <c r="S68" s="164">
        <v>4596</v>
      </c>
      <c r="T68" s="164">
        <v>8021</v>
      </c>
      <c r="U68" s="164">
        <v>13463</v>
      </c>
      <c r="V68" s="164">
        <v>23750</v>
      </c>
      <c r="W68" s="164">
        <v>26454</v>
      </c>
      <c r="X68" s="165">
        <f>IFERROR(W68/V68-1,"-")</f>
        <v>0.11385263157894743</v>
      </c>
      <c r="Y68" s="179">
        <f t="shared" si="10"/>
        <v>4.7558746736292425</v>
      </c>
      <c r="Z68" s="165">
        <f t="shared" si="29"/>
        <v>3.292601563661692E-3</v>
      </c>
    </row>
    <row r="69" spans="1:26" x14ac:dyDescent="0.25">
      <c r="A69" s="1" t="s">
        <v>151</v>
      </c>
      <c r="B69" s="159" t="s">
        <v>112</v>
      </c>
      <c r="C69" s="160">
        <v>0</v>
      </c>
      <c r="D69" s="160">
        <v>0</v>
      </c>
      <c r="E69" s="160">
        <v>0</v>
      </c>
      <c r="F69" s="160">
        <v>0</v>
      </c>
      <c r="G69" s="160">
        <v>0</v>
      </c>
      <c r="H69" s="161" t="str">
        <f>IFERROR(G69/F69-1,"-")</f>
        <v>-</v>
      </c>
      <c r="I69" s="178" t="str">
        <f t="shared" si="1"/>
        <v>-</v>
      </c>
      <c r="J69" s="161">
        <f>G69/G$9</f>
        <v>0</v>
      </c>
      <c r="K69" s="160">
        <v>0</v>
      </c>
      <c r="L69" s="160">
        <v>0</v>
      </c>
      <c r="M69" s="160">
        <v>0</v>
      </c>
      <c r="N69" s="160">
        <v>0</v>
      </c>
      <c r="O69" s="160">
        <v>0</v>
      </c>
      <c r="P69" s="161" t="str">
        <f>IFERROR(O69/N69-1,"-")</f>
        <v>-</v>
      </c>
      <c r="Q69" s="178" t="str">
        <f t="shared" si="9"/>
        <v>-</v>
      </c>
      <c r="R69" s="161">
        <f>O69/O$9</f>
        <v>0</v>
      </c>
      <c r="S69" s="160">
        <v>36217</v>
      </c>
      <c r="T69" s="160">
        <v>120532</v>
      </c>
      <c r="U69" s="160">
        <v>122442</v>
      </c>
      <c r="V69" s="160">
        <v>133045</v>
      </c>
      <c r="W69" s="160">
        <v>110698</v>
      </c>
      <c r="X69" s="161">
        <f>IFERROR(W69/V69-1,"-")</f>
        <v>-0.16796572588222025</v>
      </c>
      <c r="Y69" s="178">
        <f t="shared" si="10"/>
        <v>2.0565204185879558</v>
      </c>
      <c r="Z69" s="161">
        <f t="shared" si="29"/>
        <v>2.9945236623179446E-2</v>
      </c>
    </row>
    <row r="70" spans="1:26" x14ac:dyDescent="0.25">
      <c r="A70" s="162" t="s">
        <v>115</v>
      </c>
      <c r="B70" s="163" t="s">
        <v>115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5" t="str">
        <f t="shared" ref="H70:H77" si="30">IFERROR(G70/F70-1,"-")</f>
        <v>-</v>
      </c>
      <c r="I70" s="179" t="str">
        <f t="shared" si="1"/>
        <v>-</v>
      </c>
      <c r="J70" s="165">
        <f t="shared" ref="J70:J77" si="31">G70/G$9</f>
        <v>0</v>
      </c>
      <c r="K70" s="164">
        <v>0</v>
      </c>
      <c r="L70" s="164">
        <v>0</v>
      </c>
      <c r="M70" s="164">
        <v>0</v>
      </c>
      <c r="N70" s="164">
        <v>0</v>
      </c>
      <c r="O70" s="164">
        <v>0</v>
      </c>
      <c r="P70" s="165" t="str">
        <f t="shared" ref="P70:P77" si="32">IFERROR(O70/N70-1,"-")</f>
        <v>-</v>
      </c>
      <c r="Q70" s="179" t="str">
        <f t="shared" si="9"/>
        <v>-</v>
      </c>
      <c r="R70" s="165">
        <f t="shared" ref="R70:R77" si="33">O70/O$9</f>
        <v>0</v>
      </c>
      <c r="S70" s="164">
        <v>7549</v>
      </c>
      <c r="T70" s="164">
        <v>52809</v>
      </c>
      <c r="U70" s="164">
        <v>47522</v>
      </c>
      <c r="V70" s="164">
        <v>45250</v>
      </c>
      <c r="W70" s="164">
        <v>46430</v>
      </c>
      <c r="X70" s="165">
        <f t="shared" ref="X70:X77" si="34">IFERROR(W70/V70-1,"-")</f>
        <v>2.6077348066298356E-2</v>
      </c>
      <c r="Y70" s="179">
        <f t="shared" si="10"/>
        <v>5.1504835077493709</v>
      </c>
      <c r="Z70" s="165">
        <f t="shared" si="29"/>
        <v>1.1622299005298294E-2</v>
      </c>
    </row>
    <row r="71" spans="1:26" x14ac:dyDescent="0.25">
      <c r="A71" s="162" t="s">
        <v>118</v>
      </c>
      <c r="B71" s="163" t="s">
        <v>118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5" t="str">
        <f t="shared" si="30"/>
        <v>-</v>
      </c>
      <c r="I71" s="179" t="str">
        <f t="shared" si="1"/>
        <v>-</v>
      </c>
      <c r="J71" s="165">
        <f t="shared" si="31"/>
        <v>0</v>
      </c>
      <c r="K71" s="164">
        <v>0</v>
      </c>
      <c r="L71" s="164">
        <v>0</v>
      </c>
      <c r="M71" s="164">
        <v>0</v>
      </c>
      <c r="N71" s="164">
        <v>0</v>
      </c>
      <c r="O71" s="164">
        <v>0</v>
      </c>
      <c r="P71" s="165" t="str">
        <f t="shared" si="32"/>
        <v>-</v>
      </c>
      <c r="Q71" s="179" t="str">
        <f t="shared" si="9"/>
        <v>-</v>
      </c>
      <c r="R71" s="165">
        <f t="shared" si="33"/>
        <v>0</v>
      </c>
      <c r="S71" s="164">
        <v>3513</v>
      </c>
      <c r="T71" s="164">
        <v>7009</v>
      </c>
      <c r="U71" s="164">
        <v>10647</v>
      </c>
      <c r="V71" s="164">
        <v>9892</v>
      </c>
      <c r="W71" s="164">
        <v>10514</v>
      </c>
      <c r="X71" s="165">
        <f t="shared" si="34"/>
        <v>6.2879094217549447E-2</v>
      </c>
      <c r="Y71" s="179">
        <f t="shared" si="10"/>
        <v>1.9928835752917733</v>
      </c>
      <c r="Z71" s="165">
        <f t="shared" si="29"/>
        <v>2.6039017194017704E-3</v>
      </c>
    </row>
    <row r="72" spans="1:26" x14ac:dyDescent="0.25">
      <c r="A72" s="162" t="s">
        <v>121</v>
      </c>
      <c r="B72" s="163" t="s">
        <v>121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5" t="str">
        <f t="shared" si="30"/>
        <v>-</v>
      </c>
      <c r="I72" s="179" t="str">
        <f t="shared" si="1"/>
        <v>-</v>
      </c>
      <c r="J72" s="165">
        <f t="shared" si="31"/>
        <v>0</v>
      </c>
      <c r="K72" s="164">
        <v>0</v>
      </c>
      <c r="L72" s="164">
        <v>0</v>
      </c>
      <c r="M72" s="164">
        <v>0</v>
      </c>
      <c r="N72" s="164">
        <v>0</v>
      </c>
      <c r="O72" s="164">
        <v>0</v>
      </c>
      <c r="P72" s="165" t="str">
        <f t="shared" si="32"/>
        <v>-</v>
      </c>
      <c r="Q72" s="179" t="str">
        <f t="shared" si="9"/>
        <v>-</v>
      </c>
      <c r="R72" s="165">
        <f t="shared" si="33"/>
        <v>0</v>
      </c>
      <c r="S72" s="164">
        <v>6247</v>
      </c>
      <c r="T72" s="164">
        <v>17604</v>
      </c>
      <c r="U72" s="164">
        <v>14089</v>
      </c>
      <c r="V72" s="164">
        <v>19078</v>
      </c>
      <c r="W72" s="164">
        <v>9779</v>
      </c>
      <c r="X72" s="165">
        <f t="shared" si="34"/>
        <v>-0.48742006499633084</v>
      </c>
      <c r="Y72" s="179">
        <f t="shared" si="10"/>
        <v>0.56539138786617582</v>
      </c>
      <c r="Z72" s="165">
        <f t="shared" si="29"/>
        <v>3.4457003216541316E-3</v>
      </c>
    </row>
    <row r="73" spans="1:26" x14ac:dyDescent="0.25">
      <c r="A73" s="162" t="s">
        <v>128</v>
      </c>
      <c r="B73" s="163" t="s">
        <v>128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5" t="str">
        <f t="shared" si="30"/>
        <v>-</v>
      </c>
      <c r="I73" s="179" t="str">
        <f t="shared" si="1"/>
        <v>-</v>
      </c>
      <c r="J73" s="165">
        <f t="shared" si="31"/>
        <v>0</v>
      </c>
      <c r="K73" s="164">
        <v>0</v>
      </c>
      <c r="L73" s="164">
        <v>0</v>
      </c>
      <c r="M73" s="164">
        <v>0</v>
      </c>
      <c r="N73" s="164">
        <v>0</v>
      </c>
      <c r="O73" s="164">
        <v>0</v>
      </c>
      <c r="P73" s="165" t="str">
        <f t="shared" si="32"/>
        <v>-</v>
      </c>
      <c r="Q73" s="179" t="str">
        <f t="shared" si="9"/>
        <v>-</v>
      </c>
      <c r="R73" s="165">
        <f t="shared" si="33"/>
        <v>0</v>
      </c>
      <c r="S73" s="164">
        <v>1777</v>
      </c>
      <c r="T73" s="164">
        <v>2468</v>
      </c>
      <c r="U73" s="164">
        <v>3450</v>
      </c>
      <c r="V73" s="164">
        <v>4281</v>
      </c>
      <c r="W73" s="164">
        <v>2636</v>
      </c>
      <c r="X73" s="165">
        <f t="shared" si="34"/>
        <v>-0.38425601494977812</v>
      </c>
      <c r="Y73" s="179">
        <f t="shared" si="10"/>
        <v>0.48339898705683737</v>
      </c>
      <c r="Z73" s="165">
        <f t="shared" si="29"/>
        <v>8.4375513590082723E-4</v>
      </c>
    </row>
    <row r="74" spans="1:26" x14ac:dyDescent="0.25">
      <c r="A74" s="162" t="s">
        <v>124</v>
      </c>
      <c r="B74" s="163" t="s">
        <v>124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5" t="str">
        <f t="shared" si="30"/>
        <v>-</v>
      </c>
      <c r="I74" s="179" t="str">
        <f t="shared" ref="I74:I137" si="35">IFERROR(G74/C74-1,"-")</f>
        <v>-</v>
      </c>
      <c r="J74" s="165">
        <f t="shared" si="3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5" t="str">
        <f t="shared" si="32"/>
        <v>-</v>
      </c>
      <c r="Q74" s="179" t="str">
        <f t="shared" si="9"/>
        <v>-</v>
      </c>
      <c r="R74" s="165">
        <f t="shared" si="33"/>
        <v>0</v>
      </c>
      <c r="S74" s="164">
        <v>1607</v>
      </c>
      <c r="T74" s="164">
        <v>2853</v>
      </c>
      <c r="U74" s="164">
        <v>1813</v>
      </c>
      <c r="V74" s="164">
        <v>3870</v>
      </c>
      <c r="W74" s="164">
        <v>3064</v>
      </c>
      <c r="X74" s="165">
        <f t="shared" si="34"/>
        <v>-0.20826873385012923</v>
      </c>
      <c r="Y74" s="179">
        <f t="shared" si="10"/>
        <v>0.90665836963285629</v>
      </c>
      <c r="Z74" s="165">
        <f t="shared" si="29"/>
        <v>4.4339943808353616E-4</v>
      </c>
    </row>
    <row r="75" spans="1:26" x14ac:dyDescent="0.25">
      <c r="A75" s="162" t="s">
        <v>133</v>
      </c>
      <c r="B75" s="163" t="s">
        <v>133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5" t="str">
        <f t="shared" si="30"/>
        <v>-</v>
      </c>
      <c r="I75" s="179" t="str">
        <f t="shared" si="35"/>
        <v>-</v>
      </c>
      <c r="J75" s="165">
        <f t="shared" si="31"/>
        <v>0</v>
      </c>
      <c r="K75" s="164">
        <v>0</v>
      </c>
      <c r="L75" s="164">
        <v>0</v>
      </c>
      <c r="M75" s="164">
        <v>0</v>
      </c>
      <c r="N75" s="164">
        <v>0</v>
      </c>
      <c r="O75" s="164">
        <v>0</v>
      </c>
      <c r="P75" s="165" t="str">
        <f t="shared" si="32"/>
        <v>-</v>
      </c>
      <c r="Q75" s="179" t="str">
        <f t="shared" si="9"/>
        <v>-</v>
      </c>
      <c r="R75" s="165">
        <f t="shared" si="33"/>
        <v>0</v>
      </c>
      <c r="S75" s="164">
        <v>1674</v>
      </c>
      <c r="T75" s="164">
        <v>2685</v>
      </c>
      <c r="U75" s="164">
        <v>3726</v>
      </c>
      <c r="V75" s="164">
        <v>2300</v>
      </c>
      <c r="W75" s="164">
        <v>1042</v>
      </c>
      <c r="X75" s="165">
        <f t="shared" si="34"/>
        <v>-0.54695652173913045</v>
      </c>
      <c r="Y75" s="179">
        <f t="shared" si="10"/>
        <v>-0.37753882915173242</v>
      </c>
      <c r="Z75" s="165">
        <f t="shared" si="29"/>
        <v>9.1125554677289338E-4</v>
      </c>
    </row>
    <row r="76" spans="1:26" x14ac:dyDescent="0.25">
      <c r="A76" s="162" t="s">
        <v>136</v>
      </c>
      <c r="B76" s="163" t="s">
        <v>136</v>
      </c>
      <c r="C76" s="164">
        <v>0</v>
      </c>
      <c r="D76" s="164">
        <v>0</v>
      </c>
      <c r="E76" s="164">
        <v>0</v>
      </c>
      <c r="F76" s="164">
        <v>0</v>
      </c>
      <c r="G76" s="164">
        <v>0</v>
      </c>
      <c r="H76" s="165" t="str">
        <f t="shared" si="30"/>
        <v>-</v>
      </c>
      <c r="I76" s="179" t="str">
        <f t="shared" si="35"/>
        <v>-</v>
      </c>
      <c r="J76" s="165">
        <f t="shared" si="31"/>
        <v>0</v>
      </c>
      <c r="K76" s="164">
        <v>0</v>
      </c>
      <c r="L76" s="164">
        <v>0</v>
      </c>
      <c r="M76" s="164">
        <v>0</v>
      </c>
      <c r="N76" s="164">
        <v>0</v>
      </c>
      <c r="O76" s="164">
        <v>0</v>
      </c>
      <c r="P76" s="165" t="str">
        <f t="shared" si="32"/>
        <v>-</v>
      </c>
      <c r="Q76" s="179" t="str">
        <f t="shared" si="9"/>
        <v>-</v>
      </c>
      <c r="R76" s="165">
        <f t="shared" si="33"/>
        <v>0</v>
      </c>
      <c r="S76" s="164">
        <v>154</v>
      </c>
      <c r="T76" s="164">
        <v>799</v>
      </c>
      <c r="U76" s="164">
        <v>1020</v>
      </c>
      <c r="V76" s="164">
        <v>628</v>
      </c>
      <c r="W76" s="164">
        <v>935</v>
      </c>
      <c r="X76" s="165">
        <f t="shared" si="34"/>
        <v>0.48885350318471343</v>
      </c>
      <c r="Y76" s="179">
        <f t="shared" si="10"/>
        <v>5.0714285714285712</v>
      </c>
      <c r="Z76" s="165">
        <f t="shared" si="29"/>
        <v>2.49458040179375E-4</v>
      </c>
    </row>
    <row r="77" spans="1:26" x14ac:dyDescent="0.25">
      <c r="A77" s="167" t="s">
        <v>150</v>
      </c>
      <c r="B77" s="168" t="s">
        <v>150</v>
      </c>
      <c r="C77" s="169">
        <f>C69-SUM(C70:C76)</f>
        <v>0</v>
      </c>
      <c r="D77" s="169">
        <f>D69-SUM(D70:D76)</f>
        <v>0</v>
      </c>
      <c r="E77" s="169">
        <f>E69-SUM(E70:E76)</f>
        <v>0</v>
      </c>
      <c r="F77" s="169">
        <f>F69-SUM(F70:F76)</f>
        <v>0</v>
      </c>
      <c r="G77" s="169">
        <f>G69-SUM(G70:G76)</f>
        <v>0</v>
      </c>
      <c r="H77" s="170" t="str">
        <f t="shared" si="30"/>
        <v>-</v>
      </c>
      <c r="I77" s="180" t="str">
        <f t="shared" si="35"/>
        <v>-</v>
      </c>
      <c r="J77" s="170">
        <f t="shared" si="31"/>
        <v>0</v>
      </c>
      <c r="K77" s="169">
        <f>K69-SUM(K70:K76)</f>
        <v>0</v>
      </c>
      <c r="L77" s="169">
        <f>L69-SUM(L70:L76)</f>
        <v>0</v>
      </c>
      <c r="M77" s="169">
        <f>M69-SUM(M70:M76)</f>
        <v>0</v>
      </c>
      <c r="N77" s="169">
        <f>N69-SUM(N70:N76)</f>
        <v>0</v>
      </c>
      <c r="O77" s="169">
        <f>O69-SUM(O70:O76)</f>
        <v>0</v>
      </c>
      <c r="P77" s="170" t="str">
        <f t="shared" si="32"/>
        <v>-</v>
      </c>
      <c r="Q77" s="180" t="str">
        <f t="shared" si="9"/>
        <v>-</v>
      </c>
      <c r="R77" s="170">
        <f t="shared" si="33"/>
        <v>0</v>
      </c>
      <c r="S77" s="169">
        <f>S69-SUM(S70:S76)</f>
        <v>13696</v>
      </c>
      <c r="T77" s="169">
        <f>T69-SUM(T70:T76)</f>
        <v>34305</v>
      </c>
      <c r="U77" s="169">
        <f>U69-SUM(U70:U76)</f>
        <v>40175</v>
      </c>
      <c r="V77" s="169">
        <f>V69-SUM(V70:V76)</f>
        <v>47746</v>
      </c>
      <c r="W77" s="169">
        <f>W69-SUM(W70:W76)</f>
        <v>36298</v>
      </c>
      <c r="X77" s="170">
        <f t="shared" si="34"/>
        <v>-0.23976877644200556</v>
      </c>
      <c r="Y77" s="180">
        <f t="shared" si="10"/>
        <v>1.6502628504672896</v>
      </c>
      <c r="Z77" s="170">
        <f t="shared" si="29"/>
        <v>9.8254674158886179E-3</v>
      </c>
    </row>
    <row r="78" spans="1:26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spans="1:26" x14ac:dyDescent="0.25">
      <c r="A79" s="1" t="s">
        <v>0</v>
      </c>
      <c r="B79" s="156" t="s">
        <v>73</v>
      </c>
      <c r="C79" s="176">
        <f>C80+C83</f>
        <v>70827</v>
      </c>
      <c r="D79" s="176">
        <f>D80+D83</f>
        <v>98456</v>
      </c>
      <c r="E79" s="176">
        <f>E80+E83</f>
        <v>104893</v>
      </c>
      <c r="F79" s="176">
        <f>F80+F83</f>
        <v>118842</v>
      </c>
      <c r="G79" s="176">
        <f>G80+G83</f>
        <v>127700</v>
      </c>
      <c r="H79" s="177">
        <f>IFERROR(G79/F79-1,"-")</f>
        <v>7.4535938472930496E-2</v>
      </c>
      <c r="I79" s="177">
        <f t="shared" si="35"/>
        <v>0.80298473745887877</v>
      </c>
      <c r="J79" s="177">
        <f>G79/G$9</f>
        <v>0.16800155766518618</v>
      </c>
      <c r="K79" s="176">
        <f>K80+K83</f>
        <v>214429</v>
      </c>
      <c r="L79" s="176">
        <f>L80+L83</f>
        <v>476344</v>
      </c>
      <c r="M79" s="176">
        <f>M80+M83</f>
        <v>550170</v>
      </c>
      <c r="N79" s="176">
        <f>N80+N83</f>
        <v>623703</v>
      </c>
      <c r="O79" s="176">
        <f>O80+O83</f>
        <v>619427</v>
      </c>
      <c r="P79" s="177">
        <f>IFERROR(O79/N79-1,"-")</f>
        <v>-6.8558272126316711E-3</v>
      </c>
      <c r="Q79" s="177">
        <f t="shared" si="9"/>
        <v>1.8887277373862679</v>
      </c>
      <c r="R79" s="177">
        <f>O79/O$9</f>
        <v>0.18013212409090895</v>
      </c>
      <c r="S79" s="176">
        <f>S80+S83</f>
        <v>285256</v>
      </c>
      <c r="T79" s="176">
        <f>T80+T83</f>
        <v>574800</v>
      </c>
      <c r="U79" s="176">
        <f>U80+U83</f>
        <v>655063</v>
      </c>
      <c r="V79" s="176">
        <f>V80+V83</f>
        <v>742545</v>
      </c>
      <c r="W79" s="176">
        <f>W80+W83</f>
        <v>747127</v>
      </c>
      <c r="X79" s="177">
        <f>IFERROR(W79/V79-1,"-")</f>
        <v>6.1706697910564046E-3</v>
      </c>
      <c r="Y79" s="177">
        <f t="shared" si="10"/>
        <v>1.6191456095577306</v>
      </c>
      <c r="Z79" s="177">
        <f t="shared" ref="Z79:Z91" si="36">U79/U$9</f>
        <v>0.16020660017060973</v>
      </c>
    </row>
    <row r="80" spans="1:26" x14ac:dyDescent="0.25">
      <c r="A80" s="1" t="s">
        <v>101</v>
      </c>
      <c r="B80" s="159" t="s">
        <v>102</v>
      </c>
      <c r="C80" s="160">
        <v>38077</v>
      </c>
      <c r="D80" s="160">
        <v>48839</v>
      </c>
      <c r="E80" s="160">
        <v>50783</v>
      </c>
      <c r="F80" s="160">
        <v>56114</v>
      </c>
      <c r="G80" s="160">
        <v>64071</v>
      </c>
      <c r="H80" s="161">
        <f>IFERROR(G80/F80-1,"-")</f>
        <v>0.14180062016609041</v>
      </c>
      <c r="I80" s="178">
        <f t="shared" si="35"/>
        <v>0.68266932794075164</v>
      </c>
      <c r="J80" s="161">
        <f>G80/G$9</f>
        <v>8.4291525459405978E-2</v>
      </c>
      <c r="K80" s="160">
        <v>109519</v>
      </c>
      <c r="L80" s="160">
        <v>230615</v>
      </c>
      <c r="M80" s="160">
        <v>229750</v>
      </c>
      <c r="N80" s="160">
        <v>243834</v>
      </c>
      <c r="O80" s="160">
        <v>244197</v>
      </c>
      <c r="P80" s="161">
        <f>IFERROR(O80/N80-1,"-")</f>
        <v>1.4887177341962321E-3</v>
      </c>
      <c r="Q80" s="178">
        <f t="shared" si="9"/>
        <v>1.2297226965184125</v>
      </c>
      <c r="R80" s="161">
        <f>O80/O$9</f>
        <v>7.101357271579653E-2</v>
      </c>
      <c r="S80" s="160">
        <v>147596</v>
      </c>
      <c r="T80" s="160">
        <v>279454</v>
      </c>
      <c r="U80" s="160">
        <v>280533</v>
      </c>
      <c r="V80" s="160">
        <v>299948</v>
      </c>
      <c r="W80" s="160">
        <v>308268</v>
      </c>
      <c r="X80" s="161">
        <f>IFERROR(W80/V80-1,"-")</f>
        <v>2.7738141277821482E-2</v>
      </c>
      <c r="Y80" s="178">
        <f t="shared" si="10"/>
        <v>1.0885931868072305</v>
      </c>
      <c r="Z80" s="161">
        <f t="shared" si="36"/>
        <v>6.8609031750628047E-2</v>
      </c>
    </row>
    <row r="81" spans="1:26" x14ac:dyDescent="0.25">
      <c r="A81" s="162" t="s">
        <v>108</v>
      </c>
      <c r="B81" s="163" t="s">
        <v>108</v>
      </c>
      <c r="C81" s="164">
        <v>24218</v>
      </c>
      <c r="D81" s="164">
        <v>29828</v>
      </c>
      <c r="E81" s="164">
        <v>31545</v>
      </c>
      <c r="F81" s="164">
        <v>30462</v>
      </c>
      <c r="G81" s="164">
        <v>32705</v>
      </c>
      <c r="H81" s="165">
        <f>IFERROR(G81/F81-1,"-")</f>
        <v>7.3632722736524103E-2</v>
      </c>
      <c r="I81" s="179">
        <f t="shared" si="35"/>
        <v>0.35044182013378489</v>
      </c>
      <c r="J81" s="165">
        <f>G81/G$9</f>
        <v>4.3026553981518514E-2</v>
      </c>
      <c r="K81" s="164">
        <v>24585</v>
      </c>
      <c r="L81" s="164">
        <v>36378</v>
      </c>
      <c r="M81" s="164">
        <v>29406</v>
      </c>
      <c r="N81" s="164">
        <v>41998</v>
      </c>
      <c r="O81" s="164">
        <v>39469</v>
      </c>
      <c r="P81" s="165">
        <f>IFERROR(O81/N81-1,"-")</f>
        <v>-6.0217153197771323E-2</v>
      </c>
      <c r="Q81" s="179">
        <f t="shared" si="9"/>
        <v>0.60540980272523903</v>
      </c>
      <c r="R81" s="165">
        <f>O81/O$9</f>
        <v>1.147776058477284E-2</v>
      </c>
      <c r="S81" s="164">
        <v>48803</v>
      </c>
      <c r="T81" s="164">
        <v>66206</v>
      </c>
      <c r="U81" s="164">
        <v>60951</v>
      </c>
      <c r="V81" s="164">
        <v>72460</v>
      </c>
      <c r="W81" s="164">
        <v>72174</v>
      </c>
      <c r="X81" s="165">
        <f>IFERROR(W81/V81-1,"-")</f>
        <v>-3.9470052442727166E-3</v>
      </c>
      <c r="Y81" s="179">
        <f t="shared" si="10"/>
        <v>0.47888449480564721</v>
      </c>
      <c r="Z81" s="165">
        <f t="shared" si="36"/>
        <v>1.4906585300954006E-2</v>
      </c>
    </row>
    <row r="82" spans="1:26" x14ac:dyDescent="0.25">
      <c r="A82" s="162" t="s">
        <v>105</v>
      </c>
      <c r="B82" s="163" t="s">
        <v>105</v>
      </c>
      <c r="C82" s="164">
        <v>13859</v>
      </c>
      <c r="D82" s="164">
        <v>19011</v>
      </c>
      <c r="E82" s="164">
        <v>19238</v>
      </c>
      <c r="F82" s="164">
        <v>25652</v>
      </c>
      <c r="G82" s="164">
        <v>31366</v>
      </c>
      <c r="H82" s="165">
        <f>IFERROR(G82/F82-1,"-")</f>
        <v>0.22275066271635735</v>
      </c>
      <c r="I82" s="179">
        <f t="shared" si="35"/>
        <v>1.263222454722563</v>
      </c>
      <c r="J82" s="165">
        <f>G82/G$9</f>
        <v>4.126497147788747E-2</v>
      </c>
      <c r="K82" s="164">
        <v>84934</v>
      </c>
      <c r="L82" s="164">
        <v>194237</v>
      </c>
      <c r="M82" s="164">
        <v>200344</v>
      </c>
      <c r="N82" s="164">
        <v>201836</v>
      </c>
      <c r="O82" s="164">
        <v>204728</v>
      </c>
      <c r="P82" s="165">
        <f>IFERROR(O82/N82-1,"-")</f>
        <v>1.4328464694107979E-2</v>
      </c>
      <c r="Q82" s="179">
        <f t="shared" si="9"/>
        <v>1.410436338804248</v>
      </c>
      <c r="R82" s="165">
        <f>O82/O$9</f>
        <v>5.9535812131023685E-2</v>
      </c>
      <c r="S82" s="164">
        <v>98793</v>
      </c>
      <c r="T82" s="164">
        <v>213248</v>
      </c>
      <c r="U82" s="164">
        <v>219582</v>
      </c>
      <c r="V82" s="164">
        <v>227488</v>
      </c>
      <c r="W82" s="164">
        <v>236094</v>
      </c>
      <c r="X82" s="165">
        <f>IFERROR(W82/V82-1,"-")</f>
        <v>3.783056688704467E-2</v>
      </c>
      <c r="Y82" s="179">
        <f t="shared" si="10"/>
        <v>1.3897847013452371</v>
      </c>
      <c r="Z82" s="165">
        <f t="shared" si="36"/>
        <v>5.3702446449674042E-2</v>
      </c>
    </row>
    <row r="83" spans="1:26" x14ac:dyDescent="0.25">
      <c r="A83" s="1" t="s">
        <v>151</v>
      </c>
      <c r="B83" s="159" t="s">
        <v>112</v>
      </c>
      <c r="C83" s="160">
        <v>32750</v>
      </c>
      <c r="D83" s="160">
        <v>49617</v>
      </c>
      <c r="E83" s="160">
        <v>54110</v>
      </c>
      <c r="F83" s="160">
        <v>62728</v>
      </c>
      <c r="G83" s="160">
        <v>63629</v>
      </c>
      <c r="H83" s="161">
        <f>IFERROR(G83/F83-1,"-")</f>
        <v>1.4363601581431018E-2</v>
      </c>
      <c r="I83" s="178">
        <f t="shared" si="35"/>
        <v>0.94287022900763362</v>
      </c>
      <c r="J83" s="161">
        <f>G83/G$9</f>
        <v>8.3710032205780202E-2</v>
      </c>
      <c r="K83" s="160">
        <v>104910</v>
      </c>
      <c r="L83" s="160">
        <v>245729</v>
      </c>
      <c r="M83" s="160">
        <v>320420</v>
      </c>
      <c r="N83" s="160">
        <v>379869</v>
      </c>
      <c r="O83" s="160">
        <v>375230</v>
      </c>
      <c r="P83" s="161">
        <f>IFERROR(O83/N83-1,"-")</f>
        <v>-1.2212104699251602E-2</v>
      </c>
      <c r="Q83" s="178">
        <f t="shared" si="9"/>
        <v>2.5766847774282717</v>
      </c>
      <c r="R83" s="161">
        <f>O83/O$9</f>
        <v>0.10911855137511244</v>
      </c>
      <c r="S83" s="160">
        <v>137660</v>
      </c>
      <c r="T83" s="160">
        <v>295346</v>
      </c>
      <c r="U83" s="160">
        <v>374530</v>
      </c>
      <c r="V83" s="160">
        <v>442597</v>
      </c>
      <c r="W83" s="160">
        <v>438859</v>
      </c>
      <c r="X83" s="161">
        <f>IFERROR(W83/V83-1,"-")</f>
        <v>-8.4456062738789139E-3</v>
      </c>
      <c r="Y83" s="178">
        <f t="shared" si="10"/>
        <v>2.1879921545837573</v>
      </c>
      <c r="Z83" s="161">
        <f t="shared" si="36"/>
        <v>9.1597568419981693E-2</v>
      </c>
    </row>
    <row r="84" spans="1:26" x14ac:dyDescent="0.25">
      <c r="A84" s="162" t="s">
        <v>115</v>
      </c>
      <c r="B84" s="163" t="s">
        <v>115</v>
      </c>
      <c r="C84" s="164">
        <v>3228</v>
      </c>
      <c r="D84" s="164">
        <v>5828</v>
      </c>
      <c r="E84" s="164">
        <v>7066</v>
      </c>
      <c r="F84" s="164">
        <v>9146</v>
      </c>
      <c r="G84" s="164">
        <v>9299</v>
      </c>
      <c r="H84" s="165">
        <f t="shared" ref="H84:H91" si="37">IFERROR(G84/F84-1,"-")</f>
        <v>1.6728624535315983E-2</v>
      </c>
      <c r="I84" s="179">
        <f t="shared" si="35"/>
        <v>1.8807311028500622</v>
      </c>
      <c r="J84" s="165">
        <f t="shared" ref="J84:J91" si="38">G84/G$9</f>
        <v>1.2233723451280864E-2</v>
      </c>
      <c r="K84" s="164">
        <v>11210</v>
      </c>
      <c r="L84" s="164">
        <v>56300</v>
      </c>
      <c r="M84" s="164">
        <v>75623</v>
      </c>
      <c r="N84" s="164">
        <v>87361</v>
      </c>
      <c r="O84" s="164">
        <v>91968</v>
      </c>
      <c r="P84" s="165">
        <f t="shared" ref="P84:P91" si="39">IFERROR(O84/N84-1,"-")</f>
        <v>5.2735202206934506E-2</v>
      </c>
      <c r="Q84" s="179">
        <f t="shared" si="9"/>
        <v>7.2041034790365739</v>
      </c>
      <c r="R84" s="165">
        <f t="shared" ref="R84:R91" si="40">O84/O$9</f>
        <v>2.6744703069760786E-2</v>
      </c>
      <c r="S84" s="164">
        <v>14438</v>
      </c>
      <c r="T84" s="164">
        <v>62128</v>
      </c>
      <c r="U84" s="164">
        <v>82689</v>
      </c>
      <c r="V84" s="164">
        <v>96507</v>
      </c>
      <c r="W84" s="164">
        <v>101267</v>
      </c>
      <c r="X84" s="165">
        <f t="shared" ref="X84:X91" si="41">IFERROR(W84/V84-1,"-")</f>
        <v>4.9322847047364338E-2</v>
      </c>
      <c r="Y84" s="179">
        <f t="shared" si="10"/>
        <v>6.0139215957888901</v>
      </c>
      <c r="Z84" s="165">
        <f t="shared" si="36"/>
        <v>2.0222976357247392E-2</v>
      </c>
    </row>
    <row r="85" spans="1:26" x14ac:dyDescent="0.25">
      <c r="A85" s="162" t="s">
        <v>118</v>
      </c>
      <c r="B85" s="163" t="s">
        <v>118</v>
      </c>
      <c r="C85" s="164">
        <v>8563</v>
      </c>
      <c r="D85" s="164">
        <v>13220</v>
      </c>
      <c r="E85" s="164">
        <v>14970</v>
      </c>
      <c r="F85" s="164">
        <v>15604</v>
      </c>
      <c r="G85" s="164">
        <v>14631</v>
      </c>
      <c r="H85" s="165">
        <f t="shared" si="37"/>
        <v>-6.2355806203537534E-2</v>
      </c>
      <c r="I85" s="179">
        <f t="shared" si="35"/>
        <v>0.7086301529837673</v>
      </c>
      <c r="J85" s="165">
        <f t="shared" si="38"/>
        <v>1.9248479171490519E-2</v>
      </c>
      <c r="K85" s="164">
        <v>36097</v>
      </c>
      <c r="L85" s="164">
        <v>84214</v>
      </c>
      <c r="M85" s="164">
        <v>97137</v>
      </c>
      <c r="N85" s="164">
        <v>107979</v>
      </c>
      <c r="O85" s="164">
        <v>105125</v>
      </c>
      <c r="P85" s="165">
        <f t="shared" si="39"/>
        <v>-2.6431065299734158E-2</v>
      </c>
      <c r="Q85" s="179">
        <f t="shared" si="9"/>
        <v>1.9122918802116518</v>
      </c>
      <c r="R85" s="165">
        <f t="shared" si="40"/>
        <v>3.057081713431414E-2</v>
      </c>
      <c r="S85" s="164">
        <v>44660</v>
      </c>
      <c r="T85" s="164">
        <v>97434</v>
      </c>
      <c r="U85" s="164">
        <v>112107</v>
      </c>
      <c r="V85" s="164">
        <v>123583</v>
      </c>
      <c r="W85" s="164">
        <v>119756</v>
      </c>
      <c r="X85" s="165">
        <f t="shared" si="41"/>
        <v>-3.0967042392562094E-2</v>
      </c>
      <c r="Y85" s="179">
        <f t="shared" si="10"/>
        <v>1.6815047021943572</v>
      </c>
      <c r="Z85" s="165">
        <f t="shared" si="36"/>
        <v>2.7417639716067838E-2</v>
      </c>
    </row>
    <row r="86" spans="1:26" x14ac:dyDescent="0.25">
      <c r="A86" s="162" t="s">
        <v>121</v>
      </c>
      <c r="B86" s="163" t="s">
        <v>121</v>
      </c>
      <c r="C86" s="164">
        <v>5280</v>
      </c>
      <c r="D86" s="164">
        <v>5870</v>
      </c>
      <c r="E86" s="164">
        <v>5310</v>
      </c>
      <c r="F86" s="164">
        <v>6020</v>
      </c>
      <c r="G86" s="164">
        <v>6184</v>
      </c>
      <c r="H86" s="165">
        <f t="shared" si="37"/>
        <v>2.7242524916943456E-2</v>
      </c>
      <c r="I86" s="179">
        <f t="shared" si="35"/>
        <v>0.17121212121212115</v>
      </c>
      <c r="J86" s="165">
        <f t="shared" si="38"/>
        <v>8.1356431683751868E-3</v>
      </c>
      <c r="K86" s="164">
        <v>11108</v>
      </c>
      <c r="L86" s="164">
        <v>20133</v>
      </c>
      <c r="M86" s="164">
        <v>32432</v>
      </c>
      <c r="N86" s="164">
        <v>46149</v>
      </c>
      <c r="O86" s="164">
        <v>40975</v>
      </c>
      <c r="P86" s="165">
        <f t="shared" si="39"/>
        <v>-0.11211510541940239</v>
      </c>
      <c r="Q86" s="179">
        <f t="shared" si="9"/>
        <v>2.6887828592005762</v>
      </c>
      <c r="R86" s="165">
        <f t="shared" si="40"/>
        <v>1.1915712076846819E-2</v>
      </c>
      <c r="S86" s="164">
        <v>16388</v>
      </c>
      <c r="T86" s="164">
        <v>26003</v>
      </c>
      <c r="U86" s="164">
        <v>37742</v>
      </c>
      <c r="V86" s="164">
        <v>52169</v>
      </c>
      <c r="W86" s="164">
        <v>47159</v>
      </c>
      <c r="X86" s="165">
        <f t="shared" si="41"/>
        <v>-9.6034043205735165E-2</v>
      </c>
      <c r="Y86" s="179">
        <f t="shared" si="10"/>
        <v>1.8776543812545765</v>
      </c>
      <c r="Z86" s="165">
        <f t="shared" si="36"/>
        <v>9.2304366200489912E-3</v>
      </c>
    </row>
    <row r="87" spans="1:26" x14ac:dyDescent="0.25">
      <c r="A87" s="162" t="s">
        <v>128</v>
      </c>
      <c r="B87" s="163" t="s">
        <v>128</v>
      </c>
      <c r="C87" s="164">
        <v>921</v>
      </c>
      <c r="D87" s="164">
        <v>1133</v>
      </c>
      <c r="E87" s="164">
        <v>1155</v>
      </c>
      <c r="F87" s="164">
        <v>1481</v>
      </c>
      <c r="G87" s="164">
        <v>1612</v>
      </c>
      <c r="H87" s="165">
        <f t="shared" si="37"/>
        <v>8.8453747467927002E-2</v>
      </c>
      <c r="I87" s="179">
        <f t="shared" si="35"/>
        <v>0.75027144408251889</v>
      </c>
      <c r="J87" s="165">
        <f t="shared" si="38"/>
        <v>2.1207401014587323E-3</v>
      </c>
      <c r="K87" s="164">
        <v>2935</v>
      </c>
      <c r="L87" s="164">
        <v>4473</v>
      </c>
      <c r="M87" s="164">
        <v>6846</v>
      </c>
      <c r="N87" s="164">
        <v>11371</v>
      </c>
      <c r="O87" s="164">
        <v>11141</v>
      </c>
      <c r="P87" s="165">
        <f t="shared" si="39"/>
        <v>-2.0226892973353228E-2</v>
      </c>
      <c r="Q87" s="179">
        <f t="shared" ref="Q87:Q150" si="42">IFERROR(O87/K87-1,"-")</f>
        <v>2.7959114139693355</v>
      </c>
      <c r="R87" s="165">
        <f t="shared" si="40"/>
        <v>3.2398523062391804E-3</v>
      </c>
      <c r="S87" s="164">
        <v>3856</v>
      </c>
      <c r="T87" s="164">
        <v>5606</v>
      </c>
      <c r="U87" s="164">
        <v>8001</v>
      </c>
      <c r="V87" s="164">
        <v>12852</v>
      </c>
      <c r="W87" s="164">
        <v>12753</v>
      </c>
      <c r="X87" s="165">
        <f t="shared" si="41"/>
        <v>-7.7030812324929698E-3</v>
      </c>
      <c r="Y87" s="179">
        <f t="shared" ref="Y87:Y150" si="43">IFERROR(W87/S87-1,"-")</f>
        <v>2.3073132780082988</v>
      </c>
      <c r="Z87" s="165">
        <f t="shared" si="36"/>
        <v>1.9567782151717447E-3</v>
      </c>
    </row>
    <row r="88" spans="1:26" x14ac:dyDescent="0.25">
      <c r="A88" s="162" t="s">
        <v>124</v>
      </c>
      <c r="B88" s="163" t="s">
        <v>124</v>
      </c>
      <c r="C88" s="164">
        <v>804</v>
      </c>
      <c r="D88" s="164">
        <v>921</v>
      </c>
      <c r="E88" s="164">
        <v>774</v>
      </c>
      <c r="F88" s="164">
        <v>909</v>
      </c>
      <c r="G88" s="164">
        <v>892</v>
      </c>
      <c r="H88" s="165">
        <f t="shared" si="37"/>
        <v>-1.8701870187018743E-2</v>
      </c>
      <c r="I88" s="179">
        <f t="shared" si="35"/>
        <v>0.10945273631840791</v>
      </c>
      <c r="J88" s="165">
        <f t="shared" si="38"/>
        <v>1.1735112720230702E-3</v>
      </c>
      <c r="K88" s="164">
        <v>3904</v>
      </c>
      <c r="L88" s="164">
        <v>4162</v>
      </c>
      <c r="M88" s="164">
        <v>5572</v>
      </c>
      <c r="N88" s="164">
        <v>7126</v>
      </c>
      <c r="O88" s="164">
        <v>7672</v>
      </c>
      <c r="P88" s="165">
        <f t="shared" si="39"/>
        <v>7.6620825147347693E-2</v>
      </c>
      <c r="Q88" s="179">
        <f t="shared" si="42"/>
        <v>0.9651639344262295</v>
      </c>
      <c r="R88" s="165">
        <f t="shared" si="40"/>
        <v>2.2310516913622647E-3</v>
      </c>
      <c r="S88" s="164">
        <v>4708</v>
      </c>
      <c r="T88" s="164">
        <v>5083</v>
      </c>
      <c r="U88" s="164">
        <v>6346</v>
      </c>
      <c r="V88" s="164">
        <v>8035</v>
      </c>
      <c r="W88" s="164">
        <v>8564</v>
      </c>
      <c r="X88" s="165">
        <f t="shared" si="41"/>
        <v>6.5836963285625494E-2</v>
      </c>
      <c r="Y88" s="179">
        <f t="shared" si="43"/>
        <v>0.81903143585386573</v>
      </c>
      <c r="Z88" s="165">
        <f t="shared" si="36"/>
        <v>1.5520203166454057E-3</v>
      </c>
    </row>
    <row r="89" spans="1:26" x14ac:dyDescent="0.25">
      <c r="A89" s="162" t="s">
        <v>133</v>
      </c>
      <c r="B89" s="163" t="s">
        <v>133</v>
      </c>
      <c r="C89" s="164">
        <v>296</v>
      </c>
      <c r="D89" s="164">
        <v>433</v>
      </c>
      <c r="E89" s="164">
        <v>451</v>
      </c>
      <c r="F89" s="164">
        <v>500</v>
      </c>
      <c r="G89" s="164">
        <v>595</v>
      </c>
      <c r="H89" s="165">
        <f t="shared" si="37"/>
        <v>0.18999999999999995</v>
      </c>
      <c r="I89" s="179">
        <f t="shared" si="35"/>
        <v>1.0101351351351351</v>
      </c>
      <c r="J89" s="165">
        <f t="shared" si="38"/>
        <v>7.8277937988085967E-4</v>
      </c>
      <c r="K89" s="164">
        <v>781</v>
      </c>
      <c r="L89" s="164">
        <v>2952</v>
      </c>
      <c r="M89" s="164">
        <v>3352</v>
      </c>
      <c r="N89" s="164">
        <v>3068</v>
      </c>
      <c r="O89" s="164">
        <v>3215</v>
      </c>
      <c r="P89" s="165">
        <f t="shared" si="39"/>
        <v>4.7913950456323295E-2</v>
      </c>
      <c r="Q89" s="179">
        <f t="shared" si="42"/>
        <v>3.1165172855313701</v>
      </c>
      <c r="R89" s="165">
        <f t="shared" si="40"/>
        <v>9.3493628620042765E-4</v>
      </c>
      <c r="S89" s="164">
        <v>1077</v>
      </c>
      <c r="T89" s="164">
        <v>3385</v>
      </c>
      <c r="U89" s="164">
        <v>3803</v>
      </c>
      <c r="V89" s="164">
        <v>3568</v>
      </c>
      <c r="W89" s="164">
        <v>3810</v>
      </c>
      <c r="X89" s="165">
        <f t="shared" si="41"/>
        <v>6.7825112107623209E-2</v>
      </c>
      <c r="Y89" s="179">
        <f t="shared" si="43"/>
        <v>2.5376044568245124</v>
      </c>
      <c r="Z89" s="165">
        <f t="shared" si="36"/>
        <v>9.3008718313937564E-4</v>
      </c>
    </row>
    <row r="90" spans="1:26" x14ac:dyDescent="0.25">
      <c r="A90" s="162" t="s">
        <v>136</v>
      </c>
      <c r="B90" s="163" t="s">
        <v>136</v>
      </c>
      <c r="C90" s="164">
        <v>385</v>
      </c>
      <c r="D90" s="164">
        <v>658</v>
      </c>
      <c r="E90" s="164">
        <v>678</v>
      </c>
      <c r="F90" s="164">
        <v>636</v>
      </c>
      <c r="G90" s="164">
        <v>767</v>
      </c>
      <c r="H90" s="165">
        <f t="shared" si="37"/>
        <v>0.20597484276729561</v>
      </c>
      <c r="I90" s="179">
        <f t="shared" si="35"/>
        <v>0.99220779220779232</v>
      </c>
      <c r="J90" s="165">
        <f t="shared" si="38"/>
        <v>1.0090618224682679E-3</v>
      </c>
      <c r="K90" s="164">
        <v>947</v>
      </c>
      <c r="L90" s="164">
        <v>3040</v>
      </c>
      <c r="M90" s="164">
        <v>3739</v>
      </c>
      <c r="N90" s="164">
        <v>4092</v>
      </c>
      <c r="O90" s="164">
        <v>2810</v>
      </c>
      <c r="P90" s="165">
        <f t="shared" si="39"/>
        <v>-0.31329423264907141</v>
      </c>
      <c r="Q90" s="179">
        <f t="shared" si="42"/>
        <v>1.9672650475184792</v>
      </c>
      <c r="R90" s="165">
        <f t="shared" si="40"/>
        <v>8.1716048653909855E-4</v>
      </c>
      <c r="S90" s="164">
        <v>1332</v>
      </c>
      <c r="T90" s="164">
        <v>3698</v>
      </c>
      <c r="U90" s="164">
        <v>4417</v>
      </c>
      <c r="V90" s="164">
        <v>4728</v>
      </c>
      <c r="W90" s="164">
        <v>3577</v>
      </c>
      <c r="X90" s="165">
        <f t="shared" si="41"/>
        <v>-0.24344331641285955</v>
      </c>
      <c r="Y90" s="179">
        <f t="shared" si="43"/>
        <v>1.6854354354354353</v>
      </c>
      <c r="Z90" s="165">
        <f t="shared" si="36"/>
        <v>1.0802511406591171E-3</v>
      </c>
    </row>
    <row r="91" spans="1:26" x14ac:dyDescent="0.25">
      <c r="A91" s="167" t="s">
        <v>150</v>
      </c>
      <c r="B91" s="168" t="s">
        <v>150</v>
      </c>
      <c r="C91" s="169">
        <f>C83-SUM(C84:C90)</f>
        <v>13273</v>
      </c>
      <c r="D91" s="169">
        <f>D83-SUM(D84:D90)</f>
        <v>21554</v>
      </c>
      <c r="E91" s="169">
        <f>E83-SUM(E84:E90)</f>
        <v>23706</v>
      </c>
      <c r="F91" s="169">
        <f>F83-SUM(F84:F90)</f>
        <v>28432</v>
      </c>
      <c r="G91" s="169">
        <f>G83-SUM(G84:G90)</f>
        <v>29649</v>
      </c>
      <c r="H91" s="170">
        <f t="shared" si="37"/>
        <v>4.2803882948790006E-2</v>
      </c>
      <c r="I91" s="180">
        <f t="shared" si="35"/>
        <v>1.233782867475326</v>
      </c>
      <c r="J91" s="170">
        <f t="shared" si="38"/>
        <v>3.90060938388027E-2</v>
      </c>
      <c r="K91" s="169">
        <f>K83-SUM(K84:K90)</f>
        <v>37928</v>
      </c>
      <c r="L91" s="169">
        <f>L83-SUM(L84:L90)</f>
        <v>70455</v>
      </c>
      <c r="M91" s="169">
        <f>M83-SUM(M84:M90)</f>
        <v>95719</v>
      </c>
      <c r="N91" s="169">
        <f>N83-SUM(N84:N90)</f>
        <v>112723</v>
      </c>
      <c r="O91" s="169">
        <f>O83-SUM(O84:O90)</f>
        <v>112324</v>
      </c>
      <c r="P91" s="170">
        <f t="shared" si="39"/>
        <v>-3.5396502931965834E-3</v>
      </c>
      <c r="Q91" s="180">
        <f t="shared" si="42"/>
        <v>1.9615060113900022</v>
      </c>
      <c r="R91" s="170">
        <f t="shared" si="40"/>
        <v>3.2664318323849716E-2</v>
      </c>
      <c r="S91" s="169">
        <f>S83-SUM(S84:S90)</f>
        <v>51201</v>
      </c>
      <c r="T91" s="169">
        <f>T83-SUM(T84:T90)</f>
        <v>92009</v>
      </c>
      <c r="U91" s="169">
        <f>U83-SUM(U84:U90)</f>
        <v>119425</v>
      </c>
      <c r="V91" s="169">
        <f>V83-SUM(V84:V90)</f>
        <v>141155</v>
      </c>
      <c r="W91" s="169">
        <f>W83-SUM(W84:W90)</f>
        <v>141973</v>
      </c>
      <c r="X91" s="170">
        <f t="shared" si="41"/>
        <v>5.7950479968829072E-3</v>
      </c>
      <c r="Y91" s="180">
        <f t="shared" si="43"/>
        <v>1.7728559989062713</v>
      </c>
      <c r="Z91" s="170">
        <f t="shared" si="36"/>
        <v>2.9207378871001822E-2</v>
      </c>
    </row>
    <row r="92" spans="1:26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spans="1:26" x14ac:dyDescent="0.25">
      <c r="A93" s="1" t="s">
        <v>0</v>
      </c>
      <c r="B93" s="156" t="s">
        <v>73</v>
      </c>
      <c r="C93" s="176">
        <f>C94+C97</f>
        <v>0</v>
      </c>
      <c r="D93" s="176">
        <f>D94+D97</f>
        <v>5131</v>
      </c>
      <c r="E93" s="176">
        <f>E94+E97</f>
        <v>7607</v>
      </c>
      <c r="F93" s="176">
        <f>F94+F97</f>
        <v>7923</v>
      </c>
      <c r="G93" s="176">
        <f>G94+G97</f>
        <v>8662</v>
      </c>
      <c r="H93" s="177">
        <f>IFERROR(G93/F93-1,"-")</f>
        <v>9.3272750220875889E-2</v>
      </c>
      <c r="I93" s="177" t="str">
        <f t="shared" si="35"/>
        <v>-</v>
      </c>
      <c r="J93" s="177">
        <f>G93/G$9</f>
        <v>1.139568905634959E-2</v>
      </c>
      <c r="K93" s="176">
        <f>K94+K97</f>
        <v>0</v>
      </c>
      <c r="L93" s="176">
        <f>L94+L97</f>
        <v>46354</v>
      </c>
      <c r="M93" s="176">
        <f>M94+M97</f>
        <v>50550</v>
      </c>
      <c r="N93" s="176">
        <f>N94+N97</f>
        <v>49465</v>
      </c>
      <c r="O93" s="176">
        <f>O94+O97</f>
        <v>47923</v>
      </c>
      <c r="P93" s="177">
        <f>IFERROR(O93/N93-1,"-")</f>
        <v>-3.1173557060547807E-2</v>
      </c>
      <c r="Q93" s="177" t="str">
        <f t="shared" si="42"/>
        <v>-</v>
      </c>
      <c r="R93" s="177">
        <f>O93/O$9</f>
        <v>1.3936221351036733E-2</v>
      </c>
      <c r="S93" s="176">
        <f>S94+S97</f>
        <v>33444</v>
      </c>
      <c r="T93" s="176">
        <f>T94+T97</f>
        <v>51485</v>
      </c>
      <c r="U93" s="176">
        <f>U94+U97</f>
        <v>58157</v>
      </c>
      <c r="V93" s="176">
        <f>V94+V97</f>
        <v>57388</v>
      </c>
      <c r="W93" s="176">
        <f>W94+W97</f>
        <v>56585</v>
      </c>
      <c r="X93" s="177">
        <f>IFERROR(W93/V93-1,"-")</f>
        <v>-1.3992472293859359E-2</v>
      </c>
      <c r="Y93" s="177">
        <f t="shared" si="43"/>
        <v>0.69193278315990914</v>
      </c>
      <c r="Z93" s="177">
        <f t="shared" ref="Z93:Z105" si="44">U93/U$9</f>
        <v>1.4223265924227365E-2</v>
      </c>
    </row>
    <row r="94" spans="1:26" x14ac:dyDescent="0.25">
      <c r="A94" s="1" t="s">
        <v>101</v>
      </c>
      <c r="B94" s="159" t="s">
        <v>102</v>
      </c>
      <c r="C94" s="160">
        <v>0</v>
      </c>
      <c r="D94" s="160">
        <v>3937</v>
      </c>
      <c r="E94" s="160">
        <v>5346</v>
      </c>
      <c r="F94" s="160">
        <v>5742</v>
      </c>
      <c r="G94" s="160">
        <v>6217</v>
      </c>
      <c r="H94" s="161">
        <f>IFERROR(G94/F94-1,"-")</f>
        <v>8.2723789620341437E-2</v>
      </c>
      <c r="I94" s="178" t="str">
        <f t="shared" si="35"/>
        <v>-</v>
      </c>
      <c r="J94" s="161">
        <f>G94/G$9</f>
        <v>8.179057823057655E-3</v>
      </c>
      <c r="K94" s="160">
        <v>0</v>
      </c>
      <c r="L94" s="160">
        <v>29872</v>
      </c>
      <c r="M94" s="160">
        <v>32376</v>
      </c>
      <c r="N94" s="160">
        <v>30079</v>
      </c>
      <c r="O94" s="160">
        <v>29348</v>
      </c>
      <c r="P94" s="161">
        <f>IFERROR(O94/N94-1,"-")</f>
        <v>-2.4302669636623531E-2</v>
      </c>
      <c r="Q94" s="178" t="str">
        <f t="shared" si="42"/>
        <v>-</v>
      </c>
      <c r="R94" s="161">
        <f>O94/O$9</f>
        <v>8.5345288110140437E-3</v>
      </c>
      <c r="S94" s="160">
        <v>21732</v>
      </c>
      <c r="T94" s="160">
        <v>33809</v>
      </c>
      <c r="U94" s="160">
        <v>37722</v>
      </c>
      <c r="V94" s="160">
        <v>35821</v>
      </c>
      <c r="W94" s="160">
        <v>35565</v>
      </c>
      <c r="X94" s="161">
        <f>IFERROR(W94/V94-1,"-")</f>
        <v>-7.146645822282971E-3</v>
      </c>
      <c r="Y94" s="178">
        <f t="shared" si="43"/>
        <v>0.63652678078409708</v>
      </c>
      <c r="Z94" s="161">
        <f t="shared" si="44"/>
        <v>9.2255452859278282E-3</v>
      </c>
    </row>
    <row r="95" spans="1:26" x14ac:dyDescent="0.25">
      <c r="A95" s="162" t="s">
        <v>108</v>
      </c>
      <c r="B95" s="163" t="s">
        <v>108</v>
      </c>
      <c r="C95" s="164">
        <v>0</v>
      </c>
      <c r="D95" s="164">
        <v>2928</v>
      </c>
      <c r="E95" s="164">
        <v>3814</v>
      </c>
      <c r="F95" s="164">
        <v>4202</v>
      </c>
      <c r="G95" s="164">
        <v>4481</v>
      </c>
      <c r="H95" s="165">
        <f>IFERROR(G95/F95-1,"-")</f>
        <v>6.6396953831508787E-2</v>
      </c>
      <c r="I95" s="179" t="str">
        <f t="shared" si="35"/>
        <v>-</v>
      </c>
      <c r="J95" s="165">
        <f>G95/G$9</f>
        <v>5.8951838676405584E-3</v>
      </c>
      <c r="K95" s="164">
        <v>0</v>
      </c>
      <c r="L95" s="164">
        <v>13361</v>
      </c>
      <c r="M95" s="164">
        <v>8210</v>
      </c>
      <c r="N95" s="164">
        <v>7675</v>
      </c>
      <c r="O95" s="164">
        <v>9206</v>
      </c>
      <c r="P95" s="165">
        <f>IFERROR(O95/N95-1,"-")</f>
        <v>0.19947882736156353</v>
      </c>
      <c r="Q95" s="179" t="str">
        <f t="shared" si="42"/>
        <v>-</v>
      </c>
      <c r="R95" s="165">
        <f>O95/O$9</f>
        <v>2.6771457078572742E-3</v>
      </c>
      <c r="S95" s="164">
        <v>11001</v>
      </c>
      <c r="T95" s="164">
        <v>16289</v>
      </c>
      <c r="U95" s="164">
        <v>12024</v>
      </c>
      <c r="V95" s="164">
        <v>11877</v>
      </c>
      <c r="W95" s="164">
        <v>13687</v>
      </c>
      <c r="X95" s="165">
        <f>IFERROR(W95/V95-1,"-")</f>
        <v>0.15239538604024583</v>
      </c>
      <c r="Y95" s="179">
        <f t="shared" si="43"/>
        <v>0.24415962185255879</v>
      </c>
      <c r="Z95" s="165">
        <f t="shared" si="44"/>
        <v>2.9406700736439267E-3</v>
      </c>
    </row>
    <row r="96" spans="1:26" x14ac:dyDescent="0.25">
      <c r="A96" s="162" t="s">
        <v>105</v>
      </c>
      <c r="B96" s="163" t="s">
        <v>105</v>
      </c>
      <c r="C96" s="164">
        <v>0</v>
      </c>
      <c r="D96" s="164">
        <v>1009</v>
      </c>
      <c r="E96" s="164">
        <v>1532</v>
      </c>
      <c r="F96" s="164">
        <v>1540</v>
      </c>
      <c r="G96" s="164">
        <v>1736</v>
      </c>
      <c r="H96" s="165">
        <f>IFERROR(G96/F96-1,"-")</f>
        <v>0.1272727272727272</v>
      </c>
      <c r="I96" s="179" t="str">
        <f t="shared" si="35"/>
        <v>-</v>
      </c>
      <c r="J96" s="165">
        <f>G96/G$9</f>
        <v>2.2838739554170966E-3</v>
      </c>
      <c r="K96" s="164">
        <v>0</v>
      </c>
      <c r="L96" s="164">
        <v>16511</v>
      </c>
      <c r="M96" s="164">
        <v>24166</v>
      </c>
      <c r="N96" s="164">
        <v>22404</v>
      </c>
      <c r="O96" s="164">
        <v>20142</v>
      </c>
      <c r="P96" s="165">
        <f>IFERROR(O96/N96-1,"-")</f>
        <v>-0.10096411355115154</v>
      </c>
      <c r="Q96" s="179" t="str">
        <f t="shared" si="42"/>
        <v>-</v>
      </c>
      <c r="R96" s="165">
        <f>O96/O$9</f>
        <v>5.8573831031567694E-3</v>
      </c>
      <c r="S96" s="164">
        <v>10731</v>
      </c>
      <c r="T96" s="164">
        <v>17520</v>
      </c>
      <c r="U96" s="164">
        <v>25698</v>
      </c>
      <c r="V96" s="164">
        <v>23944</v>
      </c>
      <c r="W96" s="164">
        <v>21878</v>
      </c>
      <c r="X96" s="165">
        <f>IFERROR(W96/V96-1,"-")</f>
        <v>-8.6284664216505158E-2</v>
      </c>
      <c r="Y96" s="179">
        <f t="shared" si="43"/>
        <v>1.0387661914080701</v>
      </c>
      <c r="Z96" s="165">
        <f t="shared" si="44"/>
        <v>6.2848752122839011E-3</v>
      </c>
    </row>
    <row r="97" spans="1:26" x14ac:dyDescent="0.25">
      <c r="A97" s="1" t="s">
        <v>151</v>
      </c>
      <c r="B97" s="159" t="s">
        <v>112</v>
      </c>
      <c r="C97" s="160">
        <v>0</v>
      </c>
      <c r="D97" s="160">
        <v>1194</v>
      </c>
      <c r="E97" s="160">
        <v>2261</v>
      </c>
      <c r="F97" s="160">
        <v>2181</v>
      </c>
      <c r="G97" s="160">
        <v>2445</v>
      </c>
      <c r="H97" s="161">
        <f>IFERROR(G97/F97-1,"-")</f>
        <v>0.12104539202200826</v>
      </c>
      <c r="I97" s="178" t="str">
        <f t="shared" si="35"/>
        <v>-</v>
      </c>
      <c r="J97" s="161">
        <f>G97/G$9</f>
        <v>3.2166312332919359E-3</v>
      </c>
      <c r="K97" s="160">
        <v>0</v>
      </c>
      <c r="L97" s="160">
        <v>16482</v>
      </c>
      <c r="M97" s="160">
        <v>18174</v>
      </c>
      <c r="N97" s="160">
        <v>19386</v>
      </c>
      <c r="O97" s="160">
        <v>18575</v>
      </c>
      <c r="P97" s="161">
        <f>IFERROR(O97/N97-1,"-")</f>
        <v>-4.1834313422057123E-2</v>
      </c>
      <c r="Q97" s="178" t="str">
        <f t="shared" si="42"/>
        <v>-</v>
      </c>
      <c r="R97" s="161">
        <f>O97/O$9</f>
        <v>5.4016925400226885E-3</v>
      </c>
      <c r="S97" s="160">
        <v>11712</v>
      </c>
      <c r="T97" s="160">
        <v>17676</v>
      </c>
      <c r="U97" s="160">
        <v>20435</v>
      </c>
      <c r="V97" s="160">
        <v>21567</v>
      </c>
      <c r="W97" s="160">
        <v>21020</v>
      </c>
      <c r="X97" s="161">
        <f>IFERROR(W97/V97-1,"-")</f>
        <v>-2.5362822831177301E-2</v>
      </c>
      <c r="Y97" s="178">
        <f t="shared" si="43"/>
        <v>0.79474043715846987</v>
      </c>
      <c r="Z97" s="161">
        <f t="shared" si="44"/>
        <v>4.9977206382995371E-3</v>
      </c>
    </row>
    <row r="98" spans="1:26" x14ac:dyDescent="0.25">
      <c r="A98" s="162" t="s">
        <v>115</v>
      </c>
      <c r="B98" s="163" t="s">
        <v>115</v>
      </c>
      <c r="C98" s="164">
        <v>0</v>
      </c>
      <c r="D98" s="164">
        <v>50</v>
      </c>
      <c r="E98" s="164">
        <v>173</v>
      </c>
      <c r="F98" s="164">
        <v>203</v>
      </c>
      <c r="G98" s="164">
        <v>174</v>
      </c>
      <c r="H98" s="165">
        <f t="shared" ref="H98:H105" si="45">IFERROR(G98/F98-1,"-")</f>
        <v>-0.1428571428571429</v>
      </c>
      <c r="I98" s="179" t="str">
        <f t="shared" si="35"/>
        <v>-</v>
      </c>
      <c r="J98" s="165">
        <f t="shared" ref="J98:J105" si="46">G98/G$9</f>
        <v>2.28913633780285E-4</v>
      </c>
      <c r="K98" s="164">
        <v>0</v>
      </c>
      <c r="L98" s="164">
        <v>2353</v>
      </c>
      <c r="M98" s="164">
        <v>2622</v>
      </c>
      <c r="N98" s="164">
        <v>2827</v>
      </c>
      <c r="O98" s="164">
        <v>2377</v>
      </c>
      <c r="P98" s="165">
        <f t="shared" ref="P98:P105" si="47">IFERROR(O98/N98-1,"-")</f>
        <v>-0.15917934205871953</v>
      </c>
      <c r="Q98" s="179" t="str">
        <f t="shared" si="42"/>
        <v>-</v>
      </c>
      <c r="R98" s="165">
        <f t="shared" ref="R98:R105" si="48">O98/O$9</f>
        <v>6.9124216245673926E-4</v>
      </c>
      <c r="S98" s="164">
        <v>921</v>
      </c>
      <c r="T98" s="164">
        <v>2403</v>
      </c>
      <c r="U98" s="164">
        <v>2795</v>
      </c>
      <c r="V98" s="164">
        <v>3030</v>
      </c>
      <c r="W98" s="164">
        <v>2551</v>
      </c>
      <c r="X98" s="165">
        <f t="shared" ref="X98:X105" si="49">IFERROR(W98/V98-1,"-")</f>
        <v>-0.15808580858085808</v>
      </c>
      <c r="Y98" s="179">
        <f t="shared" si="43"/>
        <v>1.769815418023887</v>
      </c>
      <c r="Z98" s="165">
        <f t="shared" si="44"/>
        <v>6.8356394343269914E-4</v>
      </c>
    </row>
    <row r="99" spans="1:26" x14ac:dyDescent="0.25">
      <c r="A99" s="162" t="s">
        <v>118</v>
      </c>
      <c r="B99" s="163" t="s">
        <v>118</v>
      </c>
      <c r="C99" s="164">
        <v>0</v>
      </c>
      <c r="D99" s="164">
        <v>194</v>
      </c>
      <c r="E99" s="164">
        <v>319</v>
      </c>
      <c r="F99" s="164">
        <v>341</v>
      </c>
      <c r="G99" s="164">
        <v>375</v>
      </c>
      <c r="H99" s="165">
        <f t="shared" si="45"/>
        <v>9.9706744868035102E-2</v>
      </c>
      <c r="I99" s="179" t="str">
        <f t="shared" si="35"/>
        <v>-</v>
      </c>
      <c r="J99" s="165">
        <f t="shared" si="46"/>
        <v>4.9334834866440736E-4</v>
      </c>
      <c r="K99" s="164">
        <v>0</v>
      </c>
      <c r="L99" s="164">
        <v>3288</v>
      </c>
      <c r="M99" s="164">
        <v>3495</v>
      </c>
      <c r="N99" s="164">
        <v>3893</v>
      </c>
      <c r="O99" s="164">
        <v>3556</v>
      </c>
      <c r="P99" s="165">
        <f t="shared" si="47"/>
        <v>-8.6565630619059863E-2</v>
      </c>
      <c r="Q99" s="179" t="str">
        <f t="shared" si="42"/>
        <v>-</v>
      </c>
      <c r="R99" s="165">
        <f t="shared" si="48"/>
        <v>1.0341006014708306E-3</v>
      </c>
      <c r="S99" s="164">
        <v>2395</v>
      </c>
      <c r="T99" s="164">
        <v>3482</v>
      </c>
      <c r="U99" s="164">
        <v>3814</v>
      </c>
      <c r="V99" s="164">
        <v>4234</v>
      </c>
      <c r="W99" s="164">
        <v>3931</v>
      </c>
      <c r="X99" s="165">
        <f t="shared" si="49"/>
        <v>-7.1563533301842175E-2</v>
      </c>
      <c r="Y99" s="179">
        <f t="shared" si="43"/>
        <v>0.64133611691022963</v>
      </c>
      <c r="Z99" s="165">
        <f t="shared" si="44"/>
        <v>9.3277741690601598E-4</v>
      </c>
    </row>
    <row r="100" spans="1:26" x14ac:dyDescent="0.25">
      <c r="A100" s="162" t="s">
        <v>121</v>
      </c>
      <c r="B100" s="163" t="s">
        <v>121</v>
      </c>
      <c r="C100" s="164">
        <v>0</v>
      </c>
      <c r="D100" s="164">
        <v>346</v>
      </c>
      <c r="E100" s="164">
        <v>771</v>
      </c>
      <c r="F100" s="164">
        <v>574</v>
      </c>
      <c r="G100" s="164">
        <v>737</v>
      </c>
      <c r="H100" s="165">
        <f t="shared" si="45"/>
        <v>0.28397212543554007</v>
      </c>
      <c r="I100" s="179" t="str">
        <f t="shared" si="35"/>
        <v>-</v>
      </c>
      <c r="J100" s="165">
        <f t="shared" si="46"/>
        <v>9.6959395457511528E-4</v>
      </c>
      <c r="K100" s="164">
        <v>0</v>
      </c>
      <c r="L100" s="164">
        <v>3066</v>
      </c>
      <c r="M100" s="164">
        <v>3114</v>
      </c>
      <c r="N100" s="164">
        <v>3111</v>
      </c>
      <c r="O100" s="164">
        <v>2964</v>
      </c>
      <c r="P100" s="165">
        <f t="shared" si="47"/>
        <v>-4.7251687560269984E-2</v>
      </c>
      <c r="Q100" s="179" t="str">
        <f t="shared" si="42"/>
        <v>-</v>
      </c>
      <c r="R100" s="165">
        <f t="shared" si="48"/>
        <v>8.6194437085476445E-4</v>
      </c>
      <c r="S100" s="164">
        <v>3541</v>
      </c>
      <c r="T100" s="164">
        <v>3412</v>
      </c>
      <c r="U100" s="164">
        <v>3885</v>
      </c>
      <c r="V100" s="164">
        <v>3685</v>
      </c>
      <c r="W100" s="164">
        <v>3701</v>
      </c>
      <c r="X100" s="165">
        <f t="shared" si="49"/>
        <v>4.3419267299864561E-3</v>
      </c>
      <c r="Y100" s="179">
        <f t="shared" si="43"/>
        <v>4.5184975995481436E-2</v>
      </c>
      <c r="Z100" s="165">
        <f t="shared" si="44"/>
        <v>9.5014165303614897E-4</v>
      </c>
    </row>
    <row r="101" spans="1:26" x14ac:dyDescent="0.25">
      <c r="A101" s="162" t="s">
        <v>128</v>
      </c>
      <c r="B101" s="163" t="s">
        <v>128</v>
      </c>
      <c r="C101" s="164">
        <v>0</v>
      </c>
      <c r="D101" s="164">
        <v>32</v>
      </c>
      <c r="E101" s="164">
        <v>58</v>
      </c>
      <c r="F101" s="164">
        <v>90</v>
      </c>
      <c r="G101" s="164">
        <v>62</v>
      </c>
      <c r="H101" s="165">
        <f t="shared" si="45"/>
        <v>-0.31111111111111112</v>
      </c>
      <c r="I101" s="179" t="str">
        <f t="shared" si="35"/>
        <v>-</v>
      </c>
      <c r="J101" s="165">
        <f t="shared" si="46"/>
        <v>8.1566926979182011E-5</v>
      </c>
      <c r="K101" s="164">
        <v>0</v>
      </c>
      <c r="L101" s="164">
        <v>1140</v>
      </c>
      <c r="M101" s="164">
        <v>880</v>
      </c>
      <c r="N101" s="164">
        <v>843</v>
      </c>
      <c r="O101" s="164">
        <v>838</v>
      </c>
      <c r="P101" s="165">
        <f t="shared" si="47"/>
        <v>-5.9311981020165883E-3</v>
      </c>
      <c r="Q101" s="179" t="str">
        <f t="shared" si="42"/>
        <v>-</v>
      </c>
      <c r="R101" s="165">
        <f t="shared" si="48"/>
        <v>2.4369412374368845E-4</v>
      </c>
      <c r="S101" s="164">
        <v>432</v>
      </c>
      <c r="T101" s="164">
        <v>1172</v>
      </c>
      <c r="U101" s="164">
        <v>938</v>
      </c>
      <c r="V101" s="164">
        <v>933</v>
      </c>
      <c r="W101" s="164">
        <v>900</v>
      </c>
      <c r="X101" s="165">
        <f t="shared" si="49"/>
        <v>-3.5369774919614128E-2</v>
      </c>
      <c r="Y101" s="179">
        <f t="shared" si="43"/>
        <v>1.0833333333333335</v>
      </c>
      <c r="Z101" s="165">
        <f t="shared" si="44"/>
        <v>2.2940357028260173E-4</v>
      </c>
    </row>
    <row r="102" spans="1:26" x14ac:dyDescent="0.25">
      <c r="A102" s="162" t="s">
        <v>124</v>
      </c>
      <c r="B102" s="163" t="s">
        <v>124</v>
      </c>
      <c r="C102" s="164">
        <v>0</v>
      </c>
      <c r="D102" s="164">
        <v>15</v>
      </c>
      <c r="E102" s="164">
        <v>87</v>
      </c>
      <c r="F102" s="164">
        <v>64</v>
      </c>
      <c r="G102" s="164">
        <v>78</v>
      </c>
      <c r="H102" s="165">
        <f t="shared" si="45"/>
        <v>0.21875</v>
      </c>
      <c r="I102" s="179" t="str">
        <f t="shared" si="35"/>
        <v>-</v>
      </c>
      <c r="J102" s="165">
        <f t="shared" si="46"/>
        <v>1.0261645652219672E-4</v>
      </c>
      <c r="K102" s="164">
        <v>0</v>
      </c>
      <c r="L102" s="164">
        <v>667</v>
      </c>
      <c r="M102" s="164">
        <v>563</v>
      </c>
      <c r="N102" s="164">
        <v>839</v>
      </c>
      <c r="O102" s="164">
        <v>761</v>
      </c>
      <c r="P102" s="165">
        <f t="shared" si="47"/>
        <v>-9.2967818831942828E-2</v>
      </c>
      <c r="Q102" s="179" t="str">
        <f t="shared" si="42"/>
        <v>-</v>
      </c>
      <c r="R102" s="165">
        <f t="shared" si="48"/>
        <v>2.213021815858555E-4</v>
      </c>
      <c r="S102" s="164">
        <v>507</v>
      </c>
      <c r="T102" s="164">
        <v>682</v>
      </c>
      <c r="U102" s="164">
        <v>650</v>
      </c>
      <c r="V102" s="164">
        <v>903</v>
      </c>
      <c r="W102" s="164">
        <v>839</v>
      </c>
      <c r="X102" s="165">
        <f t="shared" si="49"/>
        <v>-7.0874861572535974E-2</v>
      </c>
      <c r="Y102" s="179">
        <f t="shared" si="43"/>
        <v>0.65483234714003946</v>
      </c>
      <c r="Z102" s="165">
        <f t="shared" si="44"/>
        <v>1.58968358937837E-4</v>
      </c>
    </row>
    <row r="103" spans="1:26" x14ac:dyDescent="0.25">
      <c r="A103" s="162" t="s">
        <v>133</v>
      </c>
      <c r="B103" s="163" t="s">
        <v>133</v>
      </c>
      <c r="C103" s="164">
        <v>0</v>
      </c>
      <c r="D103" s="164">
        <v>10</v>
      </c>
      <c r="E103" s="164">
        <v>22</v>
      </c>
      <c r="F103" s="164">
        <v>28</v>
      </c>
      <c r="G103" s="164">
        <v>12</v>
      </c>
      <c r="H103" s="165">
        <f t="shared" si="45"/>
        <v>-0.5714285714285714</v>
      </c>
      <c r="I103" s="179" t="str">
        <f t="shared" si="35"/>
        <v>-</v>
      </c>
      <c r="J103" s="165">
        <f t="shared" si="46"/>
        <v>1.5787147157261037E-5</v>
      </c>
      <c r="K103" s="164">
        <v>0</v>
      </c>
      <c r="L103" s="164">
        <v>260</v>
      </c>
      <c r="M103" s="164">
        <v>131</v>
      </c>
      <c r="N103" s="164">
        <v>202</v>
      </c>
      <c r="O103" s="164">
        <v>173</v>
      </c>
      <c r="P103" s="165">
        <f t="shared" si="47"/>
        <v>-0.14356435643564358</v>
      </c>
      <c r="Q103" s="179" t="str">
        <f t="shared" si="42"/>
        <v>-</v>
      </c>
      <c r="R103" s="165">
        <f t="shared" si="48"/>
        <v>5.0309168744222082E-5</v>
      </c>
      <c r="S103" s="164">
        <v>105</v>
      </c>
      <c r="T103" s="164">
        <v>270</v>
      </c>
      <c r="U103" s="164">
        <v>153</v>
      </c>
      <c r="V103" s="164">
        <v>230</v>
      </c>
      <c r="W103" s="164">
        <v>185</v>
      </c>
      <c r="X103" s="165">
        <f t="shared" si="49"/>
        <v>-0.19565217391304346</v>
      </c>
      <c r="Y103" s="179">
        <f t="shared" si="43"/>
        <v>0.76190476190476186</v>
      </c>
      <c r="Z103" s="165">
        <f t="shared" si="44"/>
        <v>3.741870602690625E-5</v>
      </c>
    </row>
    <row r="104" spans="1:26" x14ac:dyDescent="0.25">
      <c r="A104" s="162" t="s">
        <v>136</v>
      </c>
      <c r="B104" s="163" t="s">
        <v>136</v>
      </c>
      <c r="C104" s="164">
        <v>0</v>
      </c>
      <c r="D104" s="164">
        <v>11</v>
      </c>
      <c r="E104" s="164">
        <v>10</v>
      </c>
      <c r="F104" s="164">
        <v>25</v>
      </c>
      <c r="G104" s="164">
        <v>8</v>
      </c>
      <c r="H104" s="165">
        <f t="shared" si="45"/>
        <v>-0.67999999999999994</v>
      </c>
      <c r="I104" s="179" t="str">
        <f t="shared" si="35"/>
        <v>-</v>
      </c>
      <c r="J104" s="165">
        <f t="shared" si="46"/>
        <v>1.0524764771507357E-5</v>
      </c>
      <c r="K104" s="164">
        <v>0</v>
      </c>
      <c r="L104" s="164">
        <v>157</v>
      </c>
      <c r="M104" s="164">
        <v>260</v>
      </c>
      <c r="N104" s="164">
        <v>359</v>
      </c>
      <c r="O104" s="164">
        <v>231</v>
      </c>
      <c r="P104" s="165">
        <f t="shared" si="47"/>
        <v>-0.35654596100278546</v>
      </c>
      <c r="Q104" s="179" t="str">
        <f t="shared" si="42"/>
        <v>-</v>
      </c>
      <c r="R104" s="165">
        <f t="shared" si="48"/>
        <v>6.7175826473498844E-5</v>
      </c>
      <c r="S104" s="164">
        <v>96</v>
      </c>
      <c r="T104" s="164">
        <v>168</v>
      </c>
      <c r="U104" s="164">
        <v>270</v>
      </c>
      <c r="V104" s="164">
        <v>384</v>
      </c>
      <c r="W104" s="164">
        <v>239</v>
      </c>
      <c r="X104" s="165">
        <f t="shared" si="49"/>
        <v>-0.37760416666666663</v>
      </c>
      <c r="Y104" s="179">
        <f t="shared" si="43"/>
        <v>1.4895833333333335</v>
      </c>
      <c r="Z104" s="165">
        <f t="shared" si="44"/>
        <v>6.6033010635716913E-5</v>
      </c>
    </row>
    <row r="105" spans="1:26" x14ac:dyDescent="0.25">
      <c r="A105" s="167" t="s">
        <v>150</v>
      </c>
      <c r="B105" s="168" t="s">
        <v>150</v>
      </c>
      <c r="C105" s="169">
        <f>C97-SUM(C98:C104)</f>
        <v>0</v>
      </c>
      <c r="D105" s="169">
        <f>D97-SUM(D98:D104)</f>
        <v>536</v>
      </c>
      <c r="E105" s="169">
        <f>E97-SUM(E98:E104)</f>
        <v>821</v>
      </c>
      <c r="F105" s="169">
        <f>F97-SUM(F98:F104)</f>
        <v>856</v>
      </c>
      <c r="G105" s="169">
        <f>G97-SUM(G98:G104)</f>
        <v>999</v>
      </c>
      <c r="H105" s="170">
        <f t="shared" si="45"/>
        <v>0.1670560747663552</v>
      </c>
      <c r="I105" s="180" t="str">
        <f t="shared" si="35"/>
        <v>-</v>
      </c>
      <c r="J105" s="170">
        <f t="shared" si="46"/>
        <v>1.3142800008419811E-3</v>
      </c>
      <c r="K105" s="169">
        <f>K97-SUM(K98:K104)</f>
        <v>0</v>
      </c>
      <c r="L105" s="169">
        <f>L97-SUM(L98:L104)</f>
        <v>5551</v>
      </c>
      <c r="M105" s="169">
        <f>M97-SUM(M98:M104)</f>
        <v>7109</v>
      </c>
      <c r="N105" s="169">
        <f>N97-SUM(N98:N104)</f>
        <v>7312</v>
      </c>
      <c r="O105" s="169">
        <f>O97-SUM(O98:O104)</f>
        <v>7675</v>
      </c>
      <c r="P105" s="170">
        <f t="shared" si="47"/>
        <v>4.9644420131291112E-2</v>
      </c>
      <c r="Q105" s="180" t="str">
        <f t="shared" si="42"/>
        <v>-</v>
      </c>
      <c r="R105" s="170">
        <f t="shared" si="48"/>
        <v>2.2319241046930894E-3</v>
      </c>
      <c r="S105" s="169">
        <f>S97-SUM(S98:S104)</f>
        <v>3715</v>
      </c>
      <c r="T105" s="169">
        <f>T97-SUM(T98:T104)</f>
        <v>6087</v>
      </c>
      <c r="U105" s="169">
        <f>U97-SUM(U98:U104)</f>
        <v>7930</v>
      </c>
      <c r="V105" s="169">
        <f>V97-SUM(V98:V104)</f>
        <v>8168</v>
      </c>
      <c r="W105" s="169">
        <f>W97-SUM(W98:W104)</f>
        <v>8674</v>
      </c>
      <c r="X105" s="170">
        <f t="shared" si="49"/>
        <v>6.1949069539666946E-2</v>
      </c>
      <c r="Y105" s="180">
        <f t="shared" si="43"/>
        <v>1.3348586810228804</v>
      </c>
      <c r="Z105" s="170">
        <f t="shared" si="44"/>
        <v>1.9394139790416115E-3</v>
      </c>
    </row>
    <row r="106" spans="1:26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spans="1:26" x14ac:dyDescent="0.25">
      <c r="A107" s="1" t="s">
        <v>0</v>
      </c>
      <c r="B107" s="156" t="s">
        <v>73</v>
      </c>
      <c r="C107" s="176">
        <f>C108+C111</f>
        <v>0</v>
      </c>
      <c r="D107" s="176">
        <f>D108+D111</f>
        <v>0</v>
      </c>
      <c r="E107" s="176">
        <f>E108+E111</f>
        <v>0</v>
      </c>
      <c r="F107" s="176">
        <f>F108+F111</f>
        <v>0</v>
      </c>
      <c r="G107" s="176">
        <f>G108+G111</f>
        <v>0</v>
      </c>
      <c r="H107" s="177" t="str">
        <f>IFERROR(G107/F107-1,"-")</f>
        <v>-</v>
      </c>
      <c r="I107" s="177" t="str">
        <f t="shared" si="35"/>
        <v>-</v>
      </c>
      <c r="J107" s="177">
        <f>G107/G$9</f>
        <v>0</v>
      </c>
      <c r="K107" s="176">
        <f>K108+K111</f>
        <v>0</v>
      </c>
      <c r="L107" s="176">
        <f>L108+L111</f>
        <v>0</v>
      </c>
      <c r="M107" s="176">
        <f>M108+M111</f>
        <v>0</v>
      </c>
      <c r="N107" s="176">
        <f>N108+N111</f>
        <v>0</v>
      </c>
      <c r="O107" s="176">
        <f>O108+O111</f>
        <v>0</v>
      </c>
      <c r="P107" s="177" t="str">
        <f>IFERROR(O107/N107-1,"-")</f>
        <v>-</v>
      </c>
      <c r="Q107" s="177" t="str">
        <f t="shared" si="42"/>
        <v>-</v>
      </c>
      <c r="R107" s="177">
        <f>O107/O$9</f>
        <v>0</v>
      </c>
      <c r="S107" s="176">
        <f>S108+S111</f>
        <v>95997</v>
      </c>
      <c r="T107" s="176">
        <f>T108+T111</f>
        <v>169794</v>
      </c>
      <c r="U107" s="176">
        <f>U108+U111</f>
        <v>220761</v>
      </c>
      <c r="V107" s="176">
        <f>V108+V111</f>
        <v>207278</v>
      </c>
      <c r="W107" s="176">
        <f>W108+W111</f>
        <v>217984</v>
      </c>
      <c r="X107" s="177">
        <f>IFERROR(W107/V107-1,"-")</f>
        <v>5.1650440471251224E-2</v>
      </c>
      <c r="Y107" s="177">
        <f t="shared" si="43"/>
        <v>1.270737627217517</v>
      </c>
      <c r="Z107" s="177">
        <f t="shared" ref="Z107:Z119" si="50">U107/U$9</f>
        <v>5.3990790596116674E-2</v>
      </c>
    </row>
    <row r="108" spans="1:26" x14ac:dyDescent="0.25">
      <c r="A108" s="1" t="s">
        <v>101</v>
      </c>
      <c r="B108" s="159" t="s">
        <v>102</v>
      </c>
      <c r="C108" s="160">
        <v>0</v>
      </c>
      <c r="D108" s="160">
        <v>0</v>
      </c>
      <c r="E108" s="160">
        <v>0</v>
      </c>
      <c r="F108" s="160">
        <v>0</v>
      </c>
      <c r="G108" s="160">
        <v>0</v>
      </c>
      <c r="H108" s="161" t="str">
        <f>IFERROR(G108/F108-1,"-")</f>
        <v>-</v>
      </c>
      <c r="I108" s="178" t="str">
        <f t="shared" si="35"/>
        <v>-</v>
      </c>
      <c r="J108" s="161">
        <f>G108/G$9</f>
        <v>0</v>
      </c>
      <c r="K108" s="160">
        <v>0</v>
      </c>
      <c r="L108" s="160">
        <v>0</v>
      </c>
      <c r="M108" s="160">
        <v>0</v>
      </c>
      <c r="N108" s="160">
        <v>0</v>
      </c>
      <c r="O108" s="160">
        <v>0</v>
      </c>
      <c r="P108" s="161" t="str">
        <f>IFERROR(O108/N108-1,"-")</f>
        <v>-</v>
      </c>
      <c r="Q108" s="178" t="str">
        <f t="shared" si="42"/>
        <v>-</v>
      </c>
      <c r="R108" s="161">
        <f>O108/O$9</f>
        <v>0</v>
      </c>
      <c r="S108" s="160">
        <v>39659</v>
      </c>
      <c r="T108" s="160">
        <v>41132</v>
      </c>
      <c r="U108" s="160">
        <v>48543</v>
      </c>
      <c r="V108" s="160">
        <v>43479</v>
      </c>
      <c r="W108" s="160">
        <v>46333</v>
      </c>
      <c r="X108" s="161">
        <f>IFERROR(W108/V108-1,"-")</f>
        <v>6.5640884104970265E-2</v>
      </c>
      <c r="Y108" s="178">
        <f t="shared" si="43"/>
        <v>0.16828462644040454</v>
      </c>
      <c r="Z108" s="161">
        <f t="shared" si="50"/>
        <v>1.1872001612183726E-2</v>
      </c>
    </row>
    <row r="109" spans="1:26" x14ac:dyDescent="0.25">
      <c r="A109" s="162" t="s">
        <v>108</v>
      </c>
      <c r="B109" s="163" t="s">
        <v>108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5" t="str">
        <f>IFERROR(G109/F109-1,"-")</f>
        <v>-</v>
      </c>
      <c r="I109" s="179" t="str">
        <f t="shared" si="35"/>
        <v>-</v>
      </c>
      <c r="J109" s="165">
        <f>G109/G$9</f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5" t="str">
        <f>IFERROR(O109/N109-1,"-")</f>
        <v>-</v>
      </c>
      <c r="Q109" s="179" t="str">
        <f t="shared" si="42"/>
        <v>-</v>
      </c>
      <c r="R109" s="165">
        <f>O109/O$9</f>
        <v>0</v>
      </c>
      <c r="S109" s="164">
        <v>20351</v>
      </c>
      <c r="T109" s="164">
        <v>11031</v>
      </c>
      <c r="U109" s="164">
        <v>14560</v>
      </c>
      <c r="V109" s="164">
        <v>12208</v>
      </c>
      <c r="W109" s="164">
        <v>17174</v>
      </c>
      <c r="X109" s="165">
        <f>IFERROR(W109/V109-1,"-")</f>
        <v>0.40678243774574052</v>
      </c>
      <c r="Y109" s="179">
        <f t="shared" si="43"/>
        <v>-0.15611026485184998</v>
      </c>
      <c r="Z109" s="165">
        <f t="shared" si="50"/>
        <v>3.5608912402075492E-3</v>
      </c>
    </row>
    <row r="110" spans="1:26" x14ac:dyDescent="0.25">
      <c r="A110" s="162" t="s">
        <v>105</v>
      </c>
      <c r="B110" s="163" t="s">
        <v>105</v>
      </c>
      <c r="C110" s="164">
        <v>0</v>
      </c>
      <c r="D110" s="164">
        <v>0</v>
      </c>
      <c r="E110" s="164">
        <v>0</v>
      </c>
      <c r="F110" s="164">
        <v>0</v>
      </c>
      <c r="G110" s="164">
        <v>0</v>
      </c>
      <c r="H110" s="165" t="str">
        <f>IFERROR(G110/F110-1,"-")</f>
        <v>-</v>
      </c>
      <c r="I110" s="179" t="str">
        <f t="shared" si="35"/>
        <v>-</v>
      </c>
      <c r="J110" s="165">
        <f>G110/G$9</f>
        <v>0</v>
      </c>
      <c r="K110" s="164">
        <v>0</v>
      </c>
      <c r="L110" s="164">
        <v>0</v>
      </c>
      <c r="M110" s="164">
        <v>0</v>
      </c>
      <c r="N110" s="164">
        <v>0</v>
      </c>
      <c r="O110" s="164">
        <v>0</v>
      </c>
      <c r="P110" s="165" t="str">
        <f>IFERROR(O110/N110-1,"-")</f>
        <v>-</v>
      </c>
      <c r="Q110" s="179" t="str">
        <f t="shared" si="42"/>
        <v>-</v>
      </c>
      <c r="R110" s="165">
        <f>O110/O$9</f>
        <v>0</v>
      </c>
      <c r="S110" s="164">
        <v>19308</v>
      </c>
      <c r="T110" s="164">
        <v>30101</v>
      </c>
      <c r="U110" s="164">
        <v>33983</v>
      </c>
      <c r="V110" s="164">
        <v>31271</v>
      </c>
      <c r="W110" s="164">
        <v>29159</v>
      </c>
      <c r="X110" s="165">
        <f>IFERROR(W110/V110-1,"-")</f>
        <v>-6.7538614051357526E-2</v>
      </c>
      <c r="Y110" s="179">
        <f t="shared" si="43"/>
        <v>0.51020302465299361</v>
      </c>
      <c r="Z110" s="165">
        <f t="shared" si="50"/>
        <v>8.3111103719761773E-3</v>
      </c>
    </row>
    <row r="111" spans="1:26" x14ac:dyDescent="0.25">
      <c r="A111" s="1" t="s">
        <v>151</v>
      </c>
      <c r="B111" s="159" t="s">
        <v>112</v>
      </c>
      <c r="C111" s="160">
        <v>0</v>
      </c>
      <c r="D111" s="160">
        <v>0</v>
      </c>
      <c r="E111" s="160">
        <v>0</v>
      </c>
      <c r="F111" s="160">
        <v>0</v>
      </c>
      <c r="G111" s="160">
        <v>0</v>
      </c>
      <c r="H111" s="161" t="str">
        <f>IFERROR(G111/F111-1,"-")</f>
        <v>-</v>
      </c>
      <c r="I111" s="178" t="str">
        <f t="shared" si="35"/>
        <v>-</v>
      </c>
      <c r="J111" s="161">
        <f>G111/G$9</f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1" t="str">
        <f>IFERROR(O111/N111-1,"-")</f>
        <v>-</v>
      </c>
      <c r="Q111" s="178" t="str">
        <f t="shared" si="42"/>
        <v>-</v>
      </c>
      <c r="R111" s="161">
        <f>O111/O$9</f>
        <v>0</v>
      </c>
      <c r="S111" s="160">
        <v>56338</v>
      </c>
      <c r="T111" s="160">
        <v>128662</v>
      </c>
      <c r="U111" s="160">
        <v>172218</v>
      </c>
      <c r="V111" s="160">
        <v>163799</v>
      </c>
      <c r="W111" s="160">
        <v>171651</v>
      </c>
      <c r="X111" s="161">
        <f>IFERROR(W111/V111-1,"-")</f>
        <v>4.7936800590968165E-2</v>
      </c>
      <c r="Y111" s="178">
        <f t="shared" si="43"/>
        <v>2.0468067734033868</v>
      </c>
      <c r="Z111" s="161">
        <f t="shared" si="50"/>
        <v>4.2118788983932946E-2</v>
      </c>
    </row>
    <row r="112" spans="1:26" x14ac:dyDescent="0.25">
      <c r="A112" s="162" t="s">
        <v>115</v>
      </c>
      <c r="B112" s="163" t="s">
        <v>115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5" t="str">
        <f t="shared" ref="H112:H119" si="51">IFERROR(G112/F112-1,"-")</f>
        <v>-</v>
      </c>
      <c r="I112" s="179" t="str">
        <f t="shared" si="35"/>
        <v>-</v>
      </c>
      <c r="J112" s="165">
        <f t="shared" ref="J112:J119" si="52">G112/G$9</f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5" t="str">
        <f t="shared" ref="P112:P119" si="53">IFERROR(O112/N112-1,"-")</f>
        <v>-</v>
      </c>
      <c r="Q112" s="179" t="str">
        <f t="shared" si="42"/>
        <v>-</v>
      </c>
      <c r="R112" s="165">
        <f t="shared" ref="R112:R119" si="54">O112/O$9</f>
        <v>0</v>
      </c>
      <c r="S112" s="164">
        <v>23009</v>
      </c>
      <c r="T112" s="164">
        <v>77726</v>
      </c>
      <c r="U112" s="164">
        <v>113230</v>
      </c>
      <c r="V112" s="164">
        <v>102157</v>
      </c>
      <c r="W112" s="164">
        <v>102824</v>
      </c>
      <c r="X112" s="165">
        <f t="shared" ref="X112:X119" si="55">IFERROR(W112/V112-1,"-")</f>
        <v>6.5291658917157047E-3</v>
      </c>
      <c r="Y112" s="179">
        <f t="shared" si="43"/>
        <v>3.4688600112999257</v>
      </c>
      <c r="Z112" s="165">
        <f t="shared" si="50"/>
        <v>2.7692288126971207E-2</v>
      </c>
    </row>
    <row r="113" spans="1:26" x14ac:dyDescent="0.25">
      <c r="A113" s="162" t="s">
        <v>118</v>
      </c>
      <c r="B113" s="163" t="s">
        <v>118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5" t="str">
        <f t="shared" si="51"/>
        <v>-</v>
      </c>
      <c r="I113" s="179" t="str">
        <f t="shared" si="35"/>
        <v>-</v>
      </c>
      <c r="J113" s="165">
        <f t="shared" si="52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5" t="str">
        <f t="shared" si="53"/>
        <v>-</v>
      </c>
      <c r="Q113" s="179" t="str">
        <f t="shared" si="42"/>
        <v>-</v>
      </c>
      <c r="R113" s="165">
        <f t="shared" si="54"/>
        <v>0</v>
      </c>
      <c r="S113" s="164">
        <v>6854</v>
      </c>
      <c r="T113" s="164">
        <v>5917</v>
      </c>
      <c r="U113" s="164">
        <v>7594</v>
      </c>
      <c r="V113" s="164">
        <v>7215</v>
      </c>
      <c r="W113" s="164">
        <v>8179</v>
      </c>
      <c r="X113" s="165">
        <f t="shared" si="55"/>
        <v>0.13361053361053354</v>
      </c>
      <c r="Y113" s="179">
        <f t="shared" si="43"/>
        <v>0.19331777064487898</v>
      </c>
      <c r="Z113" s="165">
        <f t="shared" si="50"/>
        <v>1.8572395658060527E-3</v>
      </c>
    </row>
    <row r="114" spans="1:26" x14ac:dyDescent="0.25">
      <c r="A114" s="162" t="s">
        <v>121</v>
      </c>
      <c r="B114" s="163" t="s">
        <v>121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5" t="str">
        <f t="shared" si="51"/>
        <v>-</v>
      </c>
      <c r="I114" s="179" t="str">
        <f t="shared" si="35"/>
        <v>-</v>
      </c>
      <c r="J114" s="165">
        <f t="shared" si="52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5" t="str">
        <f t="shared" si="53"/>
        <v>-</v>
      </c>
      <c r="Q114" s="179" t="str">
        <f t="shared" si="42"/>
        <v>-</v>
      </c>
      <c r="R114" s="165">
        <f t="shared" si="54"/>
        <v>0</v>
      </c>
      <c r="S114" s="164">
        <v>6300</v>
      </c>
      <c r="T114" s="164">
        <v>8638</v>
      </c>
      <c r="U114" s="164">
        <v>12056</v>
      </c>
      <c r="V114" s="164">
        <v>12800</v>
      </c>
      <c r="W114" s="164">
        <v>14175</v>
      </c>
      <c r="X114" s="165">
        <f t="shared" si="55"/>
        <v>0.107421875</v>
      </c>
      <c r="Y114" s="179">
        <f t="shared" si="43"/>
        <v>1.25</v>
      </c>
      <c r="Z114" s="165">
        <f t="shared" si="50"/>
        <v>2.9484962082377891E-3</v>
      </c>
    </row>
    <row r="115" spans="1:26" x14ac:dyDescent="0.25">
      <c r="A115" s="162" t="s">
        <v>128</v>
      </c>
      <c r="B115" s="163" t="s">
        <v>128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5" t="str">
        <f t="shared" si="51"/>
        <v>-</v>
      </c>
      <c r="I115" s="179" t="str">
        <f t="shared" si="35"/>
        <v>-</v>
      </c>
      <c r="J115" s="165">
        <f t="shared" si="52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5" t="str">
        <f t="shared" si="53"/>
        <v>-</v>
      </c>
      <c r="Q115" s="179" t="str">
        <f t="shared" si="42"/>
        <v>-</v>
      </c>
      <c r="R115" s="165">
        <f t="shared" si="54"/>
        <v>0</v>
      </c>
      <c r="S115" s="164">
        <v>3529</v>
      </c>
      <c r="T115" s="164">
        <v>5894</v>
      </c>
      <c r="U115" s="164">
        <v>6032</v>
      </c>
      <c r="V115" s="164">
        <v>5918</v>
      </c>
      <c r="W115" s="164">
        <v>5786</v>
      </c>
      <c r="X115" s="165">
        <f t="shared" si="55"/>
        <v>-2.2304832713754608E-2</v>
      </c>
      <c r="Y115" s="179">
        <f t="shared" si="43"/>
        <v>0.63955794842731661</v>
      </c>
      <c r="Z115" s="165">
        <f t="shared" si="50"/>
        <v>1.4752263709431274E-3</v>
      </c>
    </row>
    <row r="116" spans="1:26" x14ac:dyDescent="0.25">
      <c r="A116" s="162" t="s">
        <v>124</v>
      </c>
      <c r="B116" s="163" t="s">
        <v>124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5" t="str">
        <f t="shared" si="51"/>
        <v>-</v>
      </c>
      <c r="I116" s="179" t="str">
        <f t="shared" si="35"/>
        <v>-</v>
      </c>
      <c r="J116" s="165">
        <f t="shared" si="52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5" t="str">
        <f t="shared" si="53"/>
        <v>-</v>
      </c>
      <c r="Q116" s="179" t="str">
        <f t="shared" si="42"/>
        <v>-</v>
      </c>
      <c r="R116" s="165">
        <f t="shared" si="54"/>
        <v>0</v>
      </c>
      <c r="S116" s="164">
        <v>4170</v>
      </c>
      <c r="T116" s="164">
        <v>4317</v>
      </c>
      <c r="U116" s="164">
        <v>4916</v>
      </c>
      <c r="V116" s="164">
        <v>4686</v>
      </c>
      <c r="W116" s="164">
        <v>4352</v>
      </c>
      <c r="X116" s="165">
        <f t="shared" si="55"/>
        <v>-7.1276141698676909E-2</v>
      </c>
      <c r="Y116" s="179">
        <f t="shared" si="43"/>
        <v>4.3645083932853712E-2</v>
      </c>
      <c r="Z116" s="165">
        <f t="shared" si="50"/>
        <v>1.2022899269821643E-3</v>
      </c>
    </row>
    <row r="117" spans="1:26" x14ac:dyDescent="0.25">
      <c r="A117" s="162" t="s">
        <v>133</v>
      </c>
      <c r="B117" s="163" t="s">
        <v>133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5" t="str">
        <f t="shared" si="51"/>
        <v>-</v>
      </c>
      <c r="I117" s="179" t="str">
        <f t="shared" si="35"/>
        <v>-</v>
      </c>
      <c r="J117" s="165">
        <f t="shared" si="52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5" t="str">
        <f t="shared" si="53"/>
        <v>-</v>
      </c>
      <c r="Q117" s="179" t="str">
        <f t="shared" si="42"/>
        <v>-</v>
      </c>
      <c r="R117" s="165">
        <f t="shared" si="54"/>
        <v>0</v>
      </c>
      <c r="S117" s="164">
        <v>308</v>
      </c>
      <c r="T117" s="164">
        <v>1123</v>
      </c>
      <c r="U117" s="164">
        <v>1300</v>
      </c>
      <c r="V117" s="164">
        <v>1069</v>
      </c>
      <c r="W117" s="164">
        <v>1258</v>
      </c>
      <c r="X117" s="165">
        <f t="shared" si="55"/>
        <v>0.17680074836295612</v>
      </c>
      <c r="Y117" s="179">
        <f t="shared" si="43"/>
        <v>3.0844155844155843</v>
      </c>
      <c r="Z117" s="165">
        <f t="shared" si="50"/>
        <v>3.17936717875674E-4</v>
      </c>
    </row>
    <row r="118" spans="1:26" x14ac:dyDescent="0.25">
      <c r="A118" s="162" t="s">
        <v>136</v>
      </c>
      <c r="B118" s="163" t="s">
        <v>136</v>
      </c>
      <c r="C118" s="164">
        <v>0</v>
      </c>
      <c r="D118" s="164">
        <v>0</v>
      </c>
      <c r="E118" s="164">
        <v>0</v>
      </c>
      <c r="F118" s="164">
        <v>0</v>
      </c>
      <c r="G118" s="164">
        <v>0</v>
      </c>
      <c r="H118" s="165" t="str">
        <f t="shared" si="51"/>
        <v>-</v>
      </c>
      <c r="I118" s="179" t="str">
        <f t="shared" si="35"/>
        <v>-</v>
      </c>
      <c r="J118" s="165">
        <f t="shared" si="52"/>
        <v>0</v>
      </c>
      <c r="K118" s="164">
        <v>0</v>
      </c>
      <c r="L118" s="164">
        <v>0</v>
      </c>
      <c r="M118" s="164">
        <v>0</v>
      </c>
      <c r="N118" s="164">
        <v>0</v>
      </c>
      <c r="O118" s="164">
        <v>0</v>
      </c>
      <c r="P118" s="165" t="str">
        <f t="shared" si="53"/>
        <v>-</v>
      </c>
      <c r="Q118" s="179" t="str">
        <f t="shared" si="42"/>
        <v>-</v>
      </c>
      <c r="R118" s="165">
        <f t="shared" si="54"/>
        <v>0</v>
      </c>
      <c r="S118" s="164">
        <v>470</v>
      </c>
      <c r="T118" s="164">
        <v>840</v>
      </c>
      <c r="U118" s="164">
        <v>770</v>
      </c>
      <c r="V118" s="164">
        <v>1368</v>
      </c>
      <c r="W118" s="164">
        <v>921</v>
      </c>
      <c r="X118" s="165">
        <f t="shared" si="55"/>
        <v>-0.32675438596491224</v>
      </c>
      <c r="Y118" s="179">
        <f t="shared" si="43"/>
        <v>0.95957446808510638</v>
      </c>
      <c r="Z118" s="165">
        <f t="shared" si="50"/>
        <v>1.883163636648223E-4</v>
      </c>
    </row>
    <row r="119" spans="1:26" x14ac:dyDescent="0.25">
      <c r="A119" s="167" t="s">
        <v>150</v>
      </c>
      <c r="B119" s="168" t="s">
        <v>150</v>
      </c>
      <c r="C119" s="169">
        <f>C111-SUM(C112:C118)</f>
        <v>0</v>
      </c>
      <c r="D119" s="169">
        <f>D111-SUM(D112:D118)</f>
        <v>0</v>
      </c>
      <c r="E119" s="169">
        <f>E111-SUM(E112:E118)</f>
        <v>0</v>
      </c>
      <c r="F119" s="169">
        <f>F111-SUM(F112:F118)</f>
        <v>0</v>
      </c>
      <c r="G119" s="169">
        <f>G111-SUM(G112:G118)</f>
        <v>0</v>
      </c>
      <c r="H119" s="170" t="str">
        <f t="shared" si="51"/>
        <v>-</v>
      </c>
      <c r="I119" s="180" t="str">
        <f t="shared" si="35"/>
        <v>-</v>
      </c>
      <c r="J119" s="170">
        <f t="shared" si="52"/>
        <v>0</v>
      </c>
      <c r="K119" s="169">
        <f>K111-SUM(K112:K118)</f>
        <v>0</v>
      </c>
      <c r="L119" s="169">
        <f>L111-SUM(L112:L118)</f>
        <v>0</v>
      </c>
      <c r="M119" s="169">
        <f>M111-SUM(M112:M118)</f>
        <v>0</v>
      </c>
      <c r="N119" s="169">
        <f>N111-SUM(N112:N118)</f>
        <v>0</v>
      </c>
      <c r="O119" s="169">
        <f>O111-SUM(O112:O118)</f>
        <v>0</v>
      </c>
      <c r="P119" s="170" t="str">
        <f t="shared" si="53"/>
        <v>-</v>
      </c>
      <c r="Q119" s="180" t="str">
        <f t="shared" si="42"/>
        <v>-</v>
      </c>
      <c r="R119" s="170">
        <f t="shared" si="54"/>
        <v>0</v>
      </c>
      <c r="S119" s="169">
        <f>S111-SUM(S112:S118)</f>
        <v>11698</v>
      </c>
      <c r="T119" s="169">
        <f>T111-SUM(T112:T118)</f>
        <v>24207</v>
      </c>
      <c r="U119" s="169">
        <f>U111-SUM(U112:U118)</f>
        <v>26320</v>
      </c>
      <c r="V119" s="169">
        <f>V111-SUM(V112:V118)</f>
        <v>28586</v>
      </c>
      <c r="W119" s="169">
        <f>W111-SUM(W112:W118)</f>
        <v>34156</v>
      </c>
      <c r="X119" s="170">
        <f t="shared" si="55"/>
        <v>0.19485062618064797</v>
      </c>
      <c r="Y119" s="180">
        <f t="shared" si="43"/>
        <v>1.9198153530518036</v>
      </c>
      <c r="Z119" s="170">
        <f t="shared" si="50"/>
        <v>6.4369957034521082E-3</v>
      </c>
    </row>
    <row r="120" spans="1:26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spans="1:26" x14ac:dyDescent="0.25">
      <c r="A121" s="1" t="s">
        <v>0</v>
      </c>
      <c r="B121" s="156" t="s">
        <v>73</v>
      </c>
      <c r="C121" s="176">
        <f>C122+C125</f>
        <v>61314</v>
      </c>
      <c r="D121" s="176">
        <f>D122+D125</f>
        <v>93434</v>
      </c>
      <c r="E121" s="176">
        <f>E122+E125</f>
        <v>94365</v>
      </c>
      <c r="F121" s="176">
        <f>F122+F125</f>
        <v>99219</v>
      </c>
      <c r="G121" s="176">
        <f>G122+G125</f>
        <v>96001</v>
      </c>
      <c r="H121" s="177">
        <f>IFERROR(G121/F121-1,"-")</f>
        <v>-3.2433304105060512E-2</v>
      </c>
      <c r="I121" s="177">
        <f t="shared" si="35"/>
        <v>0.56572724010829512</v>
      </c>
      <c r="J121" s="177">
        <f>G121/G$9</f>
        <v>0.12629849285368472</v>
      </c>
      <c r="K121" s="176">
        <f>K122+K125</f>
        <v>102944</v>
      </c>
      <c r="L121" s="176">
        <f>L122+L125</f>
        <v>135697</v>
      </c>
      <c r="M121" s="176">
        <f>M122+M125</f>
        <v>145679</v>
      </c>
      <c r="N121" s="176">
        <f>N122+N125</f>
        <v>151188</v>
      </c>
      <c r="O121" s="176">
        <f>O122+O125</f>
        <v>186600</v>
      </c>
      <c r="P121" s="177">
        <f>IFERROR(O121/N121-1,"-")</f>
        <v>0.23422493848718151</v>
      </c>
      <c r="Q121" s="177">
        <f t="shared" si="42"/>
        <v>0.81263599626981664</v>
      </c>
      <c r="R121" s="177">
        <f>O121/O$9</f>
        <v>5.4264109177293872E-2</v>
      </c>
      <c r="S121" s="176">
        <f>S122+S125</f>
        <v>164258</v>
      </c>
      <c r="T121" s="176">
        <f>T122+T125</f>
        <v>229131</v>
      </c>
      <c r="U121" s="176">
        <f>U122+U125</f>
        <v>240044</v>
      </c>
      <c r="V121" s="176">
        <f>V122+V125</f>
        <v>250407</v>
      </c>
      <c r="W121" s="176">
        <f>W122+W125</f>
        <v>282601</v>
      </c>
      <c r="X121" s="177">
        <f>IFERROR(W121/V121-1,"-")</f>
        <v>0.12856669342310711</v>
      </c>
      <c r="Y121" s="177">
        <f t="shared" si="43"/>
        <v>0.72047023584848224</v>
      </c>
      <c r="Z121" s="177">
        <f t="shared" ref="Z121:Z133" si="56">U121/U$9</f>
        <v>5.8706770389037148E-2</v>
      </c>
    </row>
    <row r="122" spans="1:26" x14ac:dyDescent="0.25">
      <c r="A122" s="1" t="s">
        <v>101</v>
      </c>
      <c r="B122" s="159" t="s">
        <v>102</v>
      </c>
      <c r="C122" s="160">
        <v>32824</v>
      </c>
      <c r="D122" s="160">
        <v>51574</v>
      </c>
      <c r="E122" s="160">
        <v>61454</v>
      </c>
      <c r="F122" s="160">
        <v>66290</v>
      </c>
      <c r="G122" s="160">
        <v>61164</v>
      </c>
      <c r="H122" s="161">
        <f>IFERROR(G122/F122-1,"-")</f>
        <v>-7.732689696786843E-2</v>
      </c>
      <c r="I122" s="178">
        <f t="shared" si="35"/>
        <v>0.8633926395320497</v>
      </c>
      <c r="J122" s="161">
        <f>G122/G$9</f>
        <v>8.0467089060559494E-2</v>
      </c>
      <c r="K122" s="160">
        <v>71733</v>
      </c>
      <c r="L122" s="160">
        <v>83312</v>
      </c>
      <c r="M122" s="160">
        <v>85760</v>
      </c>
      <c r="N122" s="160">
        <v>89698</v>
      </c>
      <c r="O122" s="160">
        <v>117239</v>
      </c>
      <c r="P122" s="161">
        <f>IFERROR(O122/N122-1,"-")</f>
        <v>0.30704140560547621</v>
      </c>
      <c r="Q122" s="178">
        <f t="shared" si="42"/>
        <v>0.63438027128378849</v>
      </c>
      <c r="R122" s="161">
        <f>O122/O$9</f>
        <v>3.4093622164184115E-2</v>
      </c>
      <c r="S122" s="160">
        <v>104557</v>
      </c>
      <c r="T122" s="160">
        <v>134886</v>
      </c>
      <c r="U122" s="160">
        <v>147214</v>
      </c>
      <c r="V122" s="160">
        <v>155988</v>
      </c>
      <c r="W122" s="160">
        <v>178403</v>
      </c>
      <c r="X122" s="161">
        <f>IFERROR(W122/V122-1,"-")</f>
        <v>0.14369695104751656</v>
      </c>
      <c r="Y122" s="178">
        <f t="shared" si="43"/>
        <v>0.7062750461470777</v>
      </c>
      <c r="Z122" s="161">
        <f t="shared" si="56"/>
        <v>3.6003643065653443E-2</v>
      </c>
    </row>
    <row r="123" spans="1:26" x14ac:dyDescent="0.25">
      <c r="A123" s="162" t="s">
        <v>108</v>
      </c>
      <c r="B123" s="163" t="s">
        <v>108</v>
      </c>
      <c r="C123" s="164">
        <v>15693</v>
      </c>
      <c r="D123" s="164">
        <v>29334</v>
      </c>
      <c r="E123" s="164">
        <v>30291</v>
      </c>
      <c r="F123" s="164">
        <v>37901</v>
      </c>
      <c r="G123" s="164">
        <v>37417</v>
      </c>
      <c r="H123" s="165">
        <f>IFERROR(G123/F123-1,"-")</f>
        <v>-1.2770111606553947E-2</v>
      </c>
      <c r="I123" s="179">
        <f t="shared" si="35"/>
        <v>1.3843114764544699</v>
      </c>
      <c r="J123" s="165">
        <f>G123/G$9</f>
        <v>4.9225640431936349E-2</v>
      </c>
      <c r="K123" s="164">
        <v>37554</v>
      </c>
      <c r="L123" s="164">
        <v>40531</v>
      </c>
      <c r="M123" s="164">
        <v>36734</v>
      </c>
      <c r="N123" s="164">
        <v>37287</v>
      </c>
      <c r="O123" s="164">
        <v>56045</v>
      </c>
      <c r="P123" s="165">
        <f>IFERROR(O123/N123-1,"-")</f>
        <v>0.50307077533724898</v>
      </c>
      <c r="Q123" s="179">
        <f t="shared" si="42"/>
        <v>0.49238429994141764</v>
      </c>
      <c r="R123" s="165">
        <f>O123/O$9</f>
        <v>1.6298135042022696E-2</v>
      </c>
      <c r="S123" s="164">
        <v>53247</v>
      </c>
      <c r="T123" s="164">
        <v>69865</v>
      </c>
      <c r="U123" s="164">
        <v>67025</v>
      </c>
      <c r="V123" s="164">
        <v>75188</v>
      </c>
      <c r="W123" s="164">
        <v>93462</v>
      </c>
      <c r="X123" s="165">
        <f>IFERROR(W123/V123-1,"-")</f>
        <v>0.24304410278235888</v>
      </c>
      <c r="Y123" s="179">
        <f t="shared" si="43"/>
        <v>0.75525381711645734</v>
      </c>
      <c r="Z123" s="165">
        <f t="shared" si="56"/>
        <v>1.6392083473551578E-2</v>
      </c>
    </row>
    <row r="124" spans="1:26" x14ac:dyDescent="0.25">
      <c r="A124" s="162" t="s">
        <v>105</v>
      </c>
      <c r="B124" s="163" t="s">
        <v>105</v>
      </c>
      <c r="C124" s="164">
        <v>17131</v>
      </c>
      <c r="D124" s="164">
        <v>22240</v>
      </c>
      <c r="E124" s="164">
        <v>31163</v>
      </c>
      <c r="F124" s="164">
        <v>28389</v>
      </c>
      <c r="G124" s="164">
        <v>23747</v>
      </c>
      <c r="H124" s="165">
        <f>IFERROR(G124/F124-1,"-")</f>
        <v>-0.16351403712705626</v>
      </c>
      <c r="I124" s="179">
        <f t="shared" si="35"/>
        <v>0.38620045531492608</v>
      </c>
      <c r="J124" s="165">
        <f>G124/G$9</f>
        <v>3.1241448628623152E-2</v>
      </c>
      <c r="K124" s="164">
        <v>34179</v>
      </c>
      <c r="L124" s="164">
        <v>42781</v>
      </c>
      <c r="M124" s="164">
        <v>49026</v>
      </c>
      <c r="N124" s="164">
        <v>52411</v>
      </c>
      <c r="O124" s="164">
        <v>61194</v>
      </c>
      <c r="P124" s="165">
        <f>IFERROR(O124/N124-1,"-")</f>
        <v>0.16757932495086902</v>
      </c>
      <c r="Q124" s="179">
        <f t="shared" si="42"/>
        <v>0.79039761256912144</v>
      </c>
      <c r="R124" s="165">
        <f>O124/O$9</f>
        <v>1.7795487122161422E-2</v>
      </c>
      <c r="S124" s="164">
        <v>51310</v>
      </c>
      <c r="T124" s="164">
        <v>65021</v>
      </c>
      <c r="U124" s="164">
        <v>80189</v>
      </c>
      <c r="V124" s="164">
        <v>80800</v>
      </c>
      <c r="W124" s="164">
        <v>84941</v>
      </c>
      <c r="X124" s="165">
        <f>IFERROR(W124/V124-1,"-")</f>
        <v>5.1250000000000018E-2</v>
      </c>
      <c r="Y124" s="179">
        <f t="shared" si="43"/>
        <v>0.65544728123172868</v>
      </c>
      <c r="Z124" s="165">
        <f t="shared" si="56"/>
        <v>1.9611559592101865E-2</v>
      </c>
    </row>
    <row r="125" spans="1:26" x14ac:dyDescent="0.25">
      <c r="A125" s="1" t="s">
        <v>151</v>
      </c>
      <c r="B125" s="159" t="s">
        <v>112</v>
      </c>
      <c r="C125" s="160">
        <v>28490</v>
      </c>
      <c r="D125" s="160">
        <v>41860</v>
      </c>
      <c r="E125" s="160">
        <v>32911</v>
      </c>
      <c r="F125" s="160">
        <v>32929</v>
      </c>
      <c r="G125" s="160">
        <v>34837</v>
      </c>
      <c r="H125" s="161">
        <f>IFERROR(G125/F125-1,"-")</f>
        <v>5.7942846730845154E-2</v>
      </c>
      <c r="I125" s="178">
        <f t="shared" si="35"/>
        <v>0.22277992277992276</v>
      </c>
      <c r="J125" s="161">
        <f>G125/G$9</f>
        <v>4.5831403793125225E-2</v>
      </c>
      <c r="K125" s="160">
        <v>31211</v>
      </c>
      <c r="L125" s="160">
        <v>52385</v>
      </c>
      <c r="M125" s="160">
        <v>59919</v>
      </c>
      <c r="N125" s="160">
        <v>61490</v>
      </c>
      <c r="O125" s="160">
        <v>69361</v>
      </c>
      <c r="P125" s="161">
        <f>IFERROR(O125/N125-1,"-")</f>
        <v>0.12800455358594887</v>
      </c>
      <c r="Q125" s="178">
        <f t="shared" si="42"/>
        <v>1.2223254621767965</v>
      </c>
      <c r="R125" s="161">
        <f>O125/O$9</f>
        <v>2.0170487013109754E-2</v>
      </c>
      <c r="S125" s="160">
        <v>59701</v>
      </c>
      <c r="T125" s="160">
        <v>94245</v>
      </c>
      <c r="U125" s="160">
        <v>92830</v>
      </c>
      <c r="V125" s="160">
        <v>94419</v>
      </c>
      <c r="W125" s="160">
        <v>104198</v>
      </c>
      <c r="X125" s="161">
        <f>IFERROR(W125/V125-1,"-")</f>
        <v>0.10357025598661296</v>
      </c>
      <c r="Y125" s="178">
        <f t="shared" si="43"/>
        <v>0.74533089897991656</v>
      </c>
      <c r="Z125" s="161">
        <f t="shared" si="56"/>
        <v>2.2703127323383709E-2</v>
      </c>
    </row>
    <row r="126" spans="1:26" x14ac:dyDescent="0.25">
      <c r="A126" s="162" t="s">
        <v>115</v>
      </c>
      <c r="B126" s="163" t="s">
        <v>115</v>
      </c>
      <c r="C126" s="164">
        <v>653</v>
      </c>
      <c r="D126" s="164">
        <v>2495</v>
      </c>
      <c r="E126" s="164">
        <v>3075</v>
      </c>
      <c r="F126" s="164">
        <v>2418</v>
      </c>
      <c r="G126" s="164">
        <v>2592</v>
      </c>
      <c r="H126" s="165">
        <f t="shared" ref="H126:H133" si="57">IFERROR(G126/F126-1,"-")</f>
        <v>7.1960297766749282E-2</v>
      </c>
      <c r="I126" s="179">
        <f t="shared" si="35"/>
        <v>2.9693721286370596</v>
      </c>
      <c r="J126" s="165">
        <f t="shared" ref="J126:J133" si="58">G126/G$9</f>
        <v>3.4100237859683836E-3</v>
      </c>
      <c r="K126" s="164">
        <v>2683</v>
      </c>
      <c r="L126" s="164">
        <v>7422</v>
      </c>
      <c r="M126" s="164">
        <v>8579</v>
      </c>
      <c r="N126" s="164">
        <v>8260</v>
      </c>
      <c r="O126" s="164">
        <v>7864</v>
      </c>
      <c r="P126" s="165">
        <f t="shared" ref="P126:P133" si="59">IFERROR(O126/N126-1,"-")</f>
        <v>-4.7941888619854711E-2</v>
      </c>
      <c r="Q126" s="179">
        <f t="shared" si="42"/>
        <v>1.9310473350726798</v>
      </c>
      <c r="R126" s="165">
        <f t="shared" ref="R126:R133" si="60">O126/O$9</f>
        <v>2.2868861445350429E-3</v>
      </c>
      <c r="S126" s="164">
        <v>3336</v>
      </c>
      <c r="T126" s="164">
        <v>9917</v>
      </c>
      <c r="U126" s="164">
        <v>11654</v>
      </c>
      <c r="V126" s="164">
        <v>10678</v>
      </c>
      <c r="W126" s="164">
        <v>10456</v>
      </c>
      <c r="X126" s="165">
        <f t="shared" ref="X126:X133" si="61">IFERROR(W126/V126-1,"-")</f>
        <v>-2.0790410189174047E-2</v>
      </c>
      <c r="Y126" s="179">
        <f t="shared" si="43"/>
        <v>2.1342925659472423</v>
      </c>
      <c r="Z126" s="165">
        <f t="shared" si="56"/>
        <v>2.8501803924023887E-3</v>
      </c>
    </row>
    <row r="127" spans="1:26" x14ac:dyDescent="0.25">
      <c r="A127" s="162" t="s">
        <v>118</v>
      </c>
      <c r="B127" s="163" t="s">
        <v>118</v>
      </c>
      <c r="C127" s="164">
        <v>2401</v>
      </c>
      <c r="D127" s="164">
        <v>4143</v>
      </c>
      <c r="E127" s="164">
        <v>4499</v>
      </c>
      <c r="F127" s="164">
        <v>4518</v>
      </c>
      <c r="G127" s="164">
        <v>5144</v>
      </c>
      <c r="H127" s="165">
        <f t="shared" si="57"/>
        <v>0.13855688357680385</v>
      </c>
      <c r="I127" s="179">
        <f t="shared" si="35"/>
        <v>1.1424406497292794</v>
      </c>
      <c r="J127" s="165">
        <f t="shared" si="58"/>
        <v>6.7674237480792303E-3</v>
      </c>
      <c r="K127" s="164">
        <v>4913</v>
      </c>
      <c r="L127" s="164">
        <v>7118</v>
      </c>
      <c r="M127" s="164">
        <v>8816</v>
      </c>
      <c r="N127" s="164">
        <v>8623</v>
      </c>
      <c r="O127" s="164">
        <v>10273</v>
      </c>
      <c r="P127" s="165">
        <f t="shared" si="59"/>
        <v>0.19134871854343038</v>
      </c>
      <c r="Q127" s="179">
        <f t="shared" si="42"/>
        <v>1.0909831060451864</v>
      </c>
      <c r="R127" s="165">
        <f t="shared" si="60"/>
        <v>2.9874340491872452E-3</v>
      </c>
      <c r="S127" s="164">
        <v>7314</v>
      </c>
      <c r="T127" s="164">
        <v>11261</v>
      </c>
      <c r="U127" s="164">
        <v>13315</v>
      </c>
      <c r="V127" s="164">
        <v>13141</v>
      </c>
      <c r="W127" s="164">
        <v>15417</v>
      </c>
      <c r="X127" s="165">
        <f t="shared" si="61"/>
        <v>0.17319838672855936</v>
      </c>
      <c r="Y127" s="179">
        <f t="shared" si="43"/>
        <v>1.1078753076292043</v>
      </c>
      <c r="Z127" s="165">
        <f t="shared" si="56"/>
        <v>3.2564056911650765E-3</v>
      </c>
    </row>
    <row r="128" spans="1:26" x14ac:dyDescent="0.25">
      <c r="A128" s="162" t="s">
        <v>121</v>
      </c>
      <c r="B128" s="163" t="s">
        <v>121</v>
      </c>
      <c r="C128" s="164">
        <v>2102</v>
      </c>
      <c r="D128" s="164">
        <v>2821</v>
      </c>
      <c r="E128" s="164">
        <v>3024</v>
      </c>
      <c r="F128" s="164">
        <v>2762</v>
      </c>
      <c r="G128" s="164">
        <v>2930</v>
      </c>
      <c r="H128" s="165">
        <f t="shared" si="57"/>
        <v>6.0825488776249159E-2</v>
      </c>
      <c r="I128" s="179">
        <f t="shared" si="35"/>
        <v>0.3939105613701237</v>
      </c>
      <c r="J128" s="165">
        <f t="shared" si="58"/>
        <v>3.8546950975645693E-3</v>
      </c>
      <c r="K128" s="164">
        <v>5032</v>
      </c>
      <c r="L128" s="164">
        <v>5703</v>
      </c>
      <c r="M128" s="164">
        <v>5756</v>
      </c>
      <c r="N128" s="164">
        <v>5825</v>
      </c>
      <c r="O128" s="164">
        <v>6604</v>
      </c>
      <c r="P128" s="165">
        <f t="shared" si="59"/>
        <v>0.13373390557939913</v>
      </c>
      <c r="Q128" s="179">
        <f t="shared" si="42"/>
        <v>0.31240063593004774</v>
      </c>
      <c r="R128" s="165">
        <f t="shared" si="60"/>
        <v>1.9204725455886857E-3</v>
      </c>
      <c r="S128" s="164">
        <v>7134</v>
      </c>
      <c r="T128" s="164">
        <v>8524</v>
      </c>
      <c r="U128" s="164">
        <v>8780</v>
      </c>
      <c r="V128" s="164">
        <v>8587</v>
      </c>
      <c r="W128" s="164">
        <v>9534</v>
      </c>
      <c r="X128" s="165">
        <f t="shared" si="61"/>
        <v>0.11028298590893204</v>
      </c>
      <c r="Y128" s="179">
        <f t="shared" si="43"/>
        <v>0.33641715727502097</v>
      </c>
      <c r="Z128" s="165">
        <f t="shared" si="56"/>
        <v>2.1472956791910905E-3</v>
      </c>
    </row>
    <row r="129" spans="1:26" x14ac:dyDescent="0.25">
      <c r="A129" s="162" t="s">
        <v>128</v>
      </c>
      <c r="B129" s="163" t="s">
        <v>128</v>
      </c>
      <c r="C129" s="164">
        <v>359</v>
      </c>
      <c r="D129" s="164">
        <v>801</v>
      </c>
      <c r="E129" s="164">
        <v>649</v>
      </c>
      <c r="F129" s="164">
        <v>650</v>
      </c>
      <c r="G129" s="164">
        <v>829</v>
      </c>
      <c r="H129" s="165">
        <f t="shared" si="57"/>
        <v>0.27538461538461534</v>
      </c>
      <c r="I129" s="179">
        <f t="shared" si="35"/>
        <v>1.3091922005571033</v>
      </c>
      <c r="J129" s="165">
        <f t="shared" si="58"/>
        <v>1.0906287494474498E-3</v>
      </c>
      <c r="K129" s="164">
        <v>974</v>
      </c>
      <c r="L129" s="164">
        <v>1772</v>
      </c>
      <c r="M129" s="164">
        <v>1988</v>
      </c>
      <c r="N129" s="164">
        <v>1706</v>
      </c>
      <c r="O129" s="164">
        <v>1937</v>
      </c>
      <c r="P129" s="165">
        <f t="shared" si="59"/>
        <v>0.13540445486518182</v>
      </c>
      <c r="Q129" s="179">
        <f t="shared" si="42"/>
        <v>0.98870636550308011</v>
      </c>
      <c r="R129" s="165">
        <f t="shared" si="60"/>
        <v>5.6328820726912233E-4</v>
      </c>
      <c r="S129" s="164">
        <v>1333</v>
      </c>
      <c r="T129" s="164">
        <v>2573</v>
      </c>
      <c r="U129" s="164">
        <v>2637</v>
      </c>
      <c r="V129" s="164">
        <v>2356</v>
      </c>
      <c r="W129" s="164">
        <v>2766</v>
      </c>
      <c r="X129" s="165">
        <f t="shared" si="61"/>
        <v>0.17402376910016981</v>
      </c>
      <c r="Y129" s="179">
        <f t="shared" si="43"/>
        <v>1.075018754688672</v>
      </c>
      <c r="Z129" s="165">
        <f t="shared" si="56"/>
        <v>6.4492240387550187E-4</v>
      </c>
    </row>
    <row r="130" spans="1:26" x14ac:dyDescent="0.25">
      <c r="A130" s="162" t="s">
        <v>124</v>
      </c>
      <c r="B130" s="163" t="s">
        <v>124</v>
      </c>
      <c r="C130" s="164">
        <v>312</v>
      </c>
      <c r="D130" s="164">
        <v>635</v>
      </c>
      <c r="E130" s="164">
        <v>527</v>
      </c>
      <c r="F130" s="164">
        <v>600</v>
      </c>
      <c r="G130" s="164">
        <v>555</v>
      </c>
      <c r="H130" s="165">
        <f t="shared" si="57"/>
        <v>-7.4999999999999956E-2</v>
      </c>
      <c r="I130" s="179">
        <f t="shared" si="35"/>
        <v>0.77884615384615374</v>
      </c>
      <c r="J130" s="165">
        <f t="shared" si="58"/>
        <v>7.3015555602332289E-4</v>
      </c>
      <c r="K130" s="164">
        <v>1045</v>
      </c>
      <c r="L130" s="164">
        <v>1201</v>
      </c>
      <c r="M130" s="164">
        <v>1408</v>
      </c>
      <c r="N130" s="164">
        <v>1497</v>
      </c>
      <c r="O130" s="164">
        <v>1985</v>
      </c>
      <c r="P130" s="165">
        <f t="shared" si="59"/>
        <v>0.32598530394121572</v>
      </c>
      <c r="Q130" s="179">
        <f t="shared" si="42"/>
        <v>0.8995215311004785</v>
      </c>
      <c r="R130" s="165">
        <f t="shared" si="60"/>
        <v>5.7724682056231689E-4</v>
      </c>
      <c r="S130" s="164">
        <v>1357</v>
      </c>
      <c r="T130" s="164">
        <v>1836</v>
      </c>
      <c r="U130" s="164">
        <v>1935</v>
      </c>
      <c r="V130" s="164">
        <v>2097</v>
      </c>
      <c r="W130" s="164">
        <v>2540</v>
      </c>
      <c r="X130" s="165">
        <f t="shared" si="61"/>
        <v>0.21125417262756319</v>
      </c>
      <c r="Y130" s="179">
        <f t="shared" si="43"/>
        <v>0.87177597641857041</v>
      </c>
      <c r="Z130" s="165">
        <f t="shared" si="56"/>
        <v>4.7323657622263789E-4</v>
      </c>
    </row>
    <row r="131" spans="1:26" x14ac:dyDescent="0.25">
      <c r="A131" s="162" t="s">
        <v>133</v>
      </c>
      <c r="B131" s="163" t="s">
        <v>133</v>
      </c>
      <c r="C131" s="164">
        <v>123</v>
      </c>
      <c r="D131" s="164">
        <v>250</v>
      </c>
      <c r="E131" s="164">
        <v>204</v>
      </c>
      <c r="F131" s="164">
        <v>235</v>
      </c>
      <c r="G131" s="164">
        <v>295</v>
      </c>
      <c r="H131" s="165">
        <f t="shared" si="57"/>
        <v>0.25531914893617014</v>
      </c>
      <c r="I131" s="179">
        <f t="shared" si="35"/>
        <v>1.3983739837398375</v>
      </c>
      <c r="J131" s="165">
        <f t="shared" si="58"/>
        <v>3.8810070094933379E-4</v>
      </c>
      <c r="K131" s="164">
        <v>432</v>
      </c>
      <c r="L131" s="164">
        <v>825</v>
      </c>
      <c r="M131" s="164">
        <v>1138</v>
      </c>
      <c r="N131" s="164">
        <v>1099</v>
      </c>
      <c r="O131" s="164">
        <v>833</v>
      </c>
      <c r="P131" s="165">
        <f t="shared" si="59"/>
        <v>-0.2420382165605095</v>
      </c>
      <c r="Q131" s="179">
        <f t="shared" si="42"/>
        <v>0.9282407407407407</v>
      </c>
      <c r="R131" s="165">
        <f t="shared" si="60"/>
        <v>2.4224010152564736E-4</v>
      </c>
      <c r="S131" s="164">
        <v>555</v>
      </c>
      <c r="T131" s="164">
        <v>1075</v>
      </c>
      <c r="U131" s="164">
        <v>1342</v>
      </c>
      <c r="V131" s="164">
        <v>1334</v>
      </c>
      <c r="W131" s="164">
        <v>1128</v>
      </c>
      <c r="X131" s="165">
        <f t="shared" si="61"/>
        <v>-0.15442278860569714</v>
      </c>
      <c r="Y131" s="179">
        <f t="shared" si="43"/>
        <v>1.0324324324324325</v>
      </c>
      <c r="Z131" s="165">
        <f t="shared" si="56"/>
        <v>3.2820851953011888E-4</v>
      </c>
    </row>
    <row r="132" spans="1:26" x14ac:dyDescent="0.25">
      <c r="A132" s="162" t="s">
        <v>136</v>
      </c>
      <c r="B132" s="163" t="s">
        <v>136</v>
      </c>
      <c r="C132" s="164">
        <v>177</v>
      </c>
      <c r="D132" s="164">
        <v>253</v>
      </c>
      <c r="E132" s="164">
        <v>358</v>
      </c>
      <c r="F132" s="164">
        <v>387</v>
      </c>
      <c r="G132" s="164">
        <v>299</v>
      </c>
      <c r="H132" s="165">
        <f t="shared" si="57"/>
        <v>-0.22739018087855301</v>
      </c>
      <c r="I132" s="179">
        <f t="shared" si="35"/>
        <v>0.68926553672316393</v>
      </c>
      <c r="J132" s="165">
        <f t="shared" si="58"/>
        <v>3.9336308333508746E-4</v>
      </c>
      <c r="K132" s="164">
        <v>742</v>
      </c>
      <c r="L132" s="164">
        <v>1632</v>
      </c>
      <c r="M132" s="164">
        <v>2097</v>
      </c>
      <c r="N132" s="164">
        <v>2115</v>
      </c>
      <c r="O132" s="164">
        <v>2068</v>
      </c>
      <c r="P132" s="165">
        <f t="shared" si="59"/>
        <v>-2.2222222222222254E-2</v>
      </c>
      <c r="Q132" s="179">
        <f t="shared" si="42"/>
        <v>1.7870619946091644</v>
      </c>
      <c r="R132" s="165">
        <f t="shared" si="60"/>
        <v>6.0138358938179916E-4</v>
      </c>
      <c r="S132" s="164">
        <v>919</v>
      </c>
      <c r="T132" s="164">
        <v>1885</v>
      </c>
      <c r="U132" s="164">
        <v>2455</v>
      </c>
      <c r="V132" s="164">
        <v>2502</v>
      </c>
      <c r="W132" s="164">
        <v>2367</v>
      </c>
      <c r="X132" s="165">
        <f t="shared" si="61"/>
        <v>-5.3956834532374098E-2</v>
      </c>
      <c r="Y132" s="179">
        <f t="shared" si="43"/>
        <v>1.5756256800870512</v>
      </c>
      <c r="Z132" s="165">
        <f t="shared" si="56"/>
        <v>6.0041126337290749E-4</v>
      </c>
    </row>
    <row r="133" spans="1:26" x14ac:dyDescent="0.25">
      <c r="A133" s="167" t="s">
        <v>150</v>
      </c>
      <c r="B133" s="168" t="s">
        <v>150</v>
      </c>
      <c r="C133" s="169">
        <f>C125-SUM(C126:C132)</f>
        <v>22363</v>
      </c>
      <c r="D133" s="169">
        <f>D125-SUM(D126:D132)</f>
        <v>30462</v>
      </c>
      <c r="E133" s="169">
        <f>E125-SUM(E126:E132)</f>
        <v>20575</v>
      </c>
      <c r="F133" s="169">
        <f>F125-SUM(F126:F132)</f>
        <v>21359</v>
      </c>
      <c r="G133" s="169">
        <f>G125-SUM(G126:G132)</f>
        <v>22193</v>
      </c>
      <c r="H133" s="170">
        <f t="shared" si="57"/>
        <v>3.9046771852614848E-2</v>
      </c>
      <c r="I133" s="180">
        <f t="shared" si="35"/>
        <v>-7.6018423288467529E-3</v>
      </c>
      <c r="J133" s="170">
        <f t="shared" si="58"/>
        <v>2.9197013071757847E-2</v>
      </c>
      <c r="K133" s="169">
        <f>K125-SUM(K126:K132)</f>
        <v>15390</v>
      </c>
      <c r="L133" s="169">
        <f>L125-SUM(L126:L132)</f>
        <v>26712</v>
      </c>
      <c r="M133" s="169">
        <f>M125-SUM(M126:M132)</f>
        <v>30137</v>
      </c>
      <c r="N133" s="169">
        <f>N125-SUM(N126:N132)</f>
        <v>32365</v>
      </c>
      <c r="O133" s="169">
        <f>O125-SUM(O126:O132)</f>
        <v>37797</v>
      </c>
      <c r="P133" s="170">
        <f t="shared" si="59"/>
        <v>0.16783562490344517</v>
      </c>
      <c r="Q133" s="180">
        <f t="shared" si="42"/>
        <v>1.4559454191033137</v>
      </c>
      <c r="R133" s="170">
        <f t="shared" si="60"/>
        <v>1.0991535555059896E-2</v>
      </c>
      <c r="S133" s="169">
        <f>S125-SUM(S126:S132)</f>
        <v>37753</v>
      </c>
      <c r="T133" s="169">
        <f>T125-SUM(T126:T132)</f>
        <v>57174</v>
      </c>
      <c r="U133" s="169">
        <f>U125-SUM(U126:U132)</f>
        <v>50712</v>
      </c>
      <c r="V133" s="169">
        <f>V125-SUM(V126:V132)</f>
        <v>53724</v>
      </c>
      <c r="W133" s="169">
        <f>W125-SUM(W126:W132)</f>
        <v>59990</v>
      </c>
      <c r="X133" s="170">
        <f t="shared" si="61"/>
        <v>0.11663316208770746</v>
      </c>
      <c r="Y133" s="180">
        <f t="shared" si="43"/>
        <v>0.58901279368527004</v>
      </c>
      <c r="Z133" s="170">
        <f t="shared" si="56"/>
        <v>1.2402466797623985E-2</v>
      </c>
    </row>
    <row r="134" spans="1:26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6" x14ac:dyDescent="0.25">
      <c r="A135" s="1" t="s">
        <v>0</v>
      </c>
      <c r="B135" s="156" t="s">
        <v>73</v>
      </c>
      <c r="C135" s="176">
        <f>C136+C139</f>
        <v>29237</v>
      </c>
      <c r="D135" s="176">
        <f>D136+D139</f>
        <v>47385</v>
      </c>
      <c r="E135" s="176">
        <f>E136+E139</f>
        <v>49008</v>
      </c>
      <c r="F135" s="176">
        <f>F136+F139</f>
        <v>52595</v>
      </c>
      <c r="G135" s="176">
        <f>G136+G139</f>
        <v>50627</v>
      </c>
      <c r="H135" s="177">
        <f>IFERROR(G135/F135-1,"-")</f>
        <v>-3.741800551383212E-2</v>
      </c>
      <c r="I135" s="177">
        <f t="shared" si="35"/>
        <v>0.73160721004207008</v>
      </c>
      <c r="J135" s="177">
        <f>G135/G$9</f>
        <v>6.6604658260887864E-2</v>
      </c>
      <c r="K135" s="176">
        <f>K136+K139</f>
        <v>87353</v>
      </c>
      <c r="L135" s="176">
        <f>L136+L139</f>
        <v>163913</v>
      </c>
      <c r="M135" s="176">
        <f>M136+M139</f>
        <v>182213</v>
      </c>
      <c r="N135" s="176">
        <f>N136+N139</f>
        <v>183875</v>
      </c>
      <c r="O135" s="176">
        <f>O136+O139</f>
        <v>182150</v>
      </c>
      <c r="P135" s="177">
        <f>IFERROR(O135/N135-1,"-")</f>
        <v>-9.3813732154996998E-3</v>
      </c>
      <c r="Q135" s="177">
        <f t="shared" si="42"/>
        <v>1.0852174510320194</v>
      </c>
      <c r="R135" s="177">
        <f>O135/O$9</f>
        <v>5.2970029403237293E-2</v>
      </c>
      <c r="S135" s="176">
        <f>S136+S139</f>
        <v>116590</v>
      </c>
      <c r="T135" s="176">
        <f>T136+T139</f>
        <v>211298</v>
      </c>
      <c r="U135" s="176">
        <f>U136+U139</f>
        <v>231221</v>
      </c>
      <c r="V135" s="176">
        <f>V136+V139</f>
        <v>236470</v>
      </c>
      <c r="W135" s="176">
        <f>W136+W139</f>
        <v>232777</v>
      </c>
      <c r="X135" s="177">
        <f>IFERROR(W135/V135-1,"-")</f>
        <v>-1.5617203027868176E-2</v>
      </c>
      <c r="Y135" s="177">
        <f t="shared" si="43"/>
        <v>0.9965434428338622</v>
      </c>
      <c r="Z135" s="177">
        <f t="shared" ref="Z135:Z147" si="62">U135/U$9</f>
        <v>5.6548958341485558E-2</v>
      </c>
    </row>
    <row r="136" spans="1:26" x14ac:dyDescent="0.25">
      <c r="A136" s="1" t="s">
        <v>101</v>
      </c>
      <c r="B136" s="159" t="s">
        <v>102</v>
      </c>
      <c r="C136" s="160">
        <v>9339</v>
      </c>
      <c r="D136" s="160">
        <v>5486</v>
      </c>
      <c r="E136" s="160">
        <v>7999</v>
      </c>
      <c r="F136" s="160">
        <v>6701</v>
      </c>
      <c r="G136" s="160">
        <v>3206</v>
      </c>
      <c r="H136" s="161">
        <f>IFERROR(G136/F136-1,"-")</f>
        <v>-0.52156394567974929</v>
      </c>
      <c r="I136" s="178">
        <f t="shared" si="35"/>
        <v>-0.65670842702644827</v>
      </c>
      <c r="J136" s="161">
        <f>G136/G$9</f>
        <v>4.2177994821815728E-3</v>
      </c>
      <c r="K136" s="160">
        <v>28431</v>
      </c>
      <c r="L136" s="160">
        <v>15843</v>
      </c>
      <c r="M136" s="160">
        <v>16817</v>
      </c>
      <c r="N136" s="160">
        <v>14783</v>
      </c>
      <c r="O136" s="160">
        <v>20539</v>
      </c>
      <c r="P136" s="161">
        <f>IFERROR(O136/N136-1,"-")</f>
        <v>0.38936616383683953</v>
      </c>
      <c r="Q136" s="178">
        <f t="shared" si="42"/>
        <v>-0.27758432696704305</v>
      </c>
      <c r="R136" s="161">
        <f>O136/O$9</f>
        <v>5.9728324672692328E-3</v>
      </c>
      <c r="S136" s="160">
        <v>37770</v>
      </c>
      <c r="T136" s="160">
        <v>21329</v>
      </c>
      <c r="U136" s="160">
        <v>24816</v>
      </c>
      <c r="V136" s="160">
        <v>21484</v>
      </c>
      <c r="W136" s="160">
        <v>23745</v>
      </c>
      <c r="X136" s="161">
        <f>IFERROR(W136/V136-1,"-")</f>
        <v>0.10524110966300504</v>
      </c>
      <c r="Y136" s="178">
        <f t="shared" si="43"/>
        <v>-0.37132644956314531</v>
      </c>
      <c r="Z136" s="161">
        <f t="shared" si="62"/>
        <v>6.069167377540559E-3</v>
      </c>
    </row>
    <row r="137" spans="1:26" x14ac:dyDescent="0.25">
      <c r="A137" s="162" t="s">
        <v>108</v>
      </c>
      <c r="B137" s="163" t="s">
        <v>108</v>
      </c>
      <c r="C137" s="164">
        <v>9339</v>
      </c>
      <c r="D137" s="164">
        <v>5415</v>
      </c>
      <c r="E137" s="164">
        <v>7999</v>
      </c>
      <c r="F137" s="164">
        <v>6701</v>
      </c>
      <c r="G137" s="164">
        <v>3206</v>
      </c>
      <c r="H137" s="165">
        <f>IFERROR(G137/F137-1,"-")</f>
        <v>-0.52156394567974929</v>
      </c>
      <c r="I137" s="179">
        <f t="shared" si="35"/>
        <v>-0.65670842702644827</v>
      </c>
      <c r="J137" s="165">
        <f>G137/G$9</f>
        <v>4.2177994821815728E-3</v>
      </c>
      <c r="K137" s="164">
        <v>20185</v>
      </c>
      <c r="L137" s="164">
        <v>9264</v>
      </c>
      <c r="M137" s="164">
        <v>8253</v>
      </c>
      <c r="N137" s="164">
        <v>6321</v>
      </c>
      <c r="O137" s="164">
        <v>11324</v>
      </c>
      <c r="P137" s="165">
        <f>IFERROR(O137/N137-1,"-")</f>
        <v>0.79148868849865517</v>
      </c>
      <c r="Q137" s="179">
        <f t="shared" si="42"/>
        <v>-0.43898934852613325</v>
      </c>
      <c r="R137" s="165">
        <f>O137/O$9</f>
        <v>3.2930695194194845E-3</v>
      </c>
      <c r="S137" s="164">
        <v>29524</v>
      </c>
      <c r="T137" s="164">
        <v>14679</v>
      </c>
      <c r="U137" s="164">
        <v>16252</v>
      </c>
      <c r="V137" s="164">
        <v>13022</v>
      </c>
      <c r="W137" s="164">
        <v>14530</v>
      </c>
      <c r="X137" s="165">
        <f>IFERROR(W137/V137-1,"-")</f>
        <v>0.11580402395945333</v>
      </c>
      <c r="Y137" s="179">
        <f t="shared" si="43"/>
        <v>-0.50785801381926565</v>
      </c>
      <c r="Z137" s="165">
        <f t="shared" si="62"/>
        <v>3.974698106858042E-3</v>
      </c>
    </row>
    <row r="138" spans="1:26" x14ac:dyDescent="0.25">
      <c r="A138" s="162" t="s">
        <v>105</v>
      </c>
      <c r="B138" s="163" t="s">
        <v>105</v>
      </c>
      <c r="C138" s="164">
        <v>0</v>
      </c>
      <c r="D138" s="164">
        <v>71</v>
      </c>
      <c r="E138" s="164">
        <v>0</v>
      </c>
      <c r="F138" s="164">
        <v>0</v>
      </c>
      <c r="G138" s="164">
        <v>0</v>
      </c>
      <c r="H138" s="165" t="str">
        <f>IFERROR(G138/F138-1,"-")</f>
        <v>-</v>
      </c>
      <c r="I138" s="179" t="str">
        <f t="shared" ref="I138:I161" si="63">IFERROR(G138/C138-1,"-")</f>
        <v>-</v>
      </c>
      <c r="J138" s="165">
        <f>G138/G$9</f>
        <v>0</v>
      </c>
      <c r="K138" s="164">
        <v>8246</v>
      </c>
      <c r="L138" s="164">
        <v>6579</v>
      </c>
      <c r="M138" s="164">
        <v>8564</v>
      </c>
      <c r="N138" s="164">
        <v>8462</v>
      </c>
      <c r="O138" s="164">
        <v>9215</v>
      </c>
      <c r="P138" s="165">
        <f>IFERROR(O138/N138-1,"-")</f>
        <v>8.8986055306074174E-2</v>
      </c>
      <c r="Q138" s="179">
        <f t="shared" si="42"/>
        <v>0.11751152073732718</v>
      </c>
      <c r="R138" s="165">
        <f>O138/O$9</f>
        <v>2.6797629478497484E-3</v>
      </c>
      <c r="S138" s="164">
        <v>8246</v>
      </c>
      <c r="T138" s="164">
        <v>6650</v>
      </c>
      <c r="U138" s="164">
        <v>8564</v>
      </c>
      <c r="V138" s="164">
        <v>8462</v>
      </c>
      <c r="W138" s="164">
        <v>9215</v>
      </c>
      <c r="X138" s="165">
        <f>IFERROR(W138/V138-1,"-")</f>
        <v>8.8986055306074174E-2</v>
      </c>
      <c r="Y138" s="179">
        <f t="shared" si="43"/>
        <v>0.11751152073732718</v>
      </c>
      <c r="Z138" s="165">
        <f t="shared" si="62"/>
        <v>2.094469270682517E-3</v>
      </c>
    </row>
    <row r="139" spans="1:26" x14ac:dyDescent="0.25">
      <c r="A139" s="1" t="s">
        <v>151</v>
      </c>
      <c r="B139" s="159" t="s">
        <v>112</v>
      </c>
      <c r="C139" s="160">
        <v>19898</v>
      </c>
      <c r="D139" s="160">
        <v>41899</v>
      </c>
      <c r="E139" s="160">
        <v>41009</v>
      </c>
      <c r="F139" s="160">
        <v>45894</v>
      </c>
      <c r="G139" s="160">
        <v>47421</v>
      </c>
      <c r="H139" s="161">
        <f>IFERROR(G139/F139-1,"-")</f>
        <v>3.3272323179500685E-2</v>
      </c>
      <c r="I139" s="178">
        <f t="shared" si="63"/>
        <v>1.3832043421449391</v>
      </c>
      <c r="J139" s="161">
        <f>G139/G$9</f>
        <v>6.2386858778706297E-2</v>
      </c>
      <c r="K139" s="160">
        <v>58922</v>
      </c>
      <c r="L139" s="160">
        <v>148070</v>
      </c>
      <c r="M139" s="160">
        <v>165396</v>
      </c>
      <c r="N139" s="160">
        <v>169092</v>
      </c>
      <c r="O139" s="160">
        <v>161611</v>
      </c>
      <c r="P139" s="161">
        <f>IFERROR(O139/N139-1,"-")</f>
        <v>-4.4242187684810586E-2</v>
      </c>
      <c r="Q139" s="178">
        <f t="shared" si="42"/>
        <v>1.7427955602321714</v>
      </c>
      <c r="R139" s="161">
        <f>O139/O$9</f>
        <v>4.6997196935968058E-2</v>
      </c>
      <c r="S139" s="160">
        <v>78820</v>
      </c>
      <c r="T139" s="160">
        <v>189969</v>
      </c>
      <c r="U139" s="160">
        <v>206405</v>
      </c>
      <c r="V139" s="160">
        <v>214986</v>
      </c>
      <c r="W139" s="160">
        <v>209032</v>
      </c>
      <c r="X139" s="161">
        <f>IFERROR(W139/V139-1,"-")</f>
        <v>-2.7694826639874215E-2</v>
      </c>
      <c r="Y139" s="178">
        <f t="shared" si="43"/>
        <v>1.6520172545039329</v>
      </c>
      <c r="Z139" s="161">
        <f t="shared" si="62"/>
        <v>5.0479790963944997E-2</v>
      </c>
    </row>
    <row r="140" spans="1:26" x14ac:dyDescent="0.25">
      <c r="A140" s="162" t="s">
        <v>115</v>
      </c>
      <c r="B140" s="163" t="s">
        <v>115</v>
      </c>
      <c r="C140" s="164">
        <v>8616</v>
      </c>
      <c r="D140" s="164">
        <v>22074</v>
      </c>
      <c r="E140" s="164">
        <v>20929</v>
      </c>
      <c r="F140" s="164">
        <v>26456</v>
      </c>
      <c r="G140" s="164">
        <v>26749</v>
      </c>
      <c r="H140" s="165">
        <f t="shared" ref="H140:H147" si="64">IFERROR(G140/F140-1,"-")</f>
        <v>1.1074992440278209E-2</v>
      </c>
      <c r="I140" s="179">
        <f t="shared" si="63"/>
        <v>2.1045728876508822</v>
      </c>
      <c r="J140" s="165">
        <f t="shared" ref="J140:J147" si="65">G140/G$9</f>
        <v>3.5190866609131288E-2</v>
      </c>
      <c r="K140" s="164">
        <v>13586</v>
      </c>
      <c r="L140" s="164">
        <v>60071</v>
      </c>
      <c r="M140" s="164">
        <v>68833</v>
      </c>
      <c r="N140" s="164">
        <v>71052</v>
      </c>
      <c r="O140" s="164">
        <v>68646</v>
      </c>
      <c r="P140" s="165">
        <f t="shared" ref="P140:P147" si="66">IFERROR(O140/N140-1,"-")</f>
        <v>-3.3862523222428664E-2</v>
      </c>
      <c r="Q140" s="179">
        <f t="shared" si="42"/>
        <v>4.0527013101722362</v>
      </c>
      <c r="R140" s="165">
        <f t="shared" ref="R140:R147" si="67">O140/O$9</f>
        <v>1.9962561835929878E-2</v>
      </c>
      <c r="S140" s="164">
        <v>22202</v>
      </c>
      <c r="T140" s="164">
        <v>82145</v>
      </c>
      <c r="U140" s="164">
        <v>89762</v>
      </c>
      <c r="V140" s="164">
        <v>97508</v>
      </c>
      <c r="W140" s="164">
        <v>95395</v>
      </c>
      <c r="X140" s="165">
        <f t="shared" ref="X140:X147" si="68">IFERROR(W140/V140-1,"-")</f>
        <v>-2.1670016819132831E-2</v>
      </c>
      <c r="Y140" s="179">
        <f t="shared" si="43"/>
        <v>3.2966849833348348</v>
      </c>
      <c r="Z140" s="165">
        <f t="shared" si="62"/>
        <v>2.1952796669197118E-2</v>
      </c>
    </row>
    <row r="141" spans="1:26" x14ac:dyDescent="0.25">
      <c r="A141" s="162" t="s">
        <v>118</v>
      </c>
      <c r="B141" s="163" t="s">
        <v>118</v>
      </c>
      <c r="C141" s="164">
        <v>1411</v>
      </c>
      <c r="D141" s="164">
        <v>1553</v>
      </c>
      <c r="E141" s="164">
        <v>1880</v>
      </c>
      <c r="F141" s="164">
        <v>1664</v>
      </c>
      <c r="G141" s="164">
        <v>1895</v>
      </c>
      <c r="H141" s="165">
        <f t="shared" si="64"/>
        <v>0.13882211538461542</v>
      </c>
      <c r="I141" s="179">
        <f t="shared" si="63"/>
        <v>0.3430191353649894</v>
      </c>
      <c r="J141" s="165">
        <f t="shared" si="65"/>
        <v>2.4930536552508053E-3</v>
      </c>
      <c r="K141" s="164">
        <v>6291</v>
      </c>
      <c r="L141" s="164">
        <v>11965</v>
      </c>
      <c r="M141" s="164">
        <v>16264</v>
      </c>
      <c r="N141" s="164">
        <v>16937</v>
      </c>
      <c r="O141" s="164">
        <v>16807</v>
      </c>
      <c r="P141" s="165">
        <f t="shared" si="66"/>
        <v>-7.6755033358918423E-3</v>
      </c>
      <c r="Q141" s="179">
        <f t="shared" si="42"/>
        <v>1.6715943411222383</v>
      </c>
      <c r="R141" s="165">
        <f t="shared" si="67"/>
        <v>4.8875502837233556E-3</v>
      </c>
      <c r="S141" s="164">
        <v>7702</v>
      </c>
      <c r="T141" s="164">
        <v>13518</v>
      </c>
      <c r="U141" s="164">
        <v>18144</v>
      </c>
      <c r="V141" s="164">
        <v>18601</v>
      </c>
      <c r="W141" s="164">
        <v>18702</v>
      </c>
      <c r="X141" s="165">
        <f t="shared" si="68"/>
        <v>5.4298156013117271E-3</v>
      </c>
      <c r="Y141" s="179">
        <f t="shared" si="43"/>
        <v>1.4282004674110622</v>
      </c>
      <c r="Z141" s="165">
        <f t="shared" si="62"/>
        <v>4.4374183147201764E-3</v>
      </c>
    </row>
    <row r="142" spans="1:26" x14ac:dyDescent="0.25">
      <c r="A142" s="162" t="s">
        <v>121</v>
      </c>
      <c r="B142" s="163" t="s">
        <v>121</v>
      </c>
      <c r="C142" s="164">
        <v>2188</v>
      </c>
      <c r="D142" s="164">
        <v>5813</v>
      </c>
      <c r="E142" s="164">
        <v>5043</v>
      </c>
      <c r="F142" s="164">
        <v>5027</v>
      </c>
      <c r="G142" s="164">
        <v>5350</v>
      </c>
      <c r="H142" s="165">
        <f t="shared" si="64"/>
        <v>6.4253033618460353E-2</v>
      </c>
      <c r="I142" s="179">
        <f t="shared" si="63"/>
        <v>1.4451553930530165</v>
      </c>
      <c r="J142" s="165">
        <f t="shared" si="65"/>
        <v>7.0384364409455452E-3</v>
      </c>
      <c r="K142" s="164">
        <v>10850</v>
      </c>
      <c r="L142" s="164">
        <v>17158</v>
      </c>
      <c r="M142" s="164">
        <v>16033</v>
      </c>
      <c r="N142" s="164">
        <v>15511</v>
      </c>
      <c r="O142" s="164">
        <v>14187</v>
      </c>
      <c r="P142" s="165">
        <f t="shared" si="66"/>
        <v>-8.5358777641673655E-2</v>
      </c>
      <c r="Q142" s="179">
        <f t="shared" si="42"/>
        <v>0.30755760368663587</v>
      </c>
      <c r="R142" s="165">
        <f t="shared" si="67"/>
        <v>4.1256426414698188E-3</v>
      </c>
      <c r="S142" s="164">
        <v>13038</v>
      </c>
      <c r="T142" s="164">
        <v>22971</v>
      </c>
      <c r="U142" s="164">
        <v>21076</v>
      </c>
      <c r="V142" s="164">
        <v>20538</v>
      </c>
      <c r="W142" s="164">
        <v>19537</v>
      </c>
      <c r="X142" s="165">
        <f t="shared" si="68"/>
        <v>-4.8738922972051846E-2</v>
      </c>
      <c r="Y142" s="179">
        <f t="shared" si="43"/>
        <v>0.49846602239607307</v>
      </c>
      <c r="Z142" s="165">
        <f t="shared" si="62"/>
        <v>5.1544878968828502E-3</v>
      </c>
    </row>
    <row r="143" spans="1:26" x14ac:dyDescent="0.25">
      <c r="A143" s="162" t="s">
        <v>128</v>
      </c>
      <c r="B143" s="163" t="s">
        <v>128</v>
      </c>
      <c r="C143" s="164">
        <v>2549</v>
      </c>
      <c r="D143" s="164">
        <v>4370</v>
      </c>
      <c r="E143" s="164">
        <v>3569</v>
      </c>
      <c r="F143" s="164">
        <v>2063</v>
      </c>
      <c r="G143" s="164">
        <v>1175</v>
      </c>
      <c r="H143" s="165">
        <f t="shared" si="64"/>
        <v>-0.43044110518662138</v>
      </c>
      <c r="I143" s="179">
        <f t="shared" si="63"/>
        <v>-0.53903491565319728</v>
      </c>
      <c r="J143" s="165">
        <f t="shared" si="65"/>
        <v>1.5458248258151429E-3</v>
      </c>
      <c r="K143" s="164">
        <v>1210</v>
      </c>
      <c r="L143" s="164">
        <v>3896</v>
      </c>
      <c r="M143" s="164">
        <v>3830</v>
      </c>
      <c r="N143" s="164">
        <v>3069</v>
      </c>
      <c r="O143" s="164">
        <v>3174</v>
      </c>
      <c r="P143" s="165">
        <f t="shared" si="66"/>
        <v>3.4213098729227731E-2</v>
      </c>
      <c r="Q143" s="179">
        <f t="shared" si="42"/>
        <v>1.6231404958677684</v>
      </c>
      <c r="R143" s="165">
        <f t="shared" si="67"/>
        <v>9.2301330401249062E-4</v>
      </c>
      <c r="S143" s="164">
        <v>3759</v>
      </c>
      <c r="T143" s="164">
        <v>8266</v>
      </c>
      <c r="U143" s="164">
        <v>7399</v>
      </c>
      <c r="V143" s="164">
        <v>5132</v>
      </c>
      <c r="W143" s="164">
        <v>4349</v>
      </c>
      <c r="X143" s="165">
        <f t="shared" si="68"/>
        <v>-0.15257209664848015</v>
      </c>
      <c r="Y143" s="179">
        <f t="shared" si="43"/>
        <v>0.15695663740356469</v>
      </c>
      <c r="Z143" s="165">
        <f t="shared" si="62"/>
        <v>1.8095490581247016E-3</v>
      </c>
    </row>
    <row r="144" spans="1:26" x14ac:dyDescent="0.25">
      <c r="A144" s="162" t="s">
        <v>124</v>
      </c>
      <c r="B144" s="163" t="s">
        <v>124</v>
      </c>
      <c r="C144" s="164">
        <v>902</v>
      </c>
      <c r="D144" s="164">
        <v>435</v>
      </c>
      <c r="E144" s="164">
        <v>1205</v>
      </c>
      <c r="F144" s="164">
        <v>791</v>
      </c>
      <c r="G144" s="164">
        <v>0</v>
      </c>
      <c r="H144" s="165">
        <f t="shared" si="64"/>
        <v>-1</v>
      </c>
      <c r="I144" s="179">
        <f t="shared" si="63"/>
        <v>-1</v>
      </c>
      <c r="J144" s="165">
        <f t="shared" si="65"/>
        <v>0</v>
      </c>
      <c r="K144" s="164">
        <v>1918</v>
      </c>
      <c r="L144" s="164">
        <v>3253</v>
      </c>
      <c r="M144" s="164">
        <v>3513</v>
      </c>
      <c r="N144" s="164">
        <v>3959</v>
      </c>
      <c r="O144" s="164">
        <v>3731</v>
      </c>
      <c r="P144" s="165">
        <f t="shared" si="66"/>
        <v>-5.7590300580954823E-2</v>
      </c>
      <c r="Q144" s="179">
        <f t="shared" si="42"/>
        <v>0.94525547445255476</v>
      </c>
      <c r="R144" s="165">
        <f t="shared" si="67"/>
        <v>1.0849913791022693E-3</v>
      </c>
      <c r="S144" s="164">
        <v>2820</v>
      </c>
      <c r="T144" s="164">
        <v>3688</v>
      </c>
      <c r="U144" s="164">
        <v>4718</v>
      </c>
      <c r="V144" s="164">
        <v>4750</v>
      </c>
      <c r="W144" s="164">
        <v>3731</v>
      </c>
      <c r="X144" s="165">
        <f t="shared" si="68"/>
        <v>-0.21452631578947368</v>
      </c>
      <c r="Y144" s="179">
        <f t="shared" si="43"/>
        <v>0.32304964539007086</v>
      </c>
      <c r="Z144" s="165">
        <f t="shared" si="62"/>
        <v>1.1538657191826386E-3</v>
      </c>
    </row>
    <row r="145" spans="1:26" x14ac:dyDescent="0.25">
      <c r="A145" s="162" t="s">
        <v>133</v>
      </c>
      <c r="B145" s="163" t="s">
        <v>133</v>
      </c>
      <c r="C145" s="164">
        <v>93</v>
      </c>
      <c r="D145" s="164">
        <v>79</v>
      </c>
      <c r="E145" s="164">
        <v>139</v>
      </c>
      <c r="F145" s="164">
        <v>6</v>
      </c>
      <c r="G145" s="164">
        <v>0</v>
      </c>
      <c r="H145" s="165">
        <f t="shared" si="64"/>
        <v>-1</v>
      </c>
      <c r="I145" s="179">
        <f t="shared" si="63"/>
        <v>-1</v>
      </c>
      <c r="J145" s="165">
        <f t="shared" si="65"/>
        <v>0</v>
      </c>
      <c r="K145" s="164">
        <v>1104</v>
      </c>
      <c r="L145" s="164">
        <v>2826</v>
      </c>
      <c r="M145" s="164">
        <v>3108</v>
      </c>
      <c r="N145" s="164">
        <v>3024</v>
      </c>
      <c r="O145" s="164">
        <v>2935</v>
      </c>
      <c r="P145" s="165">
        <f t="shared" si="66"/>
        <v>-2.9431216931216975E-2</v>
      </c>
      <c r="Q145" s="179">
        <f t="shared" si="42"/>
        <v>1.6585144927536231</v>
      </c>
      <c r="R145" s="165">
        <f t="shared" si="67"/>
        <v>8.5351104199012605E-4</v>
      </c>
      <c r="S145" s="164">
        <v>1197</v>
      </c>
      <c r="T145" s="164">
        <v>2905</v>
      </c>
      <c r="U145" s="164">
        <v>3247</v>
      </c>
      <c r="V145" s="164">
        <v>3030</v>
      </c>
      <c r="W145" s="164">
        <v>2935</v>
      </c>
      <c r="X145" s="165">
        <f t="shared" si="68"/>
        <v>-3.1353135313531344E-2</v>
      </c>
      <c r="Y145" s="179">
        <f t="shared" si="43"/>
        <v>1.4519632414369257</v>
      </c>
      <c r="Z145" s="165">
        <f t="shared" si="62"/>
        <v>7.9410809457101039E-4</v>
      </c>
    </row>
    <row r="146" spans="1:26" x14ac:dyDescent="0.25">
      <c r="A146" s="162" t="s">
        <v>136</v>
      </c>
      <c r="B146" s="163" t="s">
        <v>136</v>
      </c>
      <c r="C146" s="164">
        <v>75</v>
      </c>
      <c r="D146" s="164">
        <v>49</v>
      </c>
      <c r="E146" s="164">
        <v>93</v>
      </c>
      <c r="F146" s="164">
        <v>54</v>
      </c>
      <c r="G146" s="164">
        <v>0</v>
      </c>
      <c r="H146" s="165">
        <f t="shared" si="64"/>
        <v>-1</v>
      </c>
      <c r="I146" s="179">
        <f t="shared" si="63"/>
        <v>-1</v>
      </c>
      <c r="J146" s="165">
        <f t="shared" si="65"/>
        <v>0</v>
      </c>
      <c r="K146" s="164">
        <v>715</v>
      </c>
      <c r="L146" s="164">
        <v>1637</v>
      </c>
      <c r="M146" s="164">
        <v>2213</v>
      </c>
      <c r="N146" s="164">
        <v>2093</v>
      </c>
      <c r="O146" s="164">
        <v>1666</v>
      </c>
      <c r="P146" s="165">
        <f t="shared" si="66"/>
        <v>-0.20401337792642138</v>
      </c>
      <c r="Q146" s="179">
        <f t="shared" si="42"/>
        <v>1.3300699300699299</v>
      </c>
      <c r="R146" s="165">
        <f t="shared" si="67"/>
        <v>4.8448020305129471E-4</v>
      </c>
      <c r="S146" s="164">
        <v>790</v>
      </c>
      <c r="T146" s="164">
        <v>1686</v>
      </c>
      <c r="U146" s="164">
        <v>2306</v>
      </c>
      <c r="V146" s="164">
        <v>2147</v>
      </c>
      <c r="W146" s="164">
        <v>1666</v>
      </c>
      <c r="X146" s="165">
        <f t="shared" si="68"/>
        <v>-0.22403353516534696</v>
      </c>
      <c r="Y146" s="179">
        <f t="shared" si="43"/>
        <v>1.108860759493671</v>
      </c>
      <c r="Z146" s="165">
        <f t="shared" si="62"/>
        <v>5.6397082417023413E-4</v>
      </c>
    </row>
    <row r="147" spans="1:26" x14ac:dyDescent="0.25">
      <c r="A147" s="167" t="s">
        <v>150</v>
      </c>
      <c r="B147" s="168" t="s">
        <v>150</v>
      </c>
      <c r="C147" s="169">
        <f>C139-SUM(C140:C146)</f>
        <v>4064</v>
      </c>
      <c r="D147" s="169">
        <f>D139-SUM(D140:D146)</f>
        <v>7526</v>
      </c>
      <c r="E147" s="169">
        <f>E139-SUM(E140:E146)</f>
        <v>8151</v>
      </c>
      <c r="F147" s="169">
        <f>F139-SUM(F140:F146)</f>
        <v>9833</v>
      </c>
      <c r="G147" s="169">
        <f>G139-SUM(G140:G146)</f>
        <v>12252</v>
      </c>
      <c r="H147" s="170">
        <f t="shared" si="64"/>
        <v>0.24600833926573773</v>
      </c>
      <c r="I147" s="180">
        <f t="shared" si="63"/>
        <v>2.0147637795275593</v>
      </c>
      <c r="J147" s="170">
        <f t="shared" si="65"/>
        <v>1.6118677247563516E-2</v>
      </c>
      <c r="K147" s="169">
        <f>K139-SUM(K140:K146)</f>
        <v>23248</v>
      </c>
      <c r="L147" s="169">
        <f>L139-SUM(L140:L146)</f>
        <v>47264</v>
      </c>
      <c r="M147" s="169">
        <f>M139-SUM(M140:M146)</f>
        <v>51602</v>
      </c>
      <c r="N147" s="169">
        <f>N139-SUM(N140:N146)</f>
        <v>53447</v>
      </c>
      <c r="O147" s="169">
        <f>O139-SUM(O140:O146)</f>
        <v>50465</v>
      </c>
      <c r="P147" s="170">
        <f t="shared" si="66"/>
        <v>-5.5793589911501074E-2</v>
      </c>
      <c r="Q147" s="180">
        <f t="shared" si="42"/>
        <v>1.1707243633860975</v>
      </c>
      <c r="R147" s="170">
        <f t="shared" si="67"/>
        <v>1.4675446246688827E-2</v>
      </c>
      <c r="S147" s="169">
        <f>S139-SUM(S140:S146)</f>
        <v>27312</v>
      </c>
      <c r="T147" s="169">
        <f>T139-SUM(T140:T146)</f>
        <v>54790</v>
      </c>
      <c r="U147" s="169">
        <f>U139-SUM(U140:U146)</f>
        <v>59753</v>
      </c>
      <c r="V147" s="169">
        <f>V139-SUM(V140:V146)</f>
        <v>63280</v>
      </c>
      <c r="W147" s="169">
        <f>W139-SUM(W140:W146)</f>
        <v>62717</v>
      </c>
      <c r="X147" s="170">
        <f t="shared" si="68"/>
        <v>-8.8969658659924233E-3</v>
      </c>
      <c r="Y147" s="180">
        <f t="shared" si="43"/>
        <v>1.2963166373755124</v>
      </c>
      <c r="Z147" s="170">
        <f t="shared" si="62"/>
        <v>1.4613594387096269E-2</v>
      </c>
    </row>
    <row r="148" spans="1:26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spans="1:26" x14ac:dyDescent="0.25">
      <c r="A149" s="1" t="s">
        <v>0</v>
      </c>
      <c r="B149" s="156" t="s">
        <v>73</v>
      </c>
      <c r="C149" s="176">
        <f>C150+C153</f>
        <v>55859</v>
      </c>
      <c r="D149" s="176">
        <f>D150+D153</f>
        <v>83622</v>
      </c>
      <c r="E149" s="176">
        <f>E150+E153</f>
        <v>118142</v>
      </c>
      <c r="F149" s="176">
        <f>F150+F153</f>
        <v>118167</v>
      </c>
      <c r="G149" s="176">
        <f>G150+G153</f>
        <v>126543</v>
      </c>
      <c r="H149" s="177">
        <f>IFERROR(G149/F149-1,"-")</f>
        <v>7.0882733758155902E-2</v>
      </c>
      <c r="I149" s="177">
        <f t="shared" si="63"/>
        <v>1.2654003831074672</v>
      </c>
      <c r="J149" s="177">
        <f>G149/G$9</f>
        <v>0.16647941356010693</v>
      </c>
      <c r="K149" s="176">
        <f>K150+K153</f>
        <v>226551</v>
      </c>
      <c r="L149" s="176">
        <f>L150+L153</f>
        <v>383351</v>
      </c>
      <c r="M149" s="176">
        <f>M150+M153</f>
        <v>431804</v>
      </c>
      <c r="N149" s="176">
        <f>N150+N153</f>
        <v>442209</v>
      </c>
      <c r="O149" s="176">
        <f>O150+O153</f>
        <v>398004</v>
      </c>
      <c r="P149" s="177">
        <f>IFERROR(O149/N149-1,"-")</f>
        <v>-9.9964044151068854E-2</v>
      </c>
      <c r="Q149" s="177">
        <f t="shared" si="42"/>
        <v>0.75679648291113266</v>
      </c>
      <c r="R149" s="177">
        <f>O149/O$9</f>
        <v>0.11574133177384603</v>
      </c>
      <c r="S149" s="176">
        <f>S150+S153</f>
        <v>70788</v>
      </c>
      <c r="T149" s="176">
        <f>T150+T153</f>
        <v>108068</v>
      </c>
      <c r="U149" s="176">
        <f>U150+U153</f>
        <v>113850</v>
      </c>
      <c r="V149" s="176">
        <f>V150+V153</f>
        <v>117114</v>
      </c>
      <c r="W149" s="176">
        <f>W150+W153</f>
        <v>111271</v>
      </c>
      <c r="X149" s="177">
        <f>IFERROR(W149/V149-1,"-")</f>
        <v>-4.9891558652253365E-2</v>
      </c>
      <c r="Y149" s="177">
        <f t="shared" si="43"/>
        <v>0.57189071594055485</v>
      </c>
      <c r="Z149" s="177">
        <f t="shared" ref="Z149:Z161" si="69">U149/U$9</f>
        <v>2.7843919484727298E-2</v>
      </c>
    </row>
    <row r="150" spans="1:26" x14ac:dyDescent="0.25">
      <c r="A150" s="1" t="s">
        <v>101</v>
      </c>
      <c r="B150" s="159" t="s">
        <v>102</v>
      </c>
      <c r="C150" s="160">
        <v>24594</v>
      </c>
      <c r="D150" s="160">
        <v>28913</v>
      </c>
      <c r="E150" s="160">
        <v>43611</v>
      </c>
      <c r="F150" s="160">
        <v>38736</v>
      </c>
      <c r="G150" s="160">
        <v>38121</v>
      </c>
      <c r="H150" s="161">
        <f>IFERROR(G150/F150-1,"-")</f>
        <v>-1.587670384138784E-2</v>
      </c>
      <c r="I150" s="178">
        <f t="shared" si="63"/>
        <v>0.55001219809709689</v>
      </c>
      <c r="J150" s="161">
        <f>G150/G$9</f>
        <v>5.0151819731828993E-2</v>
      </c>
      <c r="K150" s="160">
        <v>107688</v>
      </c>
      <c r="L150" s="160">
        <v>106530</v>
      </c>
      <c r="M150" s="160">
        <v>124159</v>
      </c>
      <c r="N150" s="160">
        <v>128032</v>
      </c>
      <c r="O150" s="160">
        <v>106244</v>
      </c>
      <c r="P150" s="161">
        <f>IFERROR(O150/N150-1,"-")</f>
        <v>-0.1701762059485129</v>
      </c>
      <c r="Q150" s="178">
        <f t="shared" si="42"/>
        <v>-1.3409107792883179E-2</v>
      </c>
      <c r="R150" s="161">
        <f>O150/O$9</f>
        <v>3.0896227306711738E-2</v>
      </c>
      <c r="S150" s="160">
        <v>40138</v>
      </c>
      <c r="T150" s="160">
        <v>56632</v>
      </c>
      <c r="U150" s="160">
        <v>56777</v>
      </c>
      <c r="V150" s="160">
        <v>52917</v>
      </c>
      <c r="W150" s="160">
        <v>47366</v>
      </c>
      <c r="X150" s="161">
        <f>IFERROR(W150/V150-1,"-")</f>
        <v>-0.10490012661337567</v>
      </c>
      <c r="Y150" s="178">
        <f t="shared" si="43"/>
        <v>0.18007872838706462</v>
      </c>
      <c r="Z150" s="161">
        <f t="shared" si="69"/>
        <v>1.3885763869867033E-2</v>
      </c>
    </row>
    <row r="151" spans="1:26" x14ac:dyDescent="0.25">
      <c r="A151" s="162" t="s">
        <v>108</v>
      </c>
      <c r="B151" s="163" t="s">
        <v>108</v>
      </c>
      <c r="C151" s="164">
        <v>18894</v>
      </c>
      <c r="D151" s="164">
        <v>14445</v>
      </c>
      <c r="E151" s="164">
        <v>24739</v>
      </c>
      <c r="F151" s="164">
        <v>15383</v>
      </c>
      <c r="G151" s="164">
        <v>16060</v>
      </c>
      <c r="H151" s="165">
        <f>IFERROR(G151/F151-1,"-")</f>
        <v>4.4009621010206113E-2</v>
      </c>
      <c r="I151" s="179">
        <f t="shared" si="63"/>
        <v>-0.14999470731449138</v>
      </c>
      <c r="J151" s="165">
        <f>G151/G$9</f>
        <v>2.112846527880102E-2</v>
      </c>
      <c r="K151" s="164">
        <v>68380</v>
      </c>
      <c r="L151" s="164">
        <v>64238</v>
      </c>
      <c r="M151" s="164">
        <v>76055</v>
      </c>
      <c r="N151" s="164">
        <v>76075</v>
      </c>
      <c r="O151" s="164">
        <v>51469</v>
      </c>
      <c r="P151" s="165">
        <f>IFERROR(O151/N151-1,"-")</f>
        <v>-0.32344396976667766</v>
      </c>
      <c r="Q151" s="179">
        <f t="shared" ref="Q151:Q161" si="70">IFERROR(O151/K151-1,"-")</f>
        <v>-0.24730915472360337</v>
      </c>
      <c r="R151" s="165">
        <f>O151/O$9</f>
        <v>1.4967413908071481E-2</v>
      </c>
      <c r="S151" s="164">
        <v>32300</v>
      </c>
      <c r="T151" s="164">
        <v>41224</v>
      </c>
      <c r="U151" s="164">
        <v>42625</v>
      </c>
      <c r="V151" s="164">
        <v>36789</v>
      </c>
      <c r="W151" s="164">
        <v>30211</v>
      </c>
      <c r="X151" s="165">
        <f>IFERROR(W151/V151-1,"-")</f>
        <v>-0.1788034466824322</v>
      </c>
      <c r="Y151" s="179">
        <f t="shared" ref="Y151:Y161" si="71">IFERROR(W151/S151-1,"-")</f>
        <v>-6.4674922600619245E-2</v>
      </c>
      <c r="Z151" s="165">
        <f t="shared" si="69"/>
        <v>1.0424655845731235E-2</v>
      </c>
    </row>
    <row r="152" spans="1:26" x14ac:dyDescent="0.25">
      <c r="A152" s="162" t="s">
        <v>105</v>
      </c>
      <c r="B152" s="163" t="s">
        <v>105</v>
      </c>
      <c r="C152" s="164">
        <v>5700</v>
      </c>
      <c r="D152" s="164">
        <v>14468</v>
      </c>
      <c r="E152" s="164">
        <v>18872</v>
      </c>
      <c r="F152" s="164">
        <v>23353</v>
      </c>
      <c r="G152" s="164">
        <v>22061</v>
      </c>
      <c r="H152" s="165">
        <f>IFERROR(G152/F152-1,"-")</f>
        <v>-5.5324797670534887E-2</v>
      </c>
      <c r="I152" s="179">
        <f t="shared" si="63"/>
        <v>2.8703508771929824</v>
      </c>
      <c r="J152" s="165">
        <f>G152/G$9</f>
        <v>2.9023354453027974E-2</v>
      </c>
      <c r="K152" s="164">
        <v>39308</v>
      </c>
      <c r="L152" s="164">
        <v>42292</v>
      </c>
      <c r="M152" s="164">
        <v>48104</v>
      </c>
      <c r="N152" s="164">
        <v>51957</v>
      </c>
      <c r="O152" s="164">
        <v>54775</v>
      </c>
      <c r="P152" s="165">
        <f>IFERROR(O152/N152-1,"-")</f>
        <v>5.4237157649594803E-2</v>
      </c>
      <c r="Q152" s="179">
        <f t="shared" si="70"/>
        <v>0.39348224280044786</v>
      </c>
      <c r="R152" s="165">
        <f>O152/O$9</f>
        <v>1.5928813398640256E-2</v>
      </c>
      <c r="S152" s="164">
        <v>7838</v>
      </c>
      <c r="T152" s="164">
        <v>15408</v>
      </c>
      <c r="U152" s="164">
        <v>14152</v>
      </c>
      <c r="V152" s="164">
        <v>16128</v>
      </c>
      <c r="W152" s="164">
        <v>17155</v>
      </c>
      <c r="X152" s="165">
        <f>IFERROR(W152/V152-1,"-")</f>
        <v>6.3678075396825351E-2</v>
      </c>
      <c r="Y152" s="179">
        <f t="shared" si="71"/>
        <v>1.1886960959428428</v>
      </c>
      <c r="Z152" s="165">
        <f t="shared" si="69"/>
        <v>3.4611080241357989E-3</v>
      </c>
    </row>
    <row r="153" spans="1:26" x14ac:dyDescent="0.25">
      <c r="A153" s="1" t="s">
        <v>151</v>
      </c>
      <c r="B153" s="159" t="s">
        <v>112</v>
      </c>
      <c r="C153" s="160">
        <v>31265</v>
      </c>
      <c r="D153" s="160">
        <v>54709</v>
      </c>
      <c r="E153" s="160">
        <v>74531</v>
      </c>
      <c r="F153" s="160">
        <v>79431</v>
      </c>
      <c r="G153" s="160">
        <v>88422</v>
      </c>
      <c r="H153" s="161">
        <f>IFERROR(G153/F153-1,"-")</f>
        <v>0.11319258224119055</v>
      </c>
      <c r="I153" s="178">
        <f t="shared" si="63"/>
        <v>1.8281464896849511</v>
      </c>
      <c r="J153" s="161">
        <f>G153/G$9</f>
        <v>0.11632759382827794</v>
      </c>
      <c r="K153" s="160">
        <v>118863</v>
      </c>
      <c r="L153" s="160">
        <v>276821</v>
      </c>
      <c r="M153" s="160">
        <v>307645</v>
      </c>
      <c r="N153" s="160">
        <v>314177</v>
      </c>
      <c r="O153" s="160">
        <v>291760</v>
      </c>
      <c r="P153" s="161">
        <f>IFERROR(O153/N153-1,"-")</f>
        <v>-7.1351499314080913E-2</v>
      </c>
      <c r="Q153" s="178">
        <f t="shared" si="70"/>
        <v>1.4545905790700218</v>
      </c>
      <c r="R153" s="161">
        <f>O153/O$9</f>
        <v>8.4845104467134294E-2</v>
      </c>
      <c r="S153" s="160">
        <v>30650</v>
      </c>
      <c r="T153" s="160">
        <v>51436</v>
      </c>
      <c r="U153" s="160">
        <v>57073</v>
      </c>
      <c r="V153" s="160">
        <v>64197</v>
      </c>
      <c r="W153" s="160">
        <v>63905</v>
      </c>
      <c r="X153" s="161">
        <f>IFERROR(W153/V153-1,"-")</f>
        <v>-4.5484991510507111E-3</v>
      </c>
      <c r="Y153" s="178">
        <f t="shared" si="71"/>
        <v>1.0849918433931482</v>
      </c>
      <c r="Z153" s="161">
        <f t="shared" si="69"/>
        <v>1.3958155614860265E-2</v>
      </c>
    </row>
    <row r="154" spans="1:26" x14ac:dyDescent="0.25">
      <c r="A154" s="162" t="s">
        <v>115</v>
      </c>
      <c r="B154" s="163" t="s">
        <v>115</v>
      </c>
      <c r="C154" s="164">
        <v>5675</v>
      </c>
      <c r="D154" s="164">
        <v>12974</v>
      </c>
      <c r="E154" s="164">
        <v>30431</v>
      </c>
      <c r="F154" s="164">
        <v>26781</v>
      </c>
      <c r="G154" s="164">
        <v>29873</v>
      </c>
      <c r="H154" s="165">
        <f t="shared" ref="H154:H161" si="72">IFERROR(G154/F154-1,"-")</f>
        <v>0.11545498674433374</v>
      </c>
      <c r="I154" s="179">
        <f t="shared" si="63"/>
        <v>4.2639647577092514</v>
      </c>
      <c r="J154" s="165">
        <f t="shared" ref="J154:J161" si="73">G154/G$9</f>
        <v>3.9300787252404906E-2</v>
      </c>
      <c r="K154" s="164">
        <v>34432</v>
      </c>
      <c r="L154" s="164">
        <v>147061</v>
      </c>
      <c r="M154" s="164">
        <v>158318</v>
      </c>
      <c r="N154" s="164">
        <v>151381</v>
      </c>
      <c r="O154" s="164">
        <v>148546</v>
      </c>
      <c r="P154" s="165">
        <f t="shared" ref="P154:P161" si="74">IFERROR(O154/N154-1,"-")</f>
        <v>-1.8727581400572069E-2</v>
      </c>
      <c r="Q154" s="179">
        <f t="shared" si="70"/>
        <v>3.3141844795539033</v>
      </c>
      <c r="R154" s="165">
        <f t="shared" ref="R154:R161" si="75">O154/O$9</f>
        <v>4.3197836880226666E-2</v>
      </c>
      <c r="S154" s="164">
        <v>5598</v>
      </c>
      <c r="T154" s="164">
        <v>19171</v>
      </c>
      <c r="U154" s="164">
        <v>18750</v>
      </c>
      <c r="V154" s="164">
        <v>19791</v>
      </c>
      <c r="W154" s="164">
        <v>17488</v>
      </c>
      <c r="X154" s="165">
        <f t="shared" ref="X154:X161" si="76">IFERROR(W154/V154-1,"-")</f>
        <v>-0.11636602496084081</v>
      </c>
      <c r="Y154" s="179">
        <f t="shared" si="71"/>
        <v>2.1239728474455162</v>
      </c>
      <c r="Z154" s="165">
        <f t="shared" si="69"/>
        <v>4.5856257385914522E-3</v>
      </c>
    </row>
    <row r="155" spans="1:26" x14ac:dyDescent="0.25">
      <c r="A155" s="162" t="s">
        <v>118</v>
      </c>
      <c r="B155" s="163" t="s">
        <v>118</v>
      </c>
      <c r="C155" s="164">
        <v>8932</v>
      </c>
      <c r="D155" s="164">
        <v>10369</v>
      </c>
      <c r="E155" s="164">
        <v>9859</v>
      </c>
      <c r="F155" s="164">
        <v>10681</v>
      </c>
      <c r="G155" s="164">
        <v>11971</v>
      </c>
      <c r="H155" s="165">
        <f t="shared" si="72"/>
        <v>0.12077520831382826</v>
      </c>
      <c r="I155" s="179">
        <f t="shared" si="63"/>
        <v>0.34023734885803858</v>
      </c>
      <c r="J155" s="165">
        <f t="shared" si="73"/>
        <v>1.5748994884964319E-2</v>
      </c>
      <c r="K155" s="164">
        <v>17016</v>
      </c>
      <c r="L155" s="164">
        <v>19276</v>
      </c>
      <c r="M155" s="164">
        <v>24782</v>
      </c>
      <c r="N155" s="164">
        <v>22694</v>
      </c>
      <c r="O155" s="164">
        <v>24044</v>
      </c>
      <c r="P155" s="165">
        <f t="shared" si="74"/>
        <v>5.9487089098440027E-2</v>
      </c>
      <c r="Q155" s="179">
        <f t="shared" si="70"/>
        <v>0.41302303714151378</v>
      </c>
      <c r="R155" s="165">
        <f t="shared" si="75"/>
        <v>6.9921020421160442E-3</v>
      </c>
      <c r="S155" s="164">
        <v>8036</v>
      </c>
      <c r="T155" s="164">
        <v>9936</v>
      </c>
      <c r="U155" s="164">
        <v>10332</v>
      </c>
      <c r="V155" s="164">
        <v>10102</v>
      </c>
      <c r="W155" s="164">
        <v>10525</v>
      </c>
      <c r="X155" s="165">
        <f t="shared" si="76"/>
        <v>4.1872896456147224E-2</v>
      </c>
      <c r="Y155" s="179">
        <f t="shared" si="71"/>
        <v>0.30973120955699351</v>
      </c>
      <c r="Z155" s="165">
        <f t="shared" si="69"/>
        <v>2.526863206993434E-3</v>
      </c>
    </row>
    <row r="156" spans="1:26" x14ac:dyDescent="0.25">
      <c r="A156" s="162" t="s">
        <v>121</v>
      </c>
      <c r="B156" s="163" t="s">
        <v>121</v>
      </c>
      <c r="C156" s="164">
        <v>5160</v>
      </c>
      <c r="D156" s="164">
        <v>7341</v>
      </c>
      <c r="E156" s="164">
        <v>9506</v>
      </c>
      <c r="F156" s="164">
        <v>8192</v>
      </c>
      <c r="G156" s="164">
        <v>9446</v>
      </c>
      <c r="H156" s="165">
        <f t="shared" si="72"/>
        <v>0.153076171875</v>
      </c>
      <c r="I156" s="179">
        <f t="shared" si="63"/>
        <v>0.83062015503875974</v>
      </c>
      <c r="J156" s="165">
        <f t="shared" si="73"/>
        <v>1.2427116003957312E-2</v>
      </c>
      <c r="K156" s="164">
        <v>17694</v>
      </c>
      <c r="L156" s="164">
        <v>28112</v>
      </c>
      <c r="M156" s="164">
        <v>28795</v>
      </c>
      <c r="N156" s="164">
        <v>37892</v>
      </c>
      <c r="O156" s="164">
        <v>32456</v>
      </c>
      <c r="P156" s="165">
        <f t="shared" si="74"/>
        <v>-0.14346036102607407</v>
      </c>
      <c r="Q156" s="179">
        <f t="shared" si="70"/>
        <v>0.83429411099807838</v>
      </c>
      <c r="R156" s="165">
        <f t="shared" si="75"/>
        <v>9.4383490217483917E-3</v>
      </c>
      <c r="S156" s="164">
        <v>5124</v>
      </c>
      <c r="T156" s="164">
        <v>6472</v>
      </c>
      <c r="U156" s="164">
        <v>9249</v>
      </c>
      <c r="V156" s="164">
        <v>11724</v>
      </c>
      <c r="W156" s="164">
        <v>15180</v>
      </c>
      <c r="X156" s="165">
        <f t="shared" si="76"/>
        <v>0.29477993858751272</v>
      </c>
      <c r="Y156" s="179">
        <f t="shared" si="71"/>
        <v>1.9625292740046838</v>
      </c>
      <c r="Z156" s="165">
        <f t="shared" si="69"/>
        <v>2.2619974643323915E-3</v>
      </c>
    </row>
    <row r="157" spans="1:26" x14ac:dyDescent="0.25">
      <c r="A157" s="162" t="s">
        <v>128</v>
      </c>
      <c r="B157" s="163" t="s">
        <v>128</v>
      </c>
      <c r="C157" s="164">
        <v>879</v>
      </c>
      <c r="D157" s="164">
        <v>1813</v>
      </c>
      <c r="E157" s="164">
        <v>1858</v>
      </c>
      <c r="F157" s="164">
        <v>2762</v>
      </c>
      <c r="G157" s="164">
        <v>3099</v>
      </c>
      <c r="H157" s="165">
        <f t="shared" si="72"/>
        <v>0.12201303403330921</v>
      </c>
      <c r="I157" s="179">
        <f t="shared" si="63"/>
        <v>2.5255972696245732</v>
      </c>
      <c r="J157" s="165">
        <f t="shared" si="73"/>
        <v>4.0770307533626628E-3</v>
      </c>
      <c r="K157" s="164">
        <v>6142</v>
      </c>
      <c r="L157" s="164">
        <v>9032</v>
      </c>
      <c r="M157" s="164">
        <v>9932</v>
      </c>
      <c r="N157" s="164">
        <v>10357</v>
      </c>
      <c r="O157" s="164">
        <v>8360</v>
      </c>
      <c r="P157" s="165">
        <f t="shared" si="74"/>
        <v>-0.19281645264072611</v>
      </c>
      <c r="Q157" s="179">
        <f t="shared" si="70"/>
        <v>0.36112015630087924</v>
      </c>
      <c r="R157" s="165">
        <f t="shared" si="75"/>
        <v>2.4311251485647201E-3</v>
      </c>
      <c r="S157" s="164">
        <v>906</v>
      </c>
      <c r="T157" s="164">
        <v>1617</v>
      </c>
      <c r="U157" s="164">
        <v>1502</v>
      </c>
      <c r="V157" s="164">
        <v>1867</v>
      </c>
      <c r="W157" s="164">
        <v>1924</v>
      </c>
      <c r="X157" s="165">
        <f t="shared" si="76"/>
        <v>3.0530262453133394E-2</v>
      </c>
      <c r="Y157" s="179">
        <f t="shared" si="71"/>
        <v>1.1236203090507728</v>
      </c>
      <c r="Z157" s="165">
        <f t="shared" si="69"/>
        <v>3.6733919249943263E-4</v>
      </c>
    </row>
    <row r="158" spans="1:26" x14ac:dyDescent="0.25">
      <c r="A158" s="162" t="s">
        <v>124</v>
      </c>
      <c r="B158" s="163" t="s">
        <v>124</v>
      </c>
      <c r="C158" s="164">
        <v>1322</v>
      </c>
      <c r="D158" s="164">
        <v>2130</v>
      </c>
      <c r="E158" s="164">
        <v>2477</v>
      </c>
      <c r="F158" s="164">
        <v>2542</v>
      </c>
      <c r="G158" s="164">
        <v>2932</v>
      </c>
      <c r="H158" s="165">
        <f t="shared" si="72"/>
        <v>0.15342250196695506</v>
      </c>
      <c r="I158" s="179">
        <f t="shared" si="63"/>
        <v>1.2178517397881996</v>
      </c>
      <c r="J158" s="165">
        <f t="shared" si="73"/>
        <v>3.8573262887574462E-3</v>
      </c>
      <c r="K158" s="164">
        <v>7182</v>
      </c>
      <c r="L158" s="164">
        <v>8632</v>
      </c>
      <c r="M158" s="164">
        <v>7809</v>
      </c>
      <c r="N158" s="164">
        <v>10062</v>
      </c>
      <c r="O158" s="164">
        <v>7893</v>
      </c>
      <c r="P158" s="165">
        <f t="shared" si="74"/>
        <v>-0.2155635062611807</v>
      </c>
      <c r="Q158" s="179">
        <f t="shared" si="70"/>
        <v>9.8997493734335862E-2</v>
      </c>
      <c r="R158" s="165">
        <f t="shared" si="75"/>
        <v>2.2953194733996815E-3</v>
      </c>
      <c r="S158" s="164">
        <v>1744</v>
      </c>
      <c r="T158" s="164">
        <v>2943</v>
      </c>
      <c r="U158" s="164">
        <v>2874</v>
      </c>
      <c r="V158" s="164">
        <v>3312</v>
      </c>
      <c r="W158" s="164">
        <v>2501</v>
      </c>
      <c r="X158" s="165">
        <f t="shared" si="76"/>
        <v>-0.24486714975845414</v>
      </c>
      <c r="Y158" s="179">
        <f t="shared" si="71"/>
        <v>0.43405963302752304</v>
      </c>
      <c r="Z158" s="165">
        <f t="shared" si="69"/>
        <v>7.0288471321129783E-4</v>
      </c>
    </row>
    <row r="159" spans="1:26" x14ac:dyDescent="0.25">
      <c r="A159" s="162" t="s">
        <v>133</v>
      </c>
      <c r="B159" s="163" t="s">
        <v>133</v>
      </c>
      <c r="C159" s="164">
        <v>298</v>
      </c>
      <c r="D159" s="164">
        <v>897</v>
      </c>
      <c r="E159" s="164">
        <v>869</v>
      </c>
      <c r="F159" s="164">
        <v>508</v>
      </c>
      <c r="G159" s="164">
        <v>559</v>
      </c>
      <c r="H159" s="165">
        <f t="shared" si="72"/>
        <v>0.10039370078740162</v>
      </c>
      <c r="I159" s="179">
        <f t="shared" si="63"/>
        <v>0.87583892617449655</v>
      </c>
      <c r="J159" s="165">
        <f t="shared" si="73"/>
        <v>7.3541793840907661E-4</v>
      </c>
      <c r="K159" s="164">
        <v>2169</v>
      </c>
      <c r="L159" s="164">
        <v>3515</v>
      </c>
      <c r="M159" s="164">
        <v>4828</v>
      </c>
      <c r="N159" s="164">
        <v>3380</v>
      </c>
      <c r="O159" s="164">
        <v>2243</v>
      </c>
      <c r="P159" s="165">
        <f t="shared" si="74"/>
        <v>-0.33639053254437867</v>
      </c>
      <c r="Q159" s="179">
        <f t="shared" si="70"/>
        <v>3.4117104656523844E-2</v>
      </c>
      <c r="R159" s="165">
        <f t="shared" si="75"/>
        <v>6.5227436701323772E-4</v>
      </c>
      <c r="S159" s="164">
        <v>282</v>
      </c>
      <c r="T159" s="164">
        <v>472</v>
      </c>
      <c r="U159" s="164">
        <v>432</v>
      </c>
      <c r="V159" s="164">
        <v>374</v>
      </c>
      <c r="W159" s="164">
        <v>296</v>
      </c>
      <c r="X159" s="165">
        <f t="shared" si="76"/>
        <v>-0.20855614973262027</v>
      </c>
      <c r="Y159" s="179">
        <f t="shared" si="71"/>
        <v>4.9645390070921946E-2</v>
      </c>
      <c r="Z159" s="165">
        <f t="shared" si="69"/>
        <v>1.0565281701714706E-4</v>
      </c>
    </row>
    <row r="160" spans="1:26" x14ac:dyDescent="0.25">
      <c r="A160" s="162" t="s">
        <v>136</v>
      </c>
      <c r="B160" s="163" t="s">
        <v>136</v>
      </c>
      <c r="C160" s="164">
        <v>170</v>
      </c>
      <c r="D160" s="164">
        <v>377</v>
      </c>
      <c r="E160" s="164">
        <v>451</v>
      </c>
      <c r="F160" s="164">
        <v>536</v>
      </c>
      <c r="G160" s="164">
        <v>754</v>
      </c>
      <c r="H160" s="165">
        <f t="shared" si="72"/>
        <v>0.40671641791044766</v>
      </c>
      <c r="I160" s="179">
        <f t="shared" si="63"/>
        <v>3.4352941176470591</v>
      </c>
      <c r="J160" s="165">
        <f t="shared" si="73"/>
        <v>9.9195907971456844E-4</v>
      </c>
      <c r="K160" s="164">
        <v>1087</v>
      </c>
      <c r="L160" s="164">
        <v>2069</v>
      </c>
      <c r="M160" s="164">
        <v>2366</v>
      </c>
      <c r="N160" s="164">
        <v>2200</v>
      </c>
      <c r="O160" s="164">
        <v>2015</v>
      </c>
      <c r="P160" s="165">
        <f t="shared" si="74"/>
        <v>-8.4090909090909105E-2</v>
      </c>
      <c r="Q160" s="179">
        <f t="shared" si="70"/>
        <v>0.85372585096596132</v>
      </c>
      <c r="R160" s="165">
        <f t="shared" si="75"/>
        <v>5.8597095387056348E-4</v>
      </c>
      <c r="S160" s="164">
        <v>446</v>
      </c>
      <c r="T160" s="164">
        <v>654</v>
      </c>
      <c r="U160" s="164">
        <v>832</v>
      </c>
      <c r="V160" s="164">
        <v>582</v>
      </c>
      <c r="W160" s="164">
        <v>436</v>
      </c>
      <c r="X160" s="165">
        <f t="shared" si="76"/>
        <v>-0.25085910652920962</v>
      </c>
      <c r="Y160" s="179">
        <f t="shared" si="71"/>
        <v>-2.2421524663677084E-2</v>
      </c>
      <c r="Z160" s="165">
        <f t="shared" si="69"/>
        <v>2.0347949944043138E-4</v>
      </c>
    </row>
    <row r="161" spans="1:26" x14ac:dyDescent="0.25">
      <c r="A161" s="167" t="s">
        <v>150</v>
      </c>
      <c r="B161" s="168" t="s">
        <v>150</v>
      </c>
      <c r="C161" s="169">
        <f>C153-SUM(C154:C160)</f>
        <v>8829</v>
      </c>
      <c r="D161" s="169">
        <f>D153-SUM(D154:D160)</f>
        <v>18808</v>
      </c>
      <c r="E161" s="169">
        <f>E153-SUM(E154:E160)</f>
        <v>19080</v>
      </c>
      <c r="F161" s="169">
        <f>F153-SUM(F154:F160)</f>
        <v>27429</v>
      </c>
      <c r="G161" s="169">
        <f>G153-SUM(G154:G160)</f>
        <v>29788</v>
      </c>
      <c r="H161" s="170">
        <f t="shared" si="72"/>
        <v>8.6003864522950169E-2</v>
      </c>
      <c r="I161" s="180">
        <f t="shared" si="63"/>
        <v>2.3738815267867257</v>
      </c>
      <c r="J161" s="170">
        <f t="shared" si="73"/>
        <v>3.9188961626707645E-2</v>
      </c>
      <c r="K161" s="169">
        <f>K153-SUM(K154:K160)</f>
        <v>33141</v>
      </c>
      <c r="L161" s="169">
        <f>L153-SUM(L154:L160)</f>
        <v>59124</v>
      </c>
      <c r="M161" s="169">
        <f>M153-SUM(M154:M160)</f>
        <v>70815</v>
      </c>
      <c r="N161" s="169">
        <f>N153-SUM(N154:N160)</f>
        <v>76211</v>
      </c>
      <c r="O161" s="169">
        <f>O153-SUM(O154:O160)</f>
        <v>66203</v>
      </c>
      <c r="P161" s="170">
        <f t="shared" si="74"/>
        <v>-0.13131962577580669</v>
      </c>
      <c r="Q161" s="180">
        <f t="shared" si="70"/>
        <v>0.99761624573790764</v>
      </c>
      <c r="R161" s="170">
        <f t="shared" si="75"/>
        <v>1.9252126580194998E-2</v>
      </c>
      <c r="S161" s="169">
        <f>S153-SUM(S154:S160)</f>
        <v>8514</v>
      </c>
      <c r="T161" s="169">
        <f>T153-SUM(T154:T160)</f>
        <v>10171</v>
      </c>
      <c r="U161" s="169">
        <f>U153-SUM(U154:U160)</f>
        <v>13102</v>
      </c>
      <c r="V161" s="169">
        <f>V153-SUM(V154:V160)</f>
        <v>16445</v>
      </c>
      <c r="W161" s="169">
        <f>W153-SUM(W154:W160)</f>
        <v>15555</v>
      </c>
      <c r="X161" s="170">
        <f t="shared" si="76"/>
        <v>-5.4119793250228088E-2</v>
      </c>
      <c r="Y161" s="180">
        <f t="shared" si="71"/>
        <v>0.82699083861874567</v>
      </c>
      <c r="Z161" s="170">
        <f t="shared" si="69"/>
        <v>3.2043129827746776E-3</v>
      </c>
    </row>
    <row r="162" spans="1:26" ht="6" customHeight="1" x14ac:dyDescent="0.25">
      <c r="C162" s="81"/>
      <c r="D162" s="81"/>
      <c r="E162" s="81"/>
      <c r="F162" s="81"/>
      <c r="G162" s="81"/>
      <c r="H162" s="81"/>
      <c r="K162" s="81"/>
      <c r="L162" s="81"/>
      <c r="M162" s="81"/>
      <c r="N162" s="81"/>
      <c r="O162" s="81"/>
      <c r="P162" s="81"/>
      <c r="S162" s="81"/>
      <c r="T162" s="81"/>
      <c r="U162" s="81"/>
      <c r="V162" s="81"/>
      <c r="W162" s="81"/>
      <c r="X162" s="81"/>
    </row>
    <row r="163" spans="1:26" ht="6" customHeight="1" x14ac:dyDescent="0.25"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 spans="1:26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</sheetData>
  <mergeCells count="3">
    <mergeCell ref="C6:J6"/>
    <mergeCell ref="K6:R6"/>
    <mergeCell ref="S6:Z6"/>
  </mergeCells>
  <pageMargins left="0.7" right="0.7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A4A0-5813-479D-8591-11EDC2B54BAE}">
  <sheetPr>
    <tabColor theme="8" tint="0.59999389629810485"/>
  </sheetPr>
  <dimension ref="A4:L77"/>
  <sheetViews>
    <sheetView showGridLines="0" zoomScaleNormal="100" workbookViewId="0"/>
  </sheetViews>
  <sheetFormatPr baseColWidth="10" defaultColWidth="11.42578125" defaultRowHeight="15" x14ac:dyDescent="0.25"/>
  <cols>
    <col min="3" max="3" width="16.85546875" customWidth="1"/>
    <col min="4" max="4" width="15.5703125" customWidth="1"/>
    <col min="5" max="9" width="12.7109375" customWidth="1"/>
    <col min="12" max="12" width="12" customWidth="1"/>
  </cols>
  <sheetData>
    <row r="4" spans="2:12" ht="21.75" thickBot="1" x14ac:dyDescent="0.3">
      <c r="B4" s="277" t="s">
        <v>235</v>
      </c>
      <c r="C4" s="277"/>
      <c r="D4" s="277"/>
      <c r="E4" s="277"/>
      <c r="F4" s="277"/>
      <c r="G4" s="277"/>
      <c r="H4" s="277"/>
      <c r="I4" s="277"/>
      <c r="J4" s="277"/>
      <c r="K4" s="277"/>
      <c r="L4" s="12"/>
    </row>
    <row r="5" spans="2:12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2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2" x14ac:dyDescent="0.25">
      <c r="B7" s="290" t="s">
        <v>50</v>
      </c>
      <c r="C7" s="285" t="s">
        <v>8</v>
      </c>
      <c r="D7" s="15" t="s">
        <v>32</v>
      </c>
      <c r="E7" s="16">
        <v>63207</v>
      </c>
      <c r="F7" s="16">
        <v>71344</v>
      </c>
      <c r="G7" s="16">
        <v>83393</v>
      </c>
      <c r="H7" s="16">
        <v>77257</v>
      </c>
      <c r="I7" s="16">
        <v>81829</v>
      </c>
      <c r="J7" s="17">
        <f>I7/H7-1</f>
        <v>5.9179103511656006E-2</v>
      </c>
      <c r="K7" s="16">
        <f>I7-H7</f>
        <v>4572</v>
      </c>
      <c r="L7" s="18">
        <f>I7/$I$7</f>
        <v>1</v>
      </c>
    </row>
    <row r="8" spans="2:12" x14ac:dyDescent="0.25">
      <c r="B8" s="278"/>
      <c r="C8" s="280"/>
      <c r="D8" s="19" t="s">
        <v>33</v>
      </c>
      <c r="E8" s="20">
        <v>51223</v>
      </c>
      <c r="F8" s="20">
        <v>57186</v>
      </c>
      <c r="G8" s="20">
        <v>66284</v>
      </c>
      <c r="H8" s="20">
        <v>58629</v>
      </c>
      <c r="I8" s="20">
        <v>64345</v>
      </c>
      <c r="J8" s="21">
        <f t="shared" ref="J8:J20" si="0">I8/H8-1</f>
        <v>9.7494414027187837E-2</v>
      </c>
      <c r="K8" s="20">
        <f t="shared" ref="K8:K17" si="1">I8-H8</f>
        <v>5716</v>
      </c>
      <c r="L8" s="22">
        <f>I8/$I$7</f>
        <v>0.78633491793862809</v>
      </c>
    </row>
    <row r="9" spans="2:12" x14ac:dyDescent="0.25">
      <c r="B9" s="278"/>
      <c r="C9" s="281"/>
      <c r="D9" s="23" t="s">
        <v>34</v>
      </c>
      <c r="E9" s="24">
        <v>11984</v>
      </c>
      <c r="F9" s="24">
        <v>14158</v>
      </c>
      <c r="G9" s="24">
        <v>17109</v>
      </c>
      <c r="H9" s="24">
        <v>18628</v>
      </c>
      <c r="I9" s="24">
        <v>17484</v>
      </c>
      <c r="J9" s="25">
        <f>IFERROR(I9/H9-1,"-")</f>
        <v>-6.1412926776895027E-2</v>
      </c>
      <c r="K9" s="24">
        <f>IFERROR(I9-H9,"-")</f>
        <v>-1144</v>
      </c>
      <c r="L9" s="25">
        <f>IFERROR(I9/$I$7,"-")</f>
        <v>0.21366508206137189</v>
      </c>
    </row>
    <row r="10" spans="2:12" x14ac:dyDescent="0.25">
      <c r="B10" s="278"/>
      <c r="C10" s="282" t="s">
        <v>35</v>
      </c>
      <c r="D10" s="26" t="s">
        <v>32</v>
      </c>
      <c r="E10" s="27">
        <v>71256</v>
      </c>
      <c r="F10" s="27">
        <v>79915</v>
      </c>
      <c r="G10" s="27">
        <v>95487</v>
      </c>
      <c r="H10" s="27">
        <v>87271</v>
      </c>
      <c r="I10" s="27">
        <v>91488</v>
      </c>
      <c r="J10" s="28">
        <f t="shared" si="0"/>
        <v>4.832074801480446E-2</v>
      </c>
      <c r="K10" s="27">
        <f t="shared" si="1"/>
        <v>4217</v>
      </c>
      <c r="L10" s="18">
        <f>I10/$I$10</f>
        <v>1</v>
      </c>
    </row>
    <row r="11" spans="2:12" x14ac:dyDescent="0.25">
      <c r="B11" s="278"/>
      <c r="C11" s="283"/>
      <c r="D11" s="4" t="s">
        <v>33</v>
      </c>
      <c r="E11" s="29">
        <v>57882</v>
      </c>
      <c r="F11" s="29">
        <v>64122</v>
      </c>
      <c r="G11" s="29">
        <v>75944</v>
      </c>
      <c r="H11" s="29">
        <v>66790</v>
      </c>
      <c r="I11" s="29">
        <v>72169</v>
      </c>
      <c r="J11" s="30">
        <f t="shared" si="0"/>
        <v>8.05360083844886E-2</v>
      </c>
      <c r="K11" s="29">
        <f t="shared" si="1"/>
        <v>5379</v>
      </c>
      <c r="L11" s="31">
        <f>I11/$I$10</f>
        <v>0.78883569429870581</v>
      </c>
    </row>
    <row r="12" spans="2:12" x14ac:dyDescent="0.25">
      <c r="B12" s="278"/>
      <c r="C12" s="284"/>
      <c r="D12" s="32" t="s">
        <v>34</v>
      </c>
      <c r="E12" s="33">
        <v>13374</v>
      </c>
      <c r="F12" s="33">
        <v>15793</v>
      </c>
      <c r="G12" s="33">
        <v>19543</v>
      </c>
      <c r="H12" s="33">
        <v>20481</v>
      </c>
      <c r="I12" s="33">
        <v>19319</v>
      </c>
      <c r="J12" s="34">
        <f>IFERROR(I12/H12-1,"-")</f>
        <v>-5.6735510961378854E-2</v>
      </c>
      <c r="K12" s="33">
        <f>IFERROR(I12-H12,"-")</f>
        <v>-1162</v>
      </c>
      <c r="L12" s="34">
        <f>IFERROR(I12/$I$10,"-")</f>
        <v>0.21116430570129416</v>
      </c>
    </row>
    <row r="13" spans="2:12" x14ac:dyDescent="0.25">
      <c r="B13" s="278"/>
      <c r="C13" s="285" t="s">
        <v>21</v>
      </c>
      <c r="D13" s="15" t="s">
        <v>32</v>
      </c>
      <c r="E13" s="16">
        <v>364068</v>
      </c>
      <c r="F13" s="16">
        <v>393768</v>
      </c>
      <c r="G13" s="16">
        <v>460449</v>
      </c>
      <c r="H13" s="16">
        <v>430081</v>
      </c>
      <c r="I13" s="16">
        <v>433796</v>
      </c>
      <c r="J13" s="17">
        <f t="shared" si="0"/>
        <v>8.6379077429601381E-3</v>
      </c>
      <c r="K13" s="16">
        <f t="shared" si="1"/>
        <v>3715</v>
      </c>
      <c r="L13" s="18">
        <f>I13/$I$13</f>
        <v>1</v>
      </c>
    </row>
    <row r="14" spans="2:12" x14ac:dyDescent="0.25">
      <c r="B14" s="278"/>
      <c r="C14" s="280"/>
      <c r="D14" s="19" t="s">
        <v>33</v>
      </c>
      <c r="E14" s="20">
        <v>296860</v>
      </c>
      <c r="F14" s="20">
        <v>316101</v>
      </c>
      <c r="G14" s="20">
        <v>376782</v>
      </c>
      <c r="H14" s="20">
        <v>338911</v>
      </c>
      <c r="I14" s="20">
        <v>354011</v>
      </c>
      <c r="J14" s="21">
        <f t="shared" si="0"/>
        <v>4.4554470052609707E-2</v>
      </c>
      <c r="K14" s="20">
        <f t="shared" si="1"/>
        <v>15100</v>
      </c>
      <c r="L14" s="22">
        <f>I14/$I$13</f>
        <v>0.81607714225119643</v>
      </c>
    </row>
    <row r="15" spans="2:12" x14ac:dyDescent="0.25">
      <c r="B15" s="278"/>
      <c r="C15" s="281"/>
      <c r="D15" s="23" t="s">
        <v>34</v>
      </c>
      <c r="E15" s="24">
        <v>67208</v>
      </c>
      <c r="F15" s="24">
        <v>77667</v>
      </c>
      <c r="G15" s="24">
        <v>83667</v>
      </c>
      <c r="H15" s="24">
        <v>91170</v>
      </c>
      <c r="I15" s="24">
        <v>79785</v>
      </c>
      <c r="J15" s="25">
        <f>IFERROR(I15/H15-1,"-")</f>
        <v>-0.12487660414610069</v>
      </c>
      <c r="K15" s="24">
        <f>IFERROR(I15-H15,"-")</f>
        <v>-11385</v>
      </c>
      <c r="L15" s="25">
        <f>IFERROR(I15/$I$13,"-")</f>
        <v>0.1839228577488036</v>
      </c>
    </row>
    <row r="16" spans="2:12" x14ac:dyDescent="0.25">
      <c r="B16" s="278"/>
      <c r="C16" s="282" t="s">
        <v>22</v>
      </c>
      <c r="D16" s="26" t="s">
        <v>32</v>
      </c>
      <c r="E16" s="35">
        <v>5.7599316531396836</v>
      </c>
      <c r="F16" s="35">
        <v>5.5192868356133662</v>
      </c>
      <c r="G16" s="35">
        <v>5.5214346527886038</v>
      </c>
      <c r="H16" s="35">
        <v>5.5668871429126163</v>
      </c>
      <c r="I16" s="35">
        <v>5.3012501680333379</v>
      </c>
      <c r="J16" s="36">
        <f t="shared" si="0"/>
        <v>-4.7717327127328124E-2</v>
      </c>
      <c r="K16" s="37">
        <f t="shared" si="1"/>
        <v>-0.2656369748792784</v>
      </c>
      <c r="L16" s="38"/>
    </row>
    <row r="17" spans="2:12" x14ac:dyDescent="0.25">
      <c r="B17" s="278"/>
      <c r="C17" s="283"/>
      <c r="D17" s="4" t="s">
        <v>33</v>
      </c>
      <c r="E17" s="39">
        <f>E14/E8</f>
        <v>5.7954434531362864</v>
      </c>
      <c r="F17" s="39">
        <f t="shared" ref="F17:I17" si="2">F14/F8</f>
        <v>5.5275941664043646</v>
      </c>
      <c r="G17" s="39">
        <f t="shared" si="2"/>
        <v>5.6843582161607626</v>
      </c>
      <c r="H17" s="39">
        <f t="shared" si="2"/>
        <v>5.7806034556277606</v>
      </c>
      <c r="I17" s="39">
        <f t="shared" si="2"/>
        <v>5.5017639288211981</v>
      </c>
      <c r="J17" s="40">
        <f t="shared" si="0"/>
        <v>-4.8237096515433064E-2</v>
      </c>
      <c r="K17" s="41">
        <f t="shared" si="1"/>
        <v>-0.27883952680656243</v>
      </c>
      <c r="L17" s="42"/>
    </row>
    <row r="18" spans="2:12" x14ac:dyDescent="0.25">
      <c r="B18" s="278"/>
      <c r="C18" s="284"/>
      <c r="D18" s="32" t="s">
        <v>34</v>
      </c>
      <c r="E18" s="43">
        <f>IFERROR(E15/E9,"-")</f>
        <v>5.6081441922563418</v>
      </c>
      <c r="F18" s="43">
        <f t="shared" ref="F18:H18" si="3">IFERROR(F15/F9,"-")</f>
        <v>5.485732448085888</v>
      </c>
      <c r="G18" s="43">
        <f t="shared" si="3"/>
        <v>4.8902332105909174</v>
      </c>
      <c r="H18" s="43">
        <f t="shared" si="3"/>
        <v>4.8942452222460808</v>
      </c>
      <c r="I18" s="43">
        <f>IFERROR(I15/I9,"-")</f>
        <v>4.5633150308853807</v>
      </c>
      <c r="J18" s="34">
        <f>IFERROR(I18/H18-1,"-")</f>
        <v>-6.7616185199814827E-2</v>
      </c>
      <c r="K18" s="33">
        <f>IFERROR(I18-H18,"-")</f>
        <v>-0.33093019136070012</v>
      </c>
      <c r="L18" s="34"/>
    </row>
    <row r="19" spans="2:12" x14ac:dyDescent="0.25">
      <c r="B19" s="278"/>
      <c r="C19" s="286" t="s">
        <v>36</v>
      </c>
      <c r="D19" s="15" t="s">
        <v>32</v>
      </c>
      <c r="E19" s="18">
        <v>0.66049999999999998</v>
      </c>
      <c r="F19" s="18">
        <v>0.70200000000000007</v>
      </c>
      <c r="G19" s="18">
        <v>0.76209999999999989</v>
      </c>
      <c r="H19" s="18">
        <v>0.73019999999999996</v>
      </c>
      <c r="I19" s="18">
        <v>0.68909999999999993</v>
      </c>
      <c r="J19" s="17">
        <f t="shared" si="0"/>
        <v>-5.6285949055053464E-2</v>
      </c>
      <c r="K19" s="44">
        <f>(I19-H19)*100</f>
        <v>-4.110000000000003</v>
      </c>
      <c r="L19" s="18"/>
    </row>
    <row r="20" spans="2:12" x14ac:dyDescent="0.25">
      <c r="B20" s="278"/>
      <c r="C20" s="287"/>
      <c r="D20" s="19" t="s">
        <v>33</v>
      </c>
      <c r="E20" s="22">
        <v>0.6926000000000001</v>
      </c>
      <c r="F20" s="22">
        <v>0.73419999999999996</v>
      </c>
      <c r="G20" s="22">
        <v>0.79610000000000003</v>
      </c>
      <c r="H20" s="22">
        <v>0.74419999999999997</v>
      </c>
      <c r="I20" s="22">
        <v>0.71250000000000002</v>
      </c>
      <c r="J20" s="21">
        <f t="shared" si="0"/>
        <v>-4.2596076323568877E-2</v>
      </c>
      <c r="K20" s="46">
        <f>(I20-H20)*100</f>
        <v>-3.169999999999995</v>
      </c>
      <c r="L20" s="22"/>
    </row>
    <row r="21" spans="2:12" x14ac:dyDescent="0.25">
      <c r="B21" s="278"/>
      <c r="C21" s="288"/>
      <c r="D21" s="23" t="s">
        <v>34</v>
      </c>
      <c r="E21" s="25">
        <v>0.5484</v>
      </c>
      <c r="F21" s="25">
        <v>0.59560000000000002</v>
      </c>
      <c r="G21" s="25">
        <v>0.63919999999999999</v>
      </c>
      <c r="H21" s="25">
        <v>0.6825</v>
      </c>
      <c r="I21" s="25">
        <v>0.60130000000000006</v>
      </c>
      <c r="J21" s="25">
        <f>IFERROR(I21/H21-1,"-")</f>
        <v>-0.11897435897435893</v>
      </c>
      <c r="K21" s="24">
        <f>IFERROR(I21-H21,"-")</f>
        <v>-8.1199999999999939E-2</v>
      </c>
      <c r="L21" s="47"/>
    </row>
    <row r="22" spans="2:12" x14ac:dyDescent="0.25">
      <c r="B22" s="278"/>
      <c r="C22" s="289" t="s">
        <v>37</v>
      </c>
      <c r="D22" s="26" t="s">
        <v>32</v>
      </c>
      <c r="E22" s="27">
        <v>18373</v>
      </c>
      <c r="F22" s="27">
        <v>18698</v>
      </c>
      <c r="G22" s="27">
        <v>20140</v>
      </c>
      <c r="H22" s="27">
        <v>19634</v>
      </c>
      <c r="I22" s="27">
        <v>20985</v>
      </c>
      <c r="J22" s="36">
        <f>I22/H22-1</f>
        <v>6.8809208515839826E-2</v>
      </c>
      <c r="K22" s="27">
        <f>I22-H22</f>
        <v>1351</v>
      </c>
      <c r="L22" s="38">
        <f>I22/$I$22</f>
        <v>1</v>
      </c>
    </row>
    <row r="23" spans="2:12" x14ac:dyDescent="0.25">
      <c r="B23" s="278"/>
      <c r="C23" s="291"/>
      <c r="D23" s="4" t="s">
        <v>33</v>
      </c>
      <c r="E23" s="29">
        <v>14288</v>
      </c>
      <c r="F23" s="29">
        <v>14351</v>
      </c>
      <c r="G23" s="29">
        <v>15777</v>
      </c>
      <c r="H23" s="29">
        <v>15181</v>
      </c>
      <c r="I23" s="29">
        <v>16562</v>
      </c>
      <c r="J23" s="40">
        <f>I23/H23-1</f>
        <v>9.0968974375864597E-2</v>
      </c>
      <c r="K23" s="29">
        <f>I23-H23</f>
        <v>1381</v>
      </c>
      <c r="L23" s="42">
        <f>I23/$I$22</f>
        <v>0.78923040266857281</v>
      </c>
    </row>
    <row r="24" spans="2:12" x14ac:dyDescent="0.25">
      <c r="B24" s="279"/>
      <c r="C24" s="292"/>
      <c r="D24" s="32" t="s">
        <v>34</v>
      </c>
      <c r="E24" s="33">
        <v>4085</v>
      </c>
      <c r="F24" s="33">
        <v>4347</v>
      </c>
      <c r="G24" s="33">
        <v>4363</v>
      </c>
      <c r="H24" s="33">
        <v>4453</v>
      </c>
      <c r="I24" s="33">
        <v>4423</v>
      </c>
      <c r="J24" s="34">
        <f>IFERROR(I24/H24-1,"-")</f>
        <v>-6.7370312149113154E-3</v>
      </c>
      <c r="K24" s="33">
        <f>IFERROR(I24-H24,"-")</f>
        <v>-30</v>
      </c>
      <c r="L24" s="34">
        <f>IFERROR(I24/$I$22,"-")</f>
        <v>0.21076959733142722</v>
      </c>
    </row>
    <row r="25" spans="2:12" ht="7.5" customHeight="1" x14ac:dyDescent="0.25"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48"/>
    </row>
    <row r="26" spans="2:12" ht="24.75" customHeight="1" x14ac:dyDescent="0.25">
      <c r="B26" s="275" t="s">
        <v>38</v>
      </c>
      <c r="C26" s="276"/>
      <c r="D26" s="276"/>
      <c r="E26" s="276"/>
      <c r="F26" s="276"/>
      <c r="G26" s="276"/>
      <c r="H26" s="276"/>
      <c r="I26" s="276"/>
      <c r="J26" s="276"/>
      <c r="K26" s="276"/>
    </row>
    <row r="29" spans="2:12" ht="21.75" customHeight="1" thickBot="1" x14ac:dyDescent="0.3">
      <c r="B29" s="277" t="s">
        <v>235</v>
      </c>
      <c r="C29" s="277"/>
      <c r="D29" s="277"/>
      <c r="E29" s="277"/>
      <c r="F29" s="277"/>
      <c r="G29" s="277"/>
      <c r="H29" s="277"/>
      <c r="I29" s="277"/>
      <c r="J29" s="277"/>
      <c r="K29" s="277"/>
      <c r="L29" s="12"/>
    </row>
    <row r="30" spans="2:12" ht="6" customHeight="1" thickBo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45" x14ac:dyDescent="0.25">
      <c r="B31" s="4"/>
      <c r="C31" s="4"/>
      <c r="D31" s="4"/>
      <c r="E31" s="13" t="s">
        <v>241</v>
      </c>
      <c r="F31" s="13" t="s">
        <v>242</v>
      </c>
      <c r="G31" s="13" t="s">
        <v>243</v>
      </c>
      <c r="H31" s="13" t="s">
        <v>244</v>
      </c>
      <c r="I31" s="13" t="s">
        <v>245</v>
      </c>
      <c r="J31" s="14" t="str">
        <f>CONCATENATE("var. ",RIGHT(I31,2),"/",RIGHT(H31,2))</f>
        <v>var. 26/25</v>
      </c>
      <c r="K31" s="14" t="str">
        <f>CONCATENATE("dif. ",RIGHT(I31,2),"/",RIGHT(H31,2))</f>
        <v>dif. 26/25</v>
      </c>
      <c r="L31" s="14" t="str">
        <f>CONCATENATE("cuota ",I31)</f>
        <v>cuota acumulado a junio 2026</v>
      </c>
    </row>
    <row r="32" spans="2:12" ht="15" customHeight="1" x14ac:dyDescent="0.25">
      <c r="B32" s="290" t="s">
        <v>50</v>
      </c>
      <c r="C32" s="285" t="s">
        <v>8</v>
      </c>
      <c r="D32" s="15" t="s">
        <v>32</v>
      </c>
      <c r="E32" s="50">
        <v>321332</v>
      </c>
      <c r="F32" s="50">
        <v>378937</v>
      </c>
      <c r="G32" s="50">
        <v>436233</v>
      </c>
      <c r="H32" s="50">
        <v>443938</v>
      </c>
      <c r="I32" s="50">
        <v>431591</v>
      </c>
      <c r="J32" s="17">
        <f>I32/H32-1</f>
        <v>-2.7812442277975746E-2</v>
      </c>
      <c r="K32" s="16">
        <f>I32-H32</f>
        <v>-12347</v>
      </c>
      <c r="L32" s="18">
        <f>I32/$I$32</f>
        <v>1</v>
      </c>
    </row>
    <row r="33" spans="1:12" x14ac:dyDescent="0.25">
      <c r="B33" s="278"/>
      <c r="C33" s="280"/>
      <c r="D33" s="19" t="s">
        <v>33</v>
      </c>
      <c r="E33" s="51">
        <v>261325</v>
      </c>
      <c r="F33" s="51">
        <v>306518</v>
      </c>
      <c r="G33" s="51">
        <v>354916</v>
      </c>
      <c r="H33" s="51">
        <v>351603</v>
      </c>
      <c r="I33" s="51">
        <v>349269</v>
      </c>
      <c r="J33" s="21">
        <f t="shared" ref="J33:J45" si="4">I33/H33-1</f>
        <v>-6.6381686163087261E-3</v>
      </c>
      <c r="K33" s="20">
        <f t="shared" ref="K33:K42" si="5">I33-H33</f>
        <v>-2334</v>
      </c>
      <c r="L33" s="22">
        <f>I33/$I$32</f>
        <v>0.80925922922396432</v>
      </c>
    </row>
    <row r="34" spans="1:12" x14ac:dyDescent="0.25">
      <c r="B34" s="278"/>
      <c r="C34" s="281"/>
      <c r="D34" s="23" t="s">
        <v>34</v>
      </c>
      <c r="E34" s="24">
        <v>60007</v>
      </c>
      <c r="F34" s="24">
        <v>72419</v>
      </c>
      <c r="G34" s="24">
        <v>81317</v>
      </c>
      <c r="H34" s="24">
        <v>92335</v>
      </c>
      <c r="I34" s="24">
        <v>82322</v>
      </c>
      <c r="J34" s="25">
        <f>IFERROR(I34/H34-1,"-")</f>
        <v>-0.10844208588292625</v>
      </c>
      <c r="K34" s="24">
        <f>IFERROR(I34-H34,"-")</f>
        <v>-10013</v>
      </c>
      <c r="L34" s="25">
        <f>IFERROR(I34/I32,"-")</f>
        <v>0.19074077077603566</v>
      </c>
    </row>
    <row r="35" spans="1:12" x14ac:dyDescent="0.25">
      <c r="B35" s="278"/>
      <c r="C35" s="282" t="s">
        <v>35</v>
      </c>
      <c r="D35" s="26" t="s">
        <v>32</v>
      </c>
      <c r="E35" s="52">
        <v>372553</v>
      </c>
      <c r="F35" s="52">
        <v>443789</v>
      </c>
      <c r="G35" s="52">
        <v>511926</v>
      </c>
      <c r="H35" s="52">
        <v>517418</v>
      </c>
      <c r="I35" s="52">
        <v>503619</v>
      </c>
      <c r="J35" s="28">
        <f t="shared" si="4"/>
        <v>-2.6668960105755923E-2</v>
      </c>
      <c r="K35" s="27">
        <f t="shared" si="5"/>
        <v>-13799</v>
      </c>
      <c r="L35" s="18">
        <f>I35/$I$35</f>
        <v>1</v>
      </c>
    </row>
    <row r="36" spans="1:12" x14ac:dyDescent="0.25">
      <c r="B36" s="278"/>
      <c r="C36" s="283"/>
      <c r="D36" s="4" t="s">
        <v>33</v>
      </c>
      <c r="E36" s="53">
        <v>301381</v>
      </c>
      <c r="F36" s="53">
        <v>357412</v>
      </c>
      <c r="G36" s="53">
        <v>415281</v>
      </c>
      <c r="H36" s="53">
        <v>409680</v>
      </c>
      <c r="I36" s="53">
        <v>407040</v>
      </c>
      <c r="J36" s="30">
        <f t="shared" si="4"/>
        <v>-6.444053895723445E-3</v>
      </c>
      <c r="K36" s="29">
        <f t="shared" si="5"/>
        <v>-2640</v>
      </c>
      <c r="L36" s="31">
        <f>I36/$I$35</f>
        <v>0.80823003103536606</v>
      </c>
    </row>
    <row r="37" spans="1:12" x14ac:dyDescent="0.25">
      <c r="B37" s="278"/>
      <c r="C37" s="284"/>
      <c r="D37" s="32" t="s">
        <v>34</v>
      </c>
      <c r="E37" s="33">
        <v>71172</v>
      </c>
      <c r="F37" s="33">
        <v>86377</v>
      </c>
      <c r="G37" s="33">
        <v>96645</v>
      </c>
      <c r="H37" s="33">
        <v>107738</v>
      </c>
      <c r="I37" s="33">
        <v>96579</v>
      </c>
      <c r="J37" s="34">
        <f>IFERROR(I37/H37-1,"-")</f>
        <v>-0.10357534017709624</v>
      </c>
      <c r="K37" s="33">
        <f>IFERROR(I37-H37,"-")</f>
        <v>-11159</v>
      </c>
      <c r="L37" s="34">
        <f>IFERROR(I37/I35,"-")</f>
        <v>0.19176996896463397</v>
      </c>
    </row>
    <row r="38" spans="1:12" x14ac:dyDescent="0.25">
      <c r="B38" s="278"/>
      <c r="C38" s="285" t="s">
        <v>21</v>
      </c>
      <c r="D38" s="15" t="s">
        <v>32</v>
      </c>
      <c r="E38" s="50">
        <v>1952510</v>
      </c>
      <c r="F38" s="50">
        <v>2421026</v>
      </c>
      <c r="G38" s="50">
        <v>2746589</v>
      </c>
      <c r="H38" s="50">
        <v>2729210</v>
      </c>
      <c r="I38" s="50">
        <v>2576088</v>
      </c>
      <c r="J38" s="17">
        <f t="shared" si="4"/>
        <v>-5.6104880166788162E-2</v>
      </c>
      <c r="K38" s="16">
        <f t="shared" si="5"/>
        <v>-153122</v>
      </c>
      <c r="L38" s="18">
        <f>I38/$I$38</f>
        <v>1</v>
      </c>
    </row>
    <row r="39" spans="1:12" x14ac:dyDescent="0.25">
      <c r="B39" s="278"/>
      <c r="C39" s="280"/>
      <c r="D39" s="19" t="s">
        <v>33</v>
      </c>
      <c r="E39" s="51">
        <v>1547552</v>
      </c>
      <c r="F39" s="51">
        <v>1918146</v>
      </c>
      <c r="G39" s="51">
        <v>2223197</v>
      </c>
      <c r="H39" s="51">
        <v>2148301</v>
      </c>
      <c r="I39" s="51">
        <v>2071095</v>
      </c>
      <c r="J39" s="21">
        <f t="shared" si="4"/>
        <v>-3.5938166951465345E-2</v>
      </c>
      <c r="K39" s="20">
        <f t="shared" si="5"/>
        <v>-77206</v>
      </c>
      <c r="L39" s="22">
        <f>I39/$I$38</f>
        <v>0.80396904143026171</v>
      </c>
    </row>
    <row r="40" spans="1:12" x14ac:dyDescent="0.25">
      <c r="B40" s="278"/>
      <c r="C40" s="281"/>
      <c r="D40" s="23" t="s">
        <v>34</v>
      </c>
      <c r="E40" s="24">
        <v>404958</v>
      </c>
      <c r="F40" s="24">
        <v>502880</v>
      </c>
      <c r="G40" s="24">
        <v>523392</v>
      </c>
      <c r="H40" s="24">
        <v>580909</v>
      </c>
      <c r="I40" s="24">
        <v>504993</v>
      </c>
      <c r="J40" s="25">
        <f>IFERROR(I40/H40-1,"-")</f>
        <v>-0.13068484048276063</v>
      </c>
      <c r="K40" s="24">
        <f>IFERROR(I40-H40,"-")</f>
        <v>-75916</v>
      </c>
      <c r="L40" s="25">
        <f>IFERROR(I40/I38,"-")</f>
        <v>0.19603095856973829</v>
      </c>
    </row>
    <row r="41" spans="1:12" x14ac:dyDescent="0.25">
      <c r="B41" s="278"/>
      <c r="C41" s="282" t="s">
        <v>22</v>
      </c>
      <c r="D41" s="26" t="s">
        <v>32</v>
      </c>
      <c r="E41" s="54">
        <v>6.0763011464777863</v>
      </c>
      <c r="F41" s="54">
        <v>6.3889934210699932</v>
      </c>
      <c r="G41" s="54">
        <v>6.2961513686493227</v>
      </c>
      <c r="H41" s="54">
        <v>6.1477278358689729</v>
      </c>
      <c r="I41" s="54">
        <v>5.9688177000910585</v>
      </c>
      <c r="J41" s="36">
        <f t="shared" si="4"/>
        <v>-2.9101830880355783E-2</v>
      </c>
      <c r="K41" s="37">
        <f t="shared" si="5"/>
        <v>-0.17891013577791437</v>
      </c>
      <c r="L41" s="38"/>
    </row>
    <row r="42" spans="1:12" x14ac:dyDescent="0.25">
      <c r="B42" s="278"/>
      <c r="C42" s="283"/>
      <c r="D42" s="4" t="s">
        <v>33</v>
      </c>
      <c r="E42" s="55">
        <f t="shared" ref="E42:I42" si="6">E39/E33</f>
        <v>5.9219439395388882</v>
      </c>
      <c r="F42" s="55">
        <f t="shared" si="6"/>
        <v>6.257857613582237</v>
      </c>
      <c r="G42" s="55">
        <f t="shared" si="6"/>
        <v>6.2640089485962873</v>
      </c>
      <c r="H42" s="55">
        <f t="shared" si="6"/>
        <v>6.1100189702590706</v>
      </c>
      <c r="I42" s="55">
        <f t="shared" si="6"/>
        <v>5.9297990946806047</v>
      </c>
      <c r="J42" s="40">
        <f t="shared" si="4"/>
        <v>-2.9495796405166419E-2</v>
      </c>
      <c r="K42" s="41">
        <f t="shared" si="5"/>
        <v>-0.18021987557846586</v>
      </c>
      <c r="L42" s="42"/>
    </row>
    <row r="43" spans="1:12" x14ac:dyDescent="0.25">
      <c r="B43" s="278"/>
      <c r="C43" s="284"/>
      <c r="D43" s="32" t="s">
        <v>34</v>
      </c>
      <c r="E43" s="43">
        <f>IFERROR(E40/E34,"-")</f>
        <v>6.7485126735214225</v>
      </c>
      <c r="F43" s="43">
        <f t="shared" ref="F43:I43" si="7">IFERROR(F40/F34,"-")</f>
        <v>6.944034024220163</v>
      </c>
      <c r="G43" s="43">
        <f t="shared" si="7"/>
        <v>6.4364401047751389</v>
      </c>
      <c r="H43" s="43">
        <f t="shared" si="7"/>
        <v>6.2913196512698324</v>
      </c>
      <c r="I43" s="43">
        <f t="shared" si="7"/>
        <v>6.1343626248147523</v>
      </c>
      <c r="J43" s="34">
        <f>IFERROR(I43/H43-1,"-")</f>
        <v>-2.4948188163257612E-2</v>
      </c>
      <c r="K43" s="33">
        <f>IFERROR(I43-H43,"-")</f>
        <v>-0.15695702645508014</v>
      </c>
      <c r="L43" s="56"/>
    </row>
    <row r="44" spans="1:12" x14ac:dyDescent="0.25">
      <c r="A44" s="57"/>
      <c r="B44" s="278"/>
      <c r="C44" s="286" t="s">
        <v>36</v>
      </c>
      <c r="D44" s="15" t="s">
        <v>32</v>
      </c>
      <c r="E44" s="58">
        <v>0.5895444784498064</v>
      </c>
      <c r="F44" s="58">
        <v>0.7038175222226325</v>
      </c>
      <c r="G44" s="58">
        <v>0.75390293042303935</v>
      </c>
      <c r="H44" s="58">
        <v>0.75606348671644097</v>
      </c>
      <c r="I44" s="58">
        <v>0.68123046752074956</v>
      </c>
      <c r="J44" s="58">
        <f t="shared" si="4"/>
        <v>-9.8977163307659266E-2</v>
      </c>
      <c r="K44" s="44">
        <f>(I44-H44)*100</f>
        <v>-7.4833019195691408</v>
      </c>
      <c r="L44" s="18"/>
    </row>
    <row r="45" spans="1:12" x14ac:dyDescent="0.25">
      <c r="B45" s="278"/>
      <c r="C45" s="287"/>
      <c r="D45" s="19" t="s">
        <v>33</v>
      </c>
      <c r="E45" s="59">
        <v>0.60024722761036708</v>
      </c>
      <c r="F45" s="59">
        <v>0.7230308896900175</v>
      </c>
      <c r="G45" s="59">
        <v>0.78005434282999553</v>
      </c>
      <c r="H45" s="59">
        <v>0.76602526388154946</v>
      </c>
      <c r="I45" s="59">
        <v>0.69499622316576892</v>
      </c>
      <c r="J45" s="59">
        <f t="shared" si="4"/>
        <v>-9.2724149012876067E-2</v>
      </c>
      <c r="K45" s="46">
        <f>(I45-H45)*100</f>
        <v>-7.1029040715780534</v>
      </c>
      <c r="L45" s="22"/>
    </row>
    <row r="46" spans="1:12" x14ac:dyDescent="0.25">
      <c r="B46" s="278"/>
      <c r="C46" s="288"/>
      <c r="D46" s="23" t="s">
        <v>34</v>
      </c>
      <c r="E46" s="60">
        <v>0.55193572348559705</v>
      </c>
      <c r="F46" s="60">
        <v>0.63904438161197064</v>
      </c>
      <c r="G46" s="60">
        <v>0.65992692023512622</v>
      </c>
      <c r="H46" s="60">
        <v>0.72137069484716587</v>
      </c>
      <c r="I46" s="60">
        <v>0.63004966856432776</v>
      </c>
      <c r="J46" s="25">
        <f>IFERROR(I46/H46-1,"-")</f>
        <v>-0.12659375676771278</v>
      </c>
      <c r="K46" s="24">
        <f>IFERROR(I46-H46,"-")</f>
        <v>-9.1321026282838114E-2</v>
      </c>
      <c r="L46" s="47"/>
    </row>
    <row r="47" spans="1:12" x14ac:dyDescent="0.25">
      <c r="B47" s="278"/>
      <c r="C47" s="45"/>
      <c r="D47" s="19"/>
      <c r="E47" s="61"/>
      <c r="F47" s="61"/>
      <c r="G47" s="61"/>
      <c r="H47" s="61"/>
      <c r="I47" s="61"/>
      <c r="J47" s="62"/>
      <c r="K47" s="51"/>
      <c r="L47" s="63"/>
    </row>
    <row r="48" spans="1:12" x14ac:dyDescent="0.25">
      <c r="B48" s="278"/>
      <c r="C48" s="45"/>
      <c r="D48" s="19"/>
      <c r="E48" s="61"/>
      <c r="F48" s="61"/>
      <c r="G48" s="61"/>
      <c r="H48" s="61"/>
      <c r="I48" s="61"/>
      <c r="J48" s="62"/>
      <c r="K48" s="51"/>
      <c r="L48" s="63"/>
    </row>
    <row r="49" spans="2:12" x14ac:dyDescent="0.25">
      <c r="B49" s="278"/>
      <c r="C49" s="289" t="s">
        <v>39</v>
      </c>
      <c r="D49" s="26" t="s">
        <v>32</v>
      </c>
      <c r="E49" s="52">
        <v>18301.666666666668</v>
      </c>
      <c r="F49" s="52">
        <v>19007.833333333332</v>
      </c>
      <c r="G49" s="52">
        <v>20016</v>
      </c>
      <c r="H49" s="52">
        <v>19948</v>
      </c>
      <c r="I49" s="52">
        <v>20896.5</v>
      </c>
      <c r="J49" s="36">
        <f>I49/H49-1</f>
        <v>4.7548626428714602E-2</v>
      </c>
      <c r="K49" s="27">
        <f>I49-H49</f>
        <v>948.5</v>
      </c>
      <c r="L49" s="38">
        <f>I49/$I$22</f>
        <v>0.99578270192995</v>
      </c>
    </row>
    <row r="50" spans="2:12" x14ac:dyDescent="0.25">
      <c r="B50" s="278"/>
      <c r="C50" s="283"/>
      <c r="D50" s="4" t="s">
        <v>33</v>
      </c>
      <c r="E50" s="53">
        <v>14247.333333333334</v>
      </c>
      <c r="F50" s="53">
        <v>14660.166666666666</v>
      </c>
      <c r="G50" s="53">
        <v>15658.333333333334</v>
      </c>
      <c r="H50" s="53">
        <v>15499</v>
      </c>
      <c r="I50" s="53">
        <v>16468.166666666668</v>
      </c>
      <c r="J50" s="40">
        <f>I50/H50-1</f>
        <v>6.2530915973073586E-2</v>
      </c>
      <c r="K50" s="29">
        <f>I50-H50</f>
        <v>969.16666666666788</v>
      </c>
      <c r="L50" s="42">
        <f>I50/$I$22</f>
        <v>0.78475895480899061</v>
      </c>
    </row>
    <row r="51" spans="2:12" x14ac:dyDescent="0.25">
      <c r="B51" s="279"/>
      <c r="C51" s="284"/>
      <c r="D51" s="32" t="s">
        <v>34</v>
      </c>
      <c r="E51" s="33">
        <v>4054.3333333333335</v>
      </c>
      <c r="F51" s="33">
        <v>4347.666666666667</v>
      </c>
      <c r="G51" s="33">
        <v>4357.666666666667</v>
      </c>
      <c r="H51" s="33">
        <v>4449</v>
      </c>
      <c r="I51" s="33">
        <v>4428.333333333333</v>
      </c>
      <c r="J51" s="34">
        <f>IFERROR(I51/H51-1,"-")</f>
        <v>-4.6452386304038917E-3</v>
      </c>
      <c r="K51" s="33">
        <f>IFERROR(I51-H51,"-")</f>
        <v>-20.66666666666697</v>
      </c>
      <c r="L51" s="34">
        <f>IFERROR(I51/I49,"-")</f>
        <v>0.21191746624235316</v>
      </c>
    </row>
    <row r="52" spans="2:12" ht="6" customHeight="1" x14ac:dyDescent="0.25"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48"/>
    </row>
    <row r="53" spans="2:12" ht="28.5" customHeight="1" x14ac:dyDescent="0.25">
      <c r="B53" s="275" t="s">
        <v>40</v>
      </c>
      <c r="C53" s="276"/>
      <c r="D53" s="276"/>
      <c r="E53" s="276"/>
      <c r="F53" s="276"/>
      <c r="G53" s="276"/>
      <c r="H53" s="276"/>
      <c r="I53" s="276"/>
      <c r="J53" s="276"/>
      <c r="K53" s="276"/>
    </row>
    <row r="54" spans="2:12" x14ac:dyDescent="0.25">
      <c r="B54" s="64"/>
    </row>
    <row r="56" spans="2:12" ht="21.75" thickBot="1" x14ac:dyDescent="0.3">
      <c r="B56" s="277" t="s">
        <v>235</v>
      </c>
      <c r="C56" s="277"/>
      <c r="D56" s="277"/>
      <c r="E56" s="277"/>
      <c r="F56" s="277"/>
      <c r="G56" s="277"/>
      <c r="H56" s="277"/>
      <c r="I56" s="277"/>
      <c r="J56" s="277"/>
      <c r="K56" s="277"/>
      <c r="L56" s="12"/>
    </row>
    <row r="57" spans="2:12" ht="15.75" thickBot="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14">
        <v>2021</v>
      </c>
      <c r="F58" s="14">
        <v>2022</v>
      </c>
      <c r="G58" s="14">
        <v>2023</v>
      </c>
      <c r="H58" s="14">
        <v>2024</v>
      </c>
      <c r="I58" s="14">
        <v>2025</v>
      </c>
      <c r="J58" s="14" t="str">
        <f>CONCATENATE("var. ",RIGHT(I58,2),"/",RIGHT(H58,2))</f>
        <v>var. 25/24</v>
      </c>
      <c r="K58" s="14" t="str">
        <f>CONCATENATE("dif. ",RIGHT(I58,2),"/",RIGHT(H58,2))</f>
        <v>dif. 25/24</v>
      </c>
      <c r="L58" s="14" t="str">
        <f>CONCATENATE("cuota ",I58)</f>
        <v>cuota 2025</v>
      </c>
    </row>
    <row r="59" spans="2:12" x14ac:dyDescent="0.25">
      <c r="B59" s="278"/>
      <c r="C59" s="280"/>
      <c r="D59" s="19" t="s">
        <v>33</v>
      </c>
      <c r="E59" s="51">
        <v>285256</v>
      </c>
      <c r="F59" s="51">
        <v>574800</v>
      </c>
      <c r="G59" s="51">
        <v>655063</v>
      </c>
      <c r="H59" s="51">
        <v>742545</v>
      </c>
      <c r="I59" s="51">
        <v>747127</v>
      </c>
      <c r="J59" s="21">
        <f t="shared" ref="J59:J74" si="8">I59/H59-1</f>
        <v>6.1706697910564046E-3</v>
      </c>
      <c r="K59" s="20">
        <f t="shared" ref="K59:K74" si="9">I59-H59</f>
        <v>4582</v>
      </c>
      <c r="L59" s="21" t="e">
        <f>I59/#REF!</f>
        <v>#REF!</v>
      </c>
    </row>
    <row r="60" spans="2:12" x14ac:dyDescent="0.25">
      <c r="B60" s="278"/>
      <c r="C60" s="281"/>
      <c r="D60" s="23" t="s">
        <v>34</v>
      </c>
      <c r="E60" s="24">
        <v>68948</v>
      </c>
      <c r="F60" s="24">
        <v>135989</v>
      </c>
      <c r="G60" s="24">
        <v>145200</v>
      </c>
      <c r="H60" s="24">
        <v>173413</v>
      </c>
      <c r="I60" s="24">
        <v>190269</v>
      </c>
      <c r="J60" s="25">
        <f>IFERROR(I60/H60-1,"-")</f>
        <v>9.7201478551204312E-2</v>
      </c>
      <c r="K60" s="24">
        <f>IFERROR(I60-H60,"-")</f>
        <v>16856</v>
      </c>
      <c r="L60" s="25" t="str">
        <f>IFERROR(I60/#REF!,"-")</f>
        <v>-</v>
      </c>
    </row>
    <row r="61" spans="2:12" x14ac:dyDescent="0.25">
      <c r="B61" s="278"/>
      <c r="C61" s="282" t="s">
        <v>35</v>
      </c>
      <c r="D61" s="26" t="s">
        <v>32</v>
      </c>
      <c r="E61" s="52">
        <v>354204</v>
      </c>
      <c r="F61" s="52">
        <v>710789</v>
      </c>
      <c r="G61" s="52">
        <v>800263</v>
      </c>
      <c r="H61" s="52">
        <v>915958</v>
      </c>
      <c r="I61" s="52">
        <v>937396</v>
      </c>
      <c r="J61" s="36">
        <f t="shared" si="8"/>
        <v>2.3405003286176784E-2</v>
      </c>
      <c r="K61" s="52">
        <f t="shared" si="9"/>
        <v>21438</v>
      </c>
      <c r="L61" s="36">
        <f>I61/$I$61</f>
        <v>1</v>
      </c>
    </row>
    <row r="62" spans="2:12" x14ac:dyDescent="0.25">
      <c r="B62" s="278"/>
      <c r="C62" s="283"/>
      <c r="D62" s="4" t="s">
        <v>33</v>
      </c>
      <c r="E62" s="53">
        <v>285256</v>
      </c>
      <c r="F62" s="53">
        <v>574800</v>
      </c>
      <c r="G62" s="53">
        <v>655063</v>
      </c>
      <c r="H62" s="53">
        <v>742545</v>
      </c>
      <c r="I62" s="53">
        <v>747127</v>
      </c>
      <c r="J62" s="40">
        <f t="shared" si="8"/>
        <v>6.1706697910564046E-3</v>
      </c>
      <c r="K62" s="53">
        <f t="shared" si="9"/>
        <v>4582</v>
      </c>
      <c r="L62" s="40">
        <f t="shared" ref="L62" si="10">I62/$I$61</f>
        <v>0.7970238831827744</v>
      </c>
    </row>
    <row r="63" spans="2:12" x14ac:dyDescent="0.25">
      <c r="B63" s="278"/>
      <c r="C63" s="284"/>
      <c r="D63" s="32" t="s">
        <v>34</v>
      </c>
      <c r="E63" s="33">
        <v>68948</v>
      </c>
      <c r="F63" s="33">
        <v>135989</v>
      </c>
      <c r="G63" s="33">
        <v>145200</v>
      </c>
      <c r="H63" s="33">
        <v>173413</v>
      </c>
      <c r="I63" s="33">
        <v>190269</v>
      </c>
      <c r="J63" s="34">
        <f>IFERROR(I63/H63-1,"-")</f>
        <v>9.7201478551204312E-2</v>
      </c>
      <c r="K63" s="33">
        <f>IFERROR(I63-H63,"-")</f>
        <v>16856</v>
      </c>
      <c r="L63" s="65">
        <f>IFERROR(I63/I61,"-")</f>
        <v>0.2029761168172256</v>
      </c>
    </row>
    <row r="64" spans="2:12" x14ac:dyDescent="0.25">
      <c r="B64" s="278"/>
      <c r="C64" s="285" t="s">
        <v>21</v>
      </c>
      <c r="D64" s="15" t="s">
        <v>32</v>
      </c>
      <c r="E64" s="50">
        <v>1967362</v>
      </c>
      <c r="F64" s="50">
        <v>4353970</v>
      </c>
      <c r="G64" s="50">
        <v>5136286</v>
      </c>
      <c r="H64" s="50">
        <v>5762502</v>
      </c>
      <c r="I64" s="50">
        <v>5666416</v>
      </c>
      <c r="J64" s="17">
        <f t="shared" si="8"/>
        <v>-1.6674354299573313E-2</v>
      </c>
      <c r="K64" s="16">
        <f t="shared" si="9"/>
        <v>-96086</v>
      </c>
      <c r="L64" s="17">
        <f>I64/$I$64</f>
        <v>1</v>
      </c>
    </row>
    <row r="65" spans="2:12" x14ac:dyDescent="0.25">
      <c r="B65" s="278"/>
      <c r="C65" s="280"/>
      <c r="D65" s="19" t="s">
        <v>33</v>
      </c>
      <c r="E65" s="51">
        <v>1534896</v>
      </c>
      <c r="F65" s="51">
        <v>3454999</v>
      </c>
      <c r="G65" s="51">
        <v>4119998</v>
      </c>
      <c r="H65" s="51">
        <v>4650166</v>
      </c>
      <c r="I65" s="51">
        <v>4469475</v>
      </c>
      <c r="J65" s="21">
        <f t="shared" si="8"/>
        <v>-3.885689242061463E-2</v>
      </c>
      <c r="K65" s="20">
        <f t="shared" si="9"/>
        <v>-180691</v>
      </c>
      <c r="L65" s="21">
        <f t="shared" ref="L65" si="11">I65/$I$64</f>
        <v>0.78876577363892808</v>
      </c>
    </row>
    <row r="66" spans="2:12" x14ac:dyDescent="0.25">
      <c r="B66" s="278"/>
      <c r="C66" s="281"/>
      <c r="D66" s="23" t="s">
        <v>34</v>
      </c>
      <c r="E66" s="24">
        <v>432466</v>
      </c>
      <c r="F66" s="24">
        <v>898971</v>
      </c>
      <c r="G66" s="24">
        <v>1016288</v>
      </c>
      <c r="H66" s="24">
        <v>1112336</v>
      </c>
      <c r="I66" s="24">
        <v>1196941</v>
      </c>
      <c r="J66" s="25">
        <f>IFERROR(I66/H66-1,"-")</f>
        <v>7.6060650738625668E-2</v>
      </c>
      <c r="K66" s="24">
        <f>IFERROR(I66-H66,"-")</f>
        <v>84605</v>
      </c>
      <c r="L66" s="25">
        <f>IFERROR(I66/I64,"-")</f>
        <v>0.21123422636107198</v>
      </c>
    </row>
    <row r="67" spans="2:12" x14ac:dyDescent="0.25">
      <c r="B67" s="278"/>
      <c r="C67" s="282" t="s">
        <v>22</v>
      </c>
      <c r="D67" s="26" t="s">
        <v>32</v>
      </c>
      <c r="E67" s="54">
        <v>5.5543189800228117</v>
      </c>
      <c r="F67" s="54">
        <v>6.1255449929585293</v>
      </c>
      <c r="G67" s="54">
        <v>6.4182475011340019</v>
      </c>
      <c r="H67" s="54">
        <v>6.291229510523408</v>
      </c>
      <c r="I67" s="54">
        <v>6.0448476417650596</v>
      </c>
      <c r="J67" s="36">
        <f t="shared" si="8"/>
        <v>-3.9162753217987456E-2</v>
      </c>
      <c r="K67" s="37">
        <f t="shared" si="9"/>
        <v>-0.24638186875834833</v>
      </c>
      <c r="L67" s="36"/>
    </row>
    <row r="68" spans="2:12" x14ac:dyDescent="0.25">
      <c r="B68" s="278"/>
      <c r="C68" s="283"/>
      <c r="D68" s="4" t="s">
        <v>33</v>
      </c>
      <c r="E68" s="55">
        <f t="shared" ref="E68:I68" si="12">E65/E59</f>
        <v>5.3807667498667859</v>
      </c>
      <c r="F68" s="55">
        <f t="shared" si="12"/>
        <v>6.0107846207376481</v>
      </c>
      <c r="G68" s="55">
        <f t="shared" si="12"/>
        <v>6.2894683412129826</v>
      </c>
      <c r="H68" s="55">
        <f t="shared" si="12"/>
        <v>6.2624702879960141</v>
      </c>
      <c r="I68" s="55">
        <f t="shared" si="12"/>
        <v>5.9822158749449557</v>
      </c>
      <c r="J68" s="40">
        <f t="shared" si="8"/>
        <v>-4.4751416000847755E-2</v>
      </c>
      <c r="K68" s="41">
        <f t="shared" si="9"/>
        <v>-0.28025441305105847</v>
      </c>
      <c r="L68" s="40"/>
    </row>
    <row r="69" spans="2:12" x14ac:dyDescent="0.25">
      <c r="B69" s="278"/>
      <c r="C69" s="284"/>
      <c r="D69" s="32" t="s">
        <v>34</v>
      </c>
      <c r="E69" s="43">
        <f>IFERROR(E66/E60,"-")</f>
        <v>6.2723501769449443</v>
      </c>
      <c r="F69" s="43">
        <f t="shared" ref="F69:I69" si="13">IFERROR(F66/F60,"-")</f>
        <v>6.6106155644941866</v>
      </c>
      <c r="G69" s="43">
        <f t="shared" si="13"/>
        <v>6.9992286501377414</v>
      </c>
      <c r="H69" s="43">
        <f t="shared" si="13"/>
        <v>6.4143749315218583</v>
      </c>
      <c r="I69" s="43">
        <f t="shared" si="13"/>
        <v>6.2907830492618348</v>
      </c>
      <c r="J69" s="34">
        <f>IFERROR(I69/H69-1,"-")</f>
        <v>-1.9267954177836111E-2</v>
      </c>
      <c r="K69" s="33">
        <f>IFERROR(I69-H69,"-")</f>
        <v>-0.12359188226002349</v>
      </c>
      <c r="L69" s="65">
        <f>IFERROR(I69/I67,"-")</f>
        <v>1.0406851292326309</v>
      </c>
    </row>
    <row r="70" spans="2:12" x14ac:dyDescent="0.25">
      <c r="B70" s="278"/>
      <c r="C70" s="286" t="s">
        <v>36</v>
      </c>
      <c r="D70" s="15" t="s">
        <v>32</v>
      </c>
      <c r="E70" s="58">
        <v>0.48615455783025679</v>
      </c>
      <c r="F70" s="58">
        <v>0.64956278782215049</v>
      </c>
      <c r="G70" s="58">
        <v>0.73256253105658276</v>
      </c>
      <c r="H70" s="58">
        <v>0.78559211607973245</v>
      </c>
      <c r="I70" s="58">
        <v>0.77515282700025978</v>
      </c>
      <c r="J70" s="58">
        <f t="shared" si="8"/>
        <v>-1.3288434119689052E-2</v>
      </c>
      <c r="K70" s="44">
        <f t="shared" si="9"/>
        <v>-1.0439289079472669E-2</v>
      </c>
      <c r="L70" s="17"/>
    </row>
    <row r="71" spans="2:12" x14ac:dyDescent="0.25">
      <c r="B71" s="278"/>
      <c r="C71" s="287"/>
      <c r="D71" s="19" t="s">
        <v>33</v>
      </c>
      <c r="E71" s="59">
        <v>0.51651565552296963</v>
      </c>
      <c r="F71" s="59">
        <v>0.66840723443186234</v>
      </c>
      <c r="G71" s="59">
        <v>0.75949941590410985</v>
      </c>
      <c r="H71" s="59">
        <v>0.81177708593951026</v>
      </c>
      <c r="I71" s="59">
        <v>0.78612842731573673</v>
      </c>
      <c r="J71" s="59">
        <f t="shared" si="8"/>
        <v>-3.1595691807547177E-2</v>
      </c>
      <c r="K71" s="46">
        <f t="shared" si="9"/>
        <v>-2.5648658623773524E-2</v>
      </c>
      <c r="L71" s="21"/>
    </row>
    <row r="72" spans="2:12" x14ac:dyDescent="0.25">
      <c r="B72" s="278"/>
      <c r="C72" s="288"/>
      <c r="D72" s="23" t="s">
        <v>34</v>
      </c>
      <c r="E72" s="60">
        <v>0.40223857552634612</v>
      </c>
      <c r="F72" s="60">
        <v>0.58606082060288633</v>
      </c>
      <c r="G72" s="60">
        <v>0.6404747244880018</v>
      </c>
      <c r="H72" s="60">
        <v>0.69224373559298402</v>
      </c>
      <c r="I72" s="60">
        <v>0.73674365412088982</v>
      </c>
      <c r="J72" s="25">
        <f>IFERROR(I72/H72-1,"-")</f>
        <v>6.4283598738219982E-2</v>
      </c>
      <c r="K72" s="24">
        <f>IFERROR(I72-H72,"-")</f>
        <v>4.4499918527905802E-2</v>
      </c>
      <c r="L72" s="25">
        <f>IFERROR(I72/I70,"-")</f>
        <v>0.95044954808717086</v>
      </c>
    </row>
    <row r="73" spans="2:12" x14ac:dyDescent="0.25">
      <c r="B73" s="278"/>
      <c r="C73" s="289" t="s">
        <v>41</v>
      </c>
      <c r="D73" s="26" t="s">
        <v>32</v>
      </c>
      <c r="E73" s="52">
        <v>11050</v>
      </c>
      <c r="F73" s="52">
        <v>18364</v>
      </c>
      <c r="G73" s="52">
        <v>19209</v>
      </c>
      <c r="H73" s="52">
        <v>21355</v>
      </c>
      <c r="I73" s="52">
        <v>20029</v>
      </c>
      <c r="J73" s="36">
        <f t="shared" si="8"/>
        <v>-6.2093186607351858E-2</v>
      </c>
      <c r="K73" s="27">
        <f t="shared" si="9"/>
        <v>-1326</v>
      </c>
      <c r="L73" s="36">
        <f>I73/$I$73</f>
        <v>1</v>
      </c>
    </row>
    <row r="74" spans="2:12" x14ac:dyDescent="0.25">
      <c r="B74" s="278"/>
      <c r="C74" s="283"/>
      <c r="D74" s="4" t="s">
        <v>33</v>
      </c>
      <c r="E74" s="53">
        <v>8111</v>
      </c>
      <c r="F74" s="53">
        <v>14162</v>
      </c>
      <c r="G74" s="53">
        <v>14862</v>
      </c>
      <c r="H74" s="53">
        <v>16965</v>
      </c>
      <c r="I74" s="53">
        <v>15578</v>
      </c>
      <c r="J74" s="40">
        <f t="shared" si="8"/>
        <v>-8.1756557618626546E-2</v>
      </c>
      <c r="K74" s="29">
        <f t="shared" si="9"/>
        <v>-1387</v>
      </c>
      <c r="L74" s="40">
        <f t="shared" ref="L74" si="14">I74/$I$73</f>
        <v>0.77777223026611408</v>
      </c>
    </row>
    <row r="75" spans="2:12" x14ac:dyDescent="0.25">
      <c r="B75" s="279"/>
      <c r="C75" s="284"/>
      <c r="D75" s="32" t="s">
        <v>34</v>
      </c>
      <c r="E75" s="33">
        <v>2940</v>
      </c>
      <c r="F75" s="33">
        <v>4202</v>
      </c>
      <c r="G75" s="33">
        <v>4347</v>
      </c>
      <c r="H75" s="33">
        <v>4390</v>
      </c>
      <c r="I75" s="33">
        <v>4451</v>
      </c>
      <c r="J75" s="34">
        <f>IFERROR(I75/H75-1,"-")</f>
        <v>1.3895216400911181E-2</v>
      </c>
      <c r="K75" s="33">
        <f>IFERROR(I75-H75,"-")</f>
        <v>61</v>
      </c>
      <c r="L75" s="65">
        <f>IFERROR(I75/I73,"-")</f>
        <v>0.22222776973388586</v>
      </c>
    </row>
    <row r="76" spans="2:12" x14ac:dyDescent="0.25"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48"/>
    </row>
    <row r="77" spans="2:12" ht="27" customHeight="1" x14ac:dyDescent="0.25">
      <c r="B77" s="275" t="s">
        <v>38</v>
      </c>
      <c r="C77" s="276"/>
      <c r="D77" s="276"/>
      <c r="E77" s="276"/>
      <c r="F77" s="276"/>
      <c r="G77" s="276"/>
      <c r="H77" s="276"/>
      <c r="I77" s="276"/>
      <c r="J77" s="276"/>
      <c r="K77" s="276"/>
    </row>
  </sheetData>
  <mergeCells count="30">
    <mergeCell ref="B4:K4"/>
    <mergeCell ref="B7:B24"/>
    <mergeCell ref="C7:C9"/>
    <mergeCell ref="C10:C12"/>
    <mergeCell ref="C13:C15"/>
    <mergeCell ref="C16:C18"/>
    <mergeCell ref="C19:C21"/>
    <mergeCell ref="C22:C24"/>
    <mergeCell ref="B25:K25"/>
    <mergeCell ref="B26:K26"/>
    <mergeCell ref="B29:K29"/>
    <mergeCell ref="B32:B51"/>
    <mergeCell ref="C32:C34"/>
    <mergeCell ref="C35:C37"/>
    <mergeCell ref="C38:C40"/>
    <mergeCell ref="C41:C43"/>
    <mergeCell ref="C44:C46"/>
    <mergeCell ref="C49:C51"/>
    <mergeCell ref="B76:K76"/>
    <mergeCell ref="B77:K77"/>
    <mergeCell ref="B52:K52"/>
    <mergeCell ref="B53:K53"/>
    <mergeCell ref="B56:K56"/>
    <mergeCell ref="B59:B75"/>
    <mergeCell ref="C59:C60"/>
    <mergeCell ref="C61:C63"/>
    <mergeCell ref="C64:C66"/>
    <mergeCell ref="C67:C69"/>
    <mergeCell ref="C70:C72"/>
    <mergeCell ref="C73:C7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12805-79F4-4C32-BC77-25700B2E964B}">
  <sheetPr>
    <tabColor rgb="FFFFC00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EAB0-BE9F-4CAE-8D2E-0523E16145D5}">
  <sheetPr>
    <tabColor rgb="FFFFC000"/>
  </sheetPr>
  <dimension ref="A1:V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7" width="13.140625" customWidth="1"/>
    <col min="8" max="9" width="13.7109375" customWidth="1"/>
    <col min="11" max="18" width="11.42578125" hidden="1" customWidth="1"/>
  </cols>
  <sheetData>
    <row r="1" spans="1:18" ht="42.75" customHeight="1" x14ac:dyDescent="0.25"/>
    <row r="5" spans="1:18" ht="42" customHeight="1" thickBot="1" x14ac:dyDescent="0.3">
      <c r="B5" s="277" t="str">
        <f>CONCATENATE("Viajeros alojados en los establecimientos alojativos de según lugar de residencia y municipio de alojamiento (hotel + apartamento)")</f>
        <v>Viajeros alojados en los establecimientos alojativos de según lugar de residencia y municipio de alojamiento (hotel + apartamento)</v>
      </c>
      <c r="C5" s="277"/>
      <c r="D5" s="277"/>
      <c r="E5" s="277"/>
      <c r="F5" s="277"/>
      <c r="G5" s="277"/>
      <c r="H5" s="277"/>
      <c r="I5" s="277"/>
      <c r="K5" s="277" t="s">
        <v>282</v>
      </c>
      <c r="L5" s="277"/>
      <c r="M5" s="277"/>
      <c r="N5" s="277"/>
      <c r="O5" s="277"/>
      <c r="P5" s="277"/>
      <c r="Q5" s="277"/>
      <c r="R5" s="277"/>
    </row>
    <row r="6" spans="1:18" ht="6" customHeight="1" x14ac:dyDescent="0.25"/>
    <row r="7" spans="1:18" ht="15.75" x14ac:dyDescent="0.25">
      <c r="B7" s="145"/>
      <c r="C7" s="308" t="s">
        <v>45</v>
      </c>
      <c r="D7" s="309"/>
      <c r="E7" s="309"/>
      <c r="F7" s="309"/>
      <c r="G7" s="309"/>
      <c r="H7" s="309"/>
      <c r="I7" s="309"/>
    </row>
    <row r="8" spans="1:18" s="146" customFormat="1" ht="72" customHeight="1" x14ac:dyDescent="0.25">
      <c r="A8"/>
      <c r="B8" s="186"/>
      <c r="C8" s="172" t="s">
        <v>236</v>
      </c>
      <c r="D8" s="172" t="s">
        <v>237</v>
      </c>
      <c r="E8" s="172" t="s">
        <v>238</v>
      </c>
      <c r="F8" s="172" t="s">
        <v>239</v>
      </c>
      <c r="G8" s="172" t="s">
        <v>240</v>
      </c>
      <c r="H8" s="173" t="str">
        <f>CONCATENATE("var. ",RIGHT(G8,2),"/",RIGHT(F8,2))</f>
        <v>var. 26/25</v>
      </c>
      <c r="I8" s="173" t="str">
        <f>CONCATENATE("Cuota s/ total lugares de residencia ",RIGHT(G8,4))</f>
        <v>Cuota s/ total lugares de residencia 2026</v>
      </c>
      <c r="K8" s="186"/>
      <c r="L8" s="172" t="s">
        <v>236</v>
      </c>
      <c r="M8" s="172" t="s">
        <v>237</v>
      </c>
      <c r="N8" s="172" t="s">
        <v>238</v>
      </c>
      <c r="O8" s="172" t="s">
        <v>239</v>
      </c>
      <c r="P8" s="172" t="s">
        <v>240</v>
      </c>
      <c r="Q8" s="173" t="str">
        <f>CONCATENATE("var. ",RIGHT(P8,2),"/",RIGHT(O8,2))</f>
        <v>var. 26/25</v>
      </c>
      <c r="R8" s="173" t="str">
        <f>CONCATENATE("Cuota s/ total lugares de residencia ",RIGHT(P8,4))</f>
        <v>Cuota s/ total lugares de residencia 2026</v>
      </c>
    </row>
    <row r="9" spans="1:18" x14ac:dyDescent="0.25">
      <c r="B9" s="152" t="s">
        <v>45</v>
      </c>
      <c r="C9" s="153"/>
      <c r="D9" s="153"/>
      <c r="E9" s="153"/>
      <c r="F9" s="153"/>
      <c r="G9" s="153"/>
      <c r="H9" s="154"/>
      <c r="I9" s="154"/>
      <c r="K9" s="155" t="s">
        <v>50</v>
      </c>
      <c r="L9" s="174"/>
      <c r="M9" s="174"/>
      <c r="N9" s="174"/>
      <c r="O9" s="174"/>
      <c r="P9" s="174"/>
      <c r="Q9" s="175"/>
      <c r="R9" s="175"/>
    </row>
    <row r="10" spans="1:18" x14ac:dyDescent="0.25">
      <c r="B10" s="156" t="s">
        <v>73</v>
      </c>
      <c r="C10" s="176">
        <v>447309</v>
      </c>
      <c r="D10" s="176">
        <v>500292</v>
      </c>
      <c r="E10" s="176">
        <v>521775</v>
      </c>
      <c r="F10" s="176">
        <v>509699</v>
      </c>
      <c r="G10" s="176">
        <v>511069</v>
      </c>
      <c r="H10" s="177">
        <f t="shared" ref="H10:H22" si="0">IFERROR(G10/F10-1,"-")</f>
        <v>2.6878608747515909E-3</v>
      </c>
      <c r="I10" s="177">
        <f t="shared" ref="I10:I22" si="1">G10/G$10</f>
        <v>1</v>
      </c>
      <c r="K10" s="156" t="s">
        <v>73</v>
      </c>
      <c r="L10" s="176">
        <v>71256</v>
      </c>
      <c r="M10" s="176">
        <v>79915</v>
      </c>
      <c r="N10" s="176">
        <v>95487</v>
      </c>
      <c r="O10" s="176">
        <v>87271</v>
      </c>
      <c r="P10" s="176">
        <v>91488</v>
      </c>
      <c r="Q10" s="177">
        <f t="shared" ref="Q10:Q22" si="2">IFERROR(P10/O10-1,"-")</f>
        <v>4.832074801480446E-2</v>
      </c>
      <c r="R10" s="177">
        <f t="shared" ref="R10:R22" si="3">P10/P$10</f>
        <v>1</v>
      </c>
    </row>
    <row r="11" spans="1:18" x14ac:dyDescent="0.25">
      <c r="B11" s="159" t="s">
        <v>102</v>
      </c>
      <c r="C11" s="160">
        <v>108115</v>
      </c>
      <c r="D11" s="160">
        <v>125554</v>
      </c>
      <c r="E11" s="160">
        <v>125566</v>
      </c>
      <c r="F11" s="160">
        <v>114333</v>
      </c>
      <c r="G11" s="160">
        <v>131475</v>
      </c>
      <c r="H11" s="161">
        <f t="shared" si="0"/>
        <v>0.14993046626958106</v>
      </c>
      <c r="I11" s="161">
        <f t="shared" si="1"/>
        <v>0.25725489121821121</v>
      </c>
      <c r="J11" s="81"/>
      <c r="K11" s="159" t="s">
        <v>102</v>
      </c>
      <c r="L11" s="160">
        <v>41769</v>
      </c>
      <c r="M11" s="160">
        <v>45122</v>
      </c>
      <c r="N11" s="160">
        <v>50294</v>
      </c>
      <c r="O11" s="160">
        <v>44540</v>
      </c>
      <c r="P11" s="160">
        <v>53339</v>
      </c>
      <c r="Q11" s="161">
        <f t="shared" si="2"/>
        <v>0.19755276156264023</v>
      </c>
      <c r="R11" s="161">
        <f t="shared" si="3"/>
        <v>0.58301635187128364</v>
      </c>
    </row>
    <row r="12" spans="1:18" x14ac:dyDescent="0.25">
      <c r="B12" s="163" t="s">
        <v>108</v>
      </c>
      <c r="C12" s="164">
        <v>40539</v>
      </c>
      <c r="D12" s="164">
        <v>53568</v>
      </c>
      <c r="E12" s="164">
        <v>53606</v>
      </c>
      <c r="F12" s="164">
        <v>42765</v>
      </c>
      <c r="G12" s="164">
        <v>56725</v>
      </c>
      <c r="H12" s="165">
        <f t="shared" si="0"/>
        <v>0.32643516894656854</v>
      </c>
      <c r="I12" s="165">
        <f t="shared" si="1"/>
        <v>0.11099284049707574</v>
      </c>
      <c r="J12" s="81"/>
      <c r="K12" s="163" t="s">
        <v>108</v>
      </c>
      <c r="L12" s="164">
        <v>9014</v>
      </c>
      <c r="M12" s="164">
        <v>13364</v>
      </c>
      <c r="N12" s="164">
        <v>16989</v>
      </c>
      <c r="O12" s="164">
        <v>10051</v>
      </c>
      <c r="P12" s="164">
        <v>15190</v>
      </c>
      <c r="Q12" s="165">
        <f t="shared" si="2"/>
        <v>0.51129240871555059</v>
      </c>
      <c r="R12" s="165">
        <f t="shared" si="3"/>
        <v>0.16603270374256734</v>
      </c>
    </row>
    <row r="13" spans="1:18" x14ac:dyDescent="0.25">
      <c r="B13" s="163" t="s">
        <v>105</v>
      </c>
      <c r="C13" s="164">
        <v>67576</v>
      </c>
      <c r="D13" s="164">
        <v>71986</v>
      </c>
      <c r="E13" s="164">
        <v>71960</v>
      </c>
      <c r="F13" s="164">
        <v>71568</v>
      </c>
      <c r="G13" s="164">
        <v>74750</v>
      </c>
      <c r="H13" s="165">
        <f t="shared" si="0"/>
        <v>4.446121171473294E-2</v>
      </c>
      <c r="I13" s="165">
        <f t="shared" si="1"/>
        <v>0.14626205072113549</v>
      </c>
      <c r="J13" s="81"/>
      <c r="K13" s="163" t="s">
        <v>105</v>
      </c>
      <c r="L13" s="164">
        <v>32755</v>
      </c>
      <c r="M13" s="164">
        <v>31758</v>
      </c>
      <c r="N13" s="164">
        <v>33305</v>
      </c>
      <c r="O13" s="164">
        <v>34489</v>
      </c>
      <c r="P13" s="164">
        <v>38149</v>
      </c>
      <c r="Q13" s="165">
        <f t="shared" si="2"/>
        <v>0.10612079213662318</v>
      </c>
      <c r="R13" s="165">
        <f>P13/P$10</f>
        <v>0.41698364812871636</v>
      </c>
    </row>
    <row r="14" spans="1:18" x14ac:dyDescent="0.25">
      <c r="B14" s="159" t="s">
        <v>112</v>
      </c>
      <c r="C14" s="160">
        <v>339194</v>
      </c>
      <c r="D14" s="160">
        <v>374738</v>
      </c>
      <c r="E14" s="160">
        <v>396209</v>
      </c>
      <c r="F14" s="160">
        <v>395366</v>
      </c>
      <c r="G14" s="160">
        <v>379594</v>
      </c>
      <c r="H14" s="161">
        <f t="shared" si="0"/>
        <v>-3.9892150564287299E-2</v>
      </c>
      <c r="I14" s="161">
        <f t="shared" si="1"/>
        <v>0.74274510878178879</v>
      </c>
      <c r="J14" s="81"/>
      <c r="K14" s="159" t="s">
        <v>112</v>
      </c>
      <c r="L14" s="160">
        <v>29487</v>
      </c>
      <c r="M14" s="160">
        <v>34793</v>
      </c>
      <c r="N14" s="160">
        <v>45193</v>
      </c>
      <c r="O14" s="160">
        <v>42731</v>
      </c>
      <c r="P14" s="160">
        <v>38149</v>
      </c>
      <c r="Q14" s="161">
        <f t="shared" si="2"/>
        <v>-0.10722894385808901</v>
      </c>
      <c r="R14" s="161">
        <f t="shared" si="3"/>
        <v>0.41698364812871636</v>
      </c>
    </row>
    <row r="15" spans="1:18" x14ac:dyDescent="0.25">
      <c r="B15" s="163" t="s">
        <v>115</v>
      </c>
      <c r="C15" s="164">
        <v>180845</v>
      </c>
      <c r="D15" s="164">
        <v>202660</v>
      </c>
      <c r="E15" s="164">
        <v>219612</v>
      </c>
      <c r="F15" s="164">
        <v>215915</v>
      </c>
      <c r="G15" s="164">
        <v>208164</v>
      </c>
      <c r="H15" s="165">
        <f t="shared" si="0"/>
        <v>-3.5898385938911148E-2</v>
      </c>
      <c r="I15" s="165">
        <f t="shared" si="1"/>
        <v>0.40731095018480873</v>
      </c>
      <c r="J15" s="81"/>
      <c r="K15" s="163" t="s">
        <v>115</v>
      </c>
      <c r="L15" s="164">
        <v>6823</v>
      </c>
      <c r="M15" s="164">
        <v>7422</v>
      </c>
      <c r="N15" s="164">
        <v>10364</v>
      </c>
      <c r="O15" s="164">
        <v>9826</v>
      </c>
      <c r="P15" s="164">
        <v>10028</v>
      </c>
      <c r="Q15" s="165">
        <f t="shared" si="2"/>
        <v>2.0557704050478298E-2</v>
      </c>
      <c r="R15" s="165">
        <f t="shared" si="3"/>
        <v>0.10961000349772648</v>
      </c>
    </row>
    <row r="16" spans="1:18" x14ac:dyDescent="0.25">
      <c r="B16" s="163" t="s">
        <v>118</v>
      </c>
      <c r="C16" s="164">
        <v>34731</v>
      </c>
      <c r="D16" s="164">
        <v>37067</v>
      </c>
      <c r="E16" s="164">
        <v>32973</v>
      </c>
      <c r="F16" s="164">
        <v>35571</v>
      </c>
      <c r="G16" s="164">
        <v>30070</v>
      </c>
      <c r="H16" s="165">
        <f t="shared" si="0"/>
        <v>-0.1546484495797138</v>
      </c>
      <c r="I16" s="165">
        <f t="shared" si="1"/>
        <v>5.8837456390428693E-2</v>
      </c>
      <c r="J16" s="81"/>
      <c r="K16" s="163" t="s">
        <v>118</v>
      </c>
      <c r="L16" s="164">
        <v>9694</v>
      </c>
      <c r="M16" s="164">
        <v>9600</v>
      </c>
      <c r="N16" s="164">
        <v>10676</v>
      </c>
      <c r="O16" s="164">
        <v>10888</v>
      </c>
      <c r="P16" s="164">
        <v>8205</v>
      </c>
      <c r="Q16" s="165">
        <f t="shared" si="2"/>
        <v>-0.24641807494489343</v>
      </c>
      <c r="R16" s="165">
        <f t="shared" si="3"/>
        <v>8.9683892969569773E-2</v>
      </c>
    </row>
    <row r="17" spans="2:22" x14ac:dyDescent="0.25">
      <c r="B17" s="163" t="s">
        <v>121</v>
      </c>
      <c r="C17" s="164">
        <v>13469</v>
      </c>
      <c r="D17" s="164">
        <v>15055</v>
      </c>
      <c r="E17" s="164">
        <v>17117</v>
      </c>
      <c r="F17" s="164">
        <v>17192</v>
      </c>
      <c r="G17" s="164">
        <v>18760</v>
      </c>
      <c r="H17" s="165">
        <f t="shared" si="0"/>
        <v>9.1205211726384405E-2</v>
      </c>
      <c r="I17" s="165">
        <f t="shared" si="1"/>
        <v>3.670737219436123E-2</v>
      </c>
      <c r="J17" s="81"/>
      <c r="K17" s="163" t="s">
        <v>121</v>
      </c>
      <c r="L17" s="164">
        <v>2061</v>
      </c>
      <c r="M17" s="164">
        <v>3029</v>
      </c>
      <c r="N17" s="164">
        <v>5693</v>
      </c>
      <c r="O17" s="164">
        <v>4340</v>
      </c>
      <c r="P17" s="164">
        <v>4870</v>
      </c>
      <c r="Q17" s="165">
        <f t="shared" si="2"/>
        <v>0.12211981566820285</v>
      </c>
      <c r="R17" s="165">
        <f t="shared" si="3"/>
        <v>5.3231024833857991E-2</v>
      </c>
    </row>
    <row r="18" spans="2:22" x14ac:dyDescent="0.25">
      <c r="B18" s="163" t="s">
        <v>128</v>
      </c>
      <c r="C18" s="164">
        <v>14209</v>
      </c>
      <c r="D18" s="164">
        <v>13666</v>
      </c>
      <c r="E18" s="164">
        <v>14398</v>
      </c>
      <c r="F18" s="164">
        <v>12419</v>
      </c>
      <c r="G18" s="164">
        <v>12390</v>
      </c>
      <c r="H18" s="165">
        <f t="shared" si="0"/>
        <v>-2.3351316531121658E-3</v>
      </c>
      <c r="I18" s="165">
        <f t="shared" si="1"/>
        <v>2.4243301785081859E-2</v>
      </c>
      <c r="J18" s="81"/>
      <c r="K18" s="163" t="s">
        <v>128</v>
      </c>
      <c r="L18" s="164">
        <v>622</v>
      </c>
      <c r="M18" s="164">
        <v>1018</v>
      </c>
      <c r="N18" s="164">
        <v>1717</v>
      </c>
      <c r="O18" s="164">
        <v>1007</v>
      </c>
      <c r="P18" s="164">
        <v>1340</v>
      </c>
      <c r="Q18" s="165">
        <f t="shared" si="2"/>
        <v>0.33068520357497522</v>
      </c>
      <c r="R18" s="165">
        <f t="shared" si="3"/>
        <v>1.4646729625743267E-2</v>
      </c>
    </row>
    <row r="19" spans="2:22" x14ac:dyDescent="0.25">
      <c r="B19" s="163" t="s">
        <v>124</v>
      </c>
      <c r="C19" s="164">
        <v>10709</v>
      </c>
      <c r="D19" s="164">
        <v>11600</v>
      </c>
      <c r="E19" s="164">
        <v>12021</v>
      </c>
      <c r="F19" s="164">
        <v>11092</v>
      </c>
      <c r="G19" s="164">
        <v>11409</v>
      </c>
      <c r="H19" s="165">
        <f t="shared" si="0"/>
        <v>2.8579156148575535E-2</v>
      </c>
      <c r="I19" s="165">
        <f t="shared" si="1"/>
        <v>2.2323795808393779E-2</v>
      </c>
      <c r="J19" s="81"/>
      <c r="K19" s="163" t="s">
        <v>124</v>
      </c>
      <c r="L19" s="164">
        <v>447</v>
      </c>
      <c r="M19" s="164">
        <v>459</v>
      </c>
      <c r="N19" s="164">
        <v>784</v>
      </c>
      <c r="O19" s="164">
        <v>715</v>
      </c>
      <c r="P19" s="164">
        <v>711</v>
      </c>
      <c r="Q19" s="165">
        <f t="shared" si="2"/>
        <v>-5.5944055944056048E-3</v>
      </c>
      <c r="R19" s="165">
        <f t="shared" si="3"/>
        <v>7.7715110178384053E-3</v>
      </c>
    </row>
    <row r="20" spans="2:22" x14ac:dyDescent="0.25">
      <c r="B20" s="163" t="s">
        <v>133</v>
      </c>
      <c r="C20" s="164">
        <v>1140</v>
      </c>
      <c r="D20" s="164">
        <v>1395</v>
      </c>
      <c r="E20" s="164">
        <v>1364</v>
      </c>
      <c r="F20" s="164">
        <v>1300</v>
      </c>
      <c r="G20" s="164">
        <v>936</v>
      </c>
      <c r="H20" s="165">
        <f t="shared" si="0"/>
        <v>-0.28000000000000003</v>
      </c>
      <c r="I20" s="165">
        <f t="shared" si="1"/>
        <v>1.8314552438124794E-3</v>
      </c>
      <c r="J20" s="81"/>
      <c r="K20" s="163" t="s">
        <v>133</v>
      </c>
      <c r="L20" s="164">
        <v>112</v>
      </c>
      <c r="M20" s="164">
        <v>185</v>
      </c>
      <c r="N20" s="164">
        <v>153</v>
      </c>
      <c r="O20" s="164">
        <v>135</v>
      </c>
      <c r="P20" s="164">
        <v>133</v>
      </c>
      <c r="Q20" s="165">
        <f t="shared" si="2"/>
        <v>-1.4814814814814836E-2</v>
      </c>
      <c r="R20" s="165">
        <f t="shared" si="3"/>
        <v>1.4537425673312348E-3</v>
      </c>
    </row>
    <row r="21" spans="2:22" x14ac:dyDescent="0.25">
      <c r="B21" s="163" t="s">
        <v>136</v>
      </c>
      <c r="C21" s="164">
        <v>816</v>
      </c>
      <c r="D21" s="164">
        <v>1048</v>
      </c>
      <c r="E21" s="164">
        <v>600</v>
      </c>
      <c r="F21" s="164">
        <v>731</v>
      </c>
      <c r="G21" s="164">
        <v>711</v>
      </c>
      <c r="H21" s="165">
        <f t="shared" si="0"/>
        <v>-2.7359781121751081E-2</v>
      </c>
      <c r="I21" s="165">
        <f t="shared" si="1"/>
        <v>1.3912015794344795E-3</v>
      </c>
      <c r="J21" s="81"/>
      <c r="K21" s="163" t="s">
        <v>136</v>
      </c>
      <c r="L21" s="164">
        <v>82</v>
      </c>
      <c r="M21" s="164">
        <v>168</v>
      </c>
      <c r="N21" s="164">
        <v>121</v>
      </c>
      <c r="O21" s="164">
        <v>65</v>
      </c>
      <c r="P21" s="164">
        <v>67</v>
      </c>
      <c r="Q21" s="165">
        <f t="shared" si="2"/>
        <v>3.076923076923066E-2</v>
      </c>
      <c r="R21" s="165">
        <f t="shared" si="3"/>
        <v>7.3233648128716332E-4</v>
      </c>
    </row>
    <row r="22" spans="2:22" x14ac:dyDescent="0.25">
      <c r="B22" s="168" t="s">
        <v>150</v>
      </c>
      <c r="C22" s="169">
        <f>C14-SUM(C15:C21)</f>
        <v>83275</v>
      </c>
      <c r="D22" s="169">
        <f>D14-SUM(D15:D21)</f>
        <v>92247</v>
      </c>
      <c r="E22" s="169">
        <f>E14-SUM(E15:E21)</f>
        <v>98124</v>
      </c>
      <c r="F22" s="169">
        <f>F14-SUM(F15:F21)</f>
        <v>101146</v>
      </c>
      <c r="G22" s="169">
        <f>G14-SUM(G15:G21)</f>
        <v>97154</v>
      </c>
      <c r="H22" s="170">
        <f t="shared" si="0"/>
        <v>-3.9467700156209817E-2</v>
      </c>
      <c r="I22" s="170">
        <f t="shared" si="1"/>
        <v>0.19009957559546753</v>
      </c>
      <c r="J22" s="81"/>
      <c r="K22" s="168" t="s">
        <v>150</v>
      </c>
      <c r="L22" s="169">
        <f>L14-SUM(L15:L21)</f>
        <v>9646</v>
      </c>
      <c r="M22" s="169">
        <f>M14-SUM(M15:M21)</f>
        <v>12912</v>
      </c>
      <c r="N22" s="169">
        <f>N14-SUM(N15:N21)</f>
        <v>15685</v>
      </c>
      <c r="O22" s="169">
        <f>O14-SUM(O15:O21)</f>
        <v>15755</v>
      </c>
      <c r="P22" s="169">
        <f>P14-SUM(P15:P21)</f>
        <v>12795</v>
      </c>
      <c r="Q22" s="170">
        <f t="shared" si="2"/>
        <v>-0.18787686448746432</v>
      </c>
      <c r="R22" s="170">
        <f t="shared" si="3"/>
        <v>0.13985440713536201</v>
      </c>
    </row>
    <row r="23" spans="2:22" x14ac:dyDescent="0.25">
      <c r="B23" s="155" t="s">
        <v>46</v>
      </c>
      <c r="C23" s="174"/>
      <c r="D23" s="174"/>
      <c r="E23" s="174"/>
      <c r="F23" s="174"/>
      <c r="G23" s="174"/>
      <c r="H23" s="175"/>
      <c r="I23" s="175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2:22" x14ac:dyDescent="0.25">
      <c r="B24" s="156" t="s">
        <v>73</v>
      </c>
      <c r="C24" s="176">
        <v>175095</v>
      </c>
      <c r="D24" s="176">
        <v>187749</v>
      </c>
      <c r="E24" s="176">
        <v>186497</v>
      </c>
      <c r="F24" s="176">
        <v>173896</v>
      </c>
      <c r="G24" s="176">
        <v>175337</v>
      </c>
      <c r="H24" s="177">
        <f t="shared" ref="H24:H36" si="4">IFERROR(G24/F24-1,"-")</f>
        <v>8.2865620830840925E-3</v>
      </c>
      <c r="I24" s="177">
        <f t="shared" ref="I24:I36" si="5">G24/G$10</f>
        <v>0.34307891889353492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2:22" x14ac:dyDescent="0.25">
      <c r="B25" s="159" t="s">
        <v>102</v>
      </c>
      <c r="C25" s="160">
        <v>23636</v>
      </c>
      <c r="D25" s="160">
        <v>24768</v>
      </c>
      <c r="E25" s="160">
        <v>21695</v>
      </c>
      <c r="F25" s="160">
        <v>16343</v>
      </c>
      <c r="G25" s="160">
        <v>20462</v>
      </c>
      <c r="H25" s="161">
        <f t="shared" si="4"/>
        <v>0.25203451018784806</v>
      </c>
      <c r="I25" s="161">
        <f t="shared" si="5"/>
        <v>4.0037646580011702E-2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2" x14ac:dyDescent="0.25">
      <c r="B26" s="163" t="s">
        <v>108</v>
      </c>
      <c r="C26" s="164">
        <v>9892</v>
      </c>
      <c r="D26" s="164">
        <v>10381</v>
      </c>
      <c r="E26" s="164">
        <v>8706</v>
      </c>
      <c r="F26" s="164">
        <v>7214</v>
      </c>
      <c r="G26" s="164">
        <v>10325</v>
      </c>
      <c r="H26" s="165">
        <f t="shared" si="4"/>
        <v>0.43124480177432778</v>
      </c>
      <c r="I26" s="165">
        <f t="shared" si="5"/>
        <v>2.0202751487568216E-2</v>
      </c>
    </row>
    <row r="27" spans="2:22" x14ac:dyDescent="0.25">
      <c r="B27" s="163" t="s">
        <v>105</v>
      </c>
      <c r="C27" s="164">
        <v>13744</v>
      </c>
      <c r="D27" s="164">
        <v>14387</v>
      </c>
      <c r="E27" s="164">
        <v>12989</v>
      </c>
      <c r="F27" s="164">
        <v>9129</v>
      </c>
      <c r="G27" s="164">
        <v>10137</v>
      </c>
      <c r="H27" s="165">
        <f t="shared" si="4"/>
        <v>0.11041735129806107</v>
      </c>
      <c r="I27" s="165">
        <f t="shared" si="5"/>
        <v>1.9834895092443485E-2</v>
      </c>
    </row>
    <row r="28" spans="2:22" x14ac:dyDescent="0.25">
      <c r="B28" s="159" t="s">
        <v>112</v>
      </c>
      <c r="C28" s="160">
        <v>151459</v>
      </c>
      <c r="D28" s="160">
        <v>162981</v>
      </c>
      <c r="E28" s="160">
        <v>164802</v>
      </c>
      <c r="F28" s="160">
        <v>157553</v>
      </c>
      <c r="G28" s="160">
        <v>154875</v>
      </c>
      <c r="H28" s="161">
        <f t="shared" si="4"/>
        <v>-1.69974548247257E-2</v>
      </c>
      <c r="I28" s="161">
        <f t="shared" si="5"/>
        <v>0.30304127231352324</v>
      </c>
    </row>
    <row r="29" spans="2:22" x14ac:dyDescent="0.25">
      <c r="B29" s="163" t="s">
        <v>115</v>
      </c>
      <c r="C29" s="164">
        <v>84874</v>
      </c>
      <c r="D29" s="164">
        <v>94663</v>
      </c>
      <c r="E29" s="164">
        <v>97679</v>
      </c>
      <c r="F29" s="164">
        <v>92452</v>
      </c>
      <c r="G29" s="164">
        <v>91031</v>
      </c>
      <c r="H29" s="165">
        <f t="shared" si="4"/>
        <v>-1.5370138017565926E-2</v>
      </c>
      <c r="I29" s="165">
        <f t="shared" si="5"/>
        <v>0.17811880587552756</v>
      </c>
    </row>
    <row r="30" spans="2:22" x14ac:dyDescent="0.25">
      <c r="B30" s="163" t="s">
        <v>118</v>
      </c>
      <c r="C30" s="164">
        <v>17814</v>
      </c>
      <c r="D30" s="164">
        <v>17727</v>
      </c>
      <c r="E30" s="164">
        <v>15444</v>
      </c>
      <c r="F30" s="164">
        <v>15789</v>
      </c>
      <c r="G30" s="164">
        <v>13686</v>
      </c>
      <c r="H30" s="165">
        <f t="shared" si="4"/>
        <v>-0.13319399581987457</v>
      </c>
      <c r="I30" s="165">
        <f t="shared" si="5"/>
        <v>2.6779162891899137E-2</v>
      </c>
    </row>
    <row r="31" spans="2:22" x14ac:dyDescent="0.25">
      <c r="B31" s="163" t="s">
        <v>121</v>
      </c>
      <c r="C31" s="164">
        <v>4933</v>
      </c>
      <c r="D31" s="164">
        <v>4612</v>
      </c>
      <c r="E31" s="164">
        <v>3924</v>
      </c>
      <c r="F31" s="164">
        <v>3917</v>
      </c>
      <c r="G31" s="164">
        <v>4765</v>
      </c>
      <c r="H31" s="165">
        <f t="shared" si="4"/>
        <v>0.21649221342864444</v>
      </c>
      <c r="I31" s="165">
        <f t="shared" si="5"/>
        <v>9.3235942700496417E-3</v>
      </c>
    </row>
    <row r="32" spans="2:22" x14ac:dyDescent="0.25">
      <c r="B32" s="163" t="s">
        <v>128</v>
      </c>
      <c r="C32" s="164">
        <v>6923</v>
      </c>
      <c r="D32" s="164">
        <v>6270</v>
      </c>
      <c r="E32" s="164">
        <v>6193</v>
      </c>
      <c r="F32" s="164">
        <v>5238</v>
      </c>
      <c r="G32" s="164">
        <v>5493</v>
      </c>
      <c r="H32" s="165">
        <f t="shared" si="4"/>
        <v>4.8682703321878629E-2</v>
      </c>
      <c r="I32" s="165">
        <f t="shared" si="5"/>
        <v>1.074805945968157E-2</v>
      </c>
    </row>
    <row r="33" spans="2:9" x14ac:dyDescent="0.25">
      <c r="B33" s="163" t="s">
        <v>124</v>
      </c>
      <c r="C33" s="164">
        <v>6048</v>
      </c>
      <c r="D33" s="164">
        <v>6021</v>
      </c>
      <c r="E33" s="164">
        <v>6388</v>
      </c>
      <c r="F33" s="164">
        <v>5521</v>
      </c>
      <c r="G33" s="164">
        <v>6157</v>
      </c>
      <c r="H33" s="165">
        <f t="shared" si="4"/>
        <v>0.11519652236913602</v>
      </c>
      <c r="I33" s="165">
        <f t="shared" si="5"/>
        <v>1.2047296940334866E-2</v>
      </c>
    </row>
    <row r="34" spans="2:9" x14ac:dyDescent="0.25">
      <c r="B34" s="163" t="s">
        <v>133</v>
      </c>
      <c r="C34" s="164">
        <v>478</v>
      </c>
      <c r="D34" s="164">
        <v>509</v>
      </c>
      <c r="E34" s="164">
        <v>583</v>
      </c>
      <c r="F34" s="164">
        <v>625</v>
      </c>
      <c r="G34" s="164">
        <v>414</v>
      </c>
      <c r="H34" s="165">
        <f t="shared" si="4"/>
        <v>-0.33760000000000001</v>
      </c>
      <c r="I34" s="165">
        <f t="shared" si="5"/>
        <v>8.1006674245551972E-4</v>
      </c>
    </row>
    <row r="35" spans="2:9" x14ac:dyDescent="0.25">
      <c r="B35" s="163" t="s">
        <v>136</v>
      </c>
      <c r="C35" s="164">
        <v>342</v>
      </c>
      <c r="D35" s="164">
        <v>467</v>
      </c>
      <c r="E35" s="164">
        <v>260</v>
      </c>
      <c r="F35" s="164">
        <v>280</v>
      </c>
      <c r="G35" s="164">
        <v>322</v>
      </c>
      <c r="H35" s="165">
        <f t="shared" si="4"/>
        <v>0.14999999999999991</v>
      </c>
      <c r="I35" s="165">
        <f t="shared" si="5"/>
        <v>6.300519107987375E-4</v>
      </c>
    </row>
    <row r="36" spans="2:9" x14ac:dyDescent="0.25">
      <c r="B36" s="168" t="s">
        <v>150</v>
      </c>
      <c r="C36" s="169">
        <f>C28-SUM(C29:C35)</f>
        <v>30047</v>
      </c>
      <c r="D36" s="169">
        <f>D28-SUM(D29:D35)</f>
        <v>32712</v>
      </c>
      <c r="E36" s="169">
        <f>E28-SUM(E29:E35)</f>
        <v>34331</v>
      </c>
      <c r="F36" s="169">
        <f>F28-SUM(F29:F35)</f>
        <v>33731</v>
      </c>
      <c r="G36" s="169">
        <f>G28-SUM(G29:G35)</f>
        <v>33007</v>
      </c>
      <c r="H36" s="170">
        <f t="shared" si="4"/>
        <v>-2.1463935252438393E-2</v>
      </c>
      <c r="I36" s="170">
        <f t="shared" si="5"/>
        <v>6.4584234222776177E-2</v>
      </c>
    </row>
    <row r="37" spans="2:9" x14ac:dyDescent="0.25">
      <c r="B37" s="155" t="s">
        <v>47</v>
      </c>
      <c r="C37" s="174"/>
      <c r="D37" s="174"/>
      <c r="E37" s="174"/>
      <c r="F37" s="174"/>
      <c r="G37" s="174"/>
      <c r="H37" s="175"/>
      <c r="I37" s="175"/>
    </row>
    <row r="38" spans="2:9" x14ac:dyDescent="0.25">
      <c r="B38" s="156" t="s">
        <v>73</v>
      </c>
      <c r="C38" s="176">
        <v>115840</v>
      </c>
      <c r="D38" s="176">
        <v>128682</v>
      </c>
      <c r="E38" s="176">
        <v>134353</v>
      </c>
      <c r="F38" s="176">
        <v>139166</v>
      </c>
      <c r="G38" s="176">
        <v>140903</v>
      </c>
      <c r="H38" s="177">
        <f t="shared" ref="H38:H50" si="6">IFERROR(G38/F38-1,"-")</f>
        <v>1.2481496917350565E-2</v>
      </c>
      <c r="I38" s="177">
        <f t="shared" ref="I38:I50" si="7">G38/G$10</f>
        <v>0.27570249809712583</v>
      </c>
    </row>
    <row r="39" spans="2:9" x14ac:dyDescent="0.25">
      <c r="B39" s="159" t="s">
        <v>102</v>
      </c>
      <c r="C39" s="160">
        <v>12663</v>
      </c>
      <c r="D39" s="160">
        <v>12831</v>
      </c>
      <c r="E39" s="160">
        <v>12372</v>
      </c>
      <c r="F39" s="160">
        <v>11715</v>
      </c>
      <c r="G39" s="160">
        <v>16620</v>
      </c>
      <c r="H39" s="161">
        <f t="shared" si="6"/>
        <v>0.41869398207426367</v>
      </c>
      <c r="I39" s="161">
        <f t="shared" si="7"/>
        <v>3.2520070675388257E-2</v>
      </c>
    </row>
    <row r="40" spans="2:9" x14ac:dyDescent="0.25">
      <c r="B40" s="163" t="s">
        <v>108</v>
      </c>
      <c r="C40" s="164">
        <v>4867</v>
      </c>
      <c r="D40" s="164">
        <v>5796</v>
      </c>
      <c r="E40" s="164">
        <v>6089</v>
      </c>
      <c r="F40" s="164">
        <v>5119</v>
      </c>
      <c r="G40" s="164">
        <v>8918</v>
      </c>
      <c r="H40" s="165">
        <f t="shared" si="6"/>
        <v>0.74213713615940624</v>
      </c>
      <c r="I40" s="165">
        <f t="shared" si="7"/>
        <v>1.7449698572991123E-2</v>
      </c>
    </row>
    <row r="41" spans="2:9" x14ac:dyDescent="0.25">
      <c r="B41" s="163" t="s">
        <v>105</v>
      </c>
      <c r="C41" s="164">
        <v>7796</v>
      </c>
      <c r="D41" s="164">
        <v>7035</v>
      </c>
      <c r="E41" s="164">
        <v>6283</v>
      </c>
      <c r="F41" s="164">
        <v>6596</v>
      </c>
      <c r="G41" s="164">
        <v>7702</v>
      </c>
      <c r="H41" s="165">
        <f t="shared" si="6"/>
        <v>0.16767738023044276</v>
      </c>
      <c r="I41" s="165">
        <f t="shared" si="7"/>
        <v>1.5070372102397133E-2</v>
      </c>
    </row>
    <row r="42" spans="2:9" x14ac:dyDescent="0.25">
      <c r="B42" s="159" t="s">
        <v>112</v>
      </c>
      <c r="C42" s="160">
        <v>103177</v>
      </c>
      <c r="D42" s="160">
        <v>115851</v>
      </c>
      <c r="E42" s="160">
        <v>121981</v>
      </c>
      <c r="F42" s="160">
        <v>127451</v>
      </c>
      <c r="G42" s="160">
        <v>124283</v>
      </c>
      <c r="H42" s="161">
        <f t="shared" si="6"/>
        <v>-2.4856611560521324E-2</v>
      </c>
      <c r="I42" s="161">
        <f t="shared" si="7"/>
        <v>0.24318242742173757</v>
      </c>
    </row>
    <row r="43" spans="2:9" x14ac:dyDescent="0.25">
      <c r="B43" s="163" t="s">
        <v>115</v>
      </c>
      <c r="C43" s="164">
        <v>63453</v>
      </c>
      <c r="D43" s="164">
        <v>71553</v>
      </c>
      <c r="E43" s="164">
        <v>77824</v>
      </c>
      <c r="F43" s="164">
        <v>79228</v>
      </c>
      <c r="G43" s="164">
        <v>76499</v>
      </c>
      <c r="H43" s="165">
        <f t="shared" si="6"/>
        <v>-3.4444893219568784E-2</v>
      </c>
      <c r="I43" s="165">
        <f t="shared" si="7"/>
        <v>0.14968428920556714</v>
      </c>
    </row>
    <row r="44" spans="2:9" x14ac:dyDescent="0.25">
      <c r="B44" s="163" t="s">
        <v>118</v>
      </c>
      <c r="C44" s="164">
        <v>2834</v>
      </c>
      <c r="D44" s="164">
        <v>3697</v>
      </c>
      <c r="E44" s="164">
        <v>2686</v>
      </c>
      <c r="F44" s="164">
        <v>3762</v>
      </c>
      <c r="G44" s="164">
        <v>3593</v>
      </c>
      <c r="H44" s="165">
        <f t="shared" si="6"/>
        <v>-4.492291334396592E-2</v>
      </c>
      <c r="I44" s="165">
        <f t="shared" si="7"/>
        <v>7.0303618493784597E-3</v>
      </c>
    </row>
    <row r="45" spans="2:9" x14ac:dyDescent="0.25">
      <c r="B45" s="163" t="s">
        <v>121</v>
      </c>
      <c r="C45" s="164">
        <v>1867</v>
      </c>
      <c r="D45" s="164">
        <v>2210</v>
      </c>
      <c r="E45" s="164">
        <v>2508</v>
      </c>
      <c r="F45" s="164">
        <v>2558</v>
      </c>
      <c r="G45" s="164">
        <v>3208</v>
      </c>
      <c r="H45" s="165">
        <f t="shared" si="6"/>
        <v>0.25410476935105542</v>
      </c>
      <c r="I45" s="165">
        <f t="shared" si="7"/>
        <v>6.2770389125538818E-3</v>
      </c>
    </row>
    <row r="46" spans="2:9" x14ac:dyDescent="0.25">
      <c r="B46" s="163" t="s">
        <v>128</v>
      </c>
      <c r="C46" s="164">
        <v>5000</v>
      </c>
      <c r="D46" s="164">
        <v>5044</v>
      </c>
      <c r="E46" s="164">
        <v>5039</v>
      </c>
      <c r="F46" s="164">
        <v>4538</v>
      </c>
      <c r="G46" s="164">
        <v>4215</v>
      </c>
      <c r="H46" s="165">
        <f t="shared" si="6"/>
        <v>-7.1176729836932573E-2</v>
      </c>
      <c r="I46" s="165">
        <f t="shared" si="7"/>
        <v>8.2474186460145295E-3</v>
      </c>
    </row>
    <row r="47" spans="2:9" x14ac:dyDescent="0.25">
      <c r="B47" s="163" t="s">
        <v>124</v>
      </c>
      <c r="C47" s="164">
        <v>3085</v>
      </c>
      <c r="D47" s="164">
        <v>3798</v>
      </c>
      <c r="E47" s="164">
        <v>3383</v>
      </c>
      <c r="F47" s="164">
        <v>3650</v>
      </c>
      <c r="G47" s="164">
        <v>3531</v>
      </c>
      <c r="H47" s="165">
        <f t="shared" si="6"/>
        <v>-3.2602739726027452E-2</v>
      </c>
      <c r="I47" s="165">
        <f t="shared" si="7"/>
        <v>6.9090475063054105E-3</v>
      </c>
    </row>
    <row r="48" spans="2:9" x14ac:dyDescent="0.25">
      <c r="B48" s="163" t="s">
        <v>133</v>
      </c>
      <c r="C48" s="164">
        <v>415</v>
      </c>
      <c r="D48" s="164">
        <v>629</v>
      </c>
      <c r="E48" s="164">
        <v>511</v>
      </c>
      <c r="F48" s="164">
        <v>444</v>
      </c>
      <c r="G48" s="164">
        <v>232</v>
      </c>
      <c r="H48" s="165">
        <f t="shared" si="6"/>
        <v>-0.47747747747747749</v>
      </c>
      <c r="I48" s="165">
        <f t="shared" si="7"/>
        <v>4.5395044504753762E-4</v>
      </c>
    </row>
    <row r="49" spans="2:9" x14ac:dyDescent="0.25">
      <c r="B49" s="163" t="s">
        <v>136</v>
      </c>
      <c r="C49" s="164">
        <v>177</v>
      </c>
      <c r="D49" s="164">
        <v>325</v>
      </c>
      <c r="E49" s="164">
        <v>148</v>
      </c>
      <c r="F49" s="164">
        <v>165</v>
      </c>
      <c r="G49" s="164">
        <v>171</v>
      </c>
      <c r="H49" s="165">
        <f t="shared" si="6"/>
        <v>3.6363636363636376E-2</v>
      </c>
      <c r="I49" s="165">
        <f t="shared" si="7"/>
        <v>3.345927849272799E-4</v>
      </c>
    </row>
    <row r="50" spans="2:9" x14ac:dyDescent="0.25">
      <c r="B50" s="168" t="s">
        <v>150</v>
      </c>
      <c r="C50" s="169">
        <f>C42-SUM(C43:C49)</f>
        <v>26346</v>
      </c>
      <c r="D50" s="169">
        <f>D42-SUM(D43:D49)</f>
        <v>28595</v>
      </c>
      <c r="E50" s="169">
        <f>E42-SUM(E43:E49)</f>
        <v>29882</v>
      </c>
      <c r="F50" s="169">
        <f>F42-SUM(F43:F49)</f>
        <v>33106</v>
      </c>
      <c r="G50" s="169">
        <f>G42-SUM(G43:G49)</f>
        <v>32834</v>
      </c>
      <c r="H50" s="170">
        <f t="shared" si="6"/>
        <v>-8.2160333474294855E-3</v>
      </c>
      <c r="I50" s="170">
        <f t="shared" si="7"/>
        <v>6.4245728071943314E-2</v>
      </c>
    </row>
    <row r="51" spans="2:9" x14ac:dyDescent="0.25">
      <c r="B51" s="155" t="s">
        <v>48</v>
      </c>
      <c r="C51" s="174"/>
      <c r="D51" s="174"/>
      <c r="E51" s="174"/>
      <c r="F51" s="174"/>
      <c r="G51" s="174"/>
      <c r="H51" s="175"/>
      <c r="I51" s="175"/>
    </row>
    <row r="52" spans="2:9" x14ac:dyDescent="0.25">
      <c r="B52" s="156" t="s">
        <v>73</v>
      </c>
      <c r="C52" s="176">
        <v>2772</v>
      </c>
      <c r="D52" s="176">
        <v>3279</v>
      </c>
      <c r="E52" s="176">
        <v>2702</v>
      </c>
      <c r="F52" s="176">
        <v>3626</v>
      </c>
      <c r="G52" s="176">
        <v>4268</v>
      </c>
      <c r="H52" s="177">
        <f t="shared" ref="H52:H64" si="8">IFERROR(G52/F52-1,"-")</f>
        <v>0.17705460562603426</v>
      </c>
      <c r="I52" s="177">
        <f t="shared" ref="I52:I64" si="9">G52/G$10</f>
        <v>8.3511228425124599E-3</v>
      </c>
    </row>
    <row r="53" spans="2:9" x14ac:dyDescent="0.25">
      <c r="B53" s="159" t="s">
        <v>102</v>
      </c>
      <c r="C53" s="160">
        <v>548</v>
      </c>
      <c r="D53" s="160">
        <v>1481</v>
      </c>
      <c r="E53" s="160">
        <v>678</v>
      </c>
      <c r="F53" s="160">
        <v>932</v>
      </c>
      <c r="G53" s="160">
        <v>1696</v>
      </c>
      <c r="H53" s="161">
        <f t="shared" si="8"/>
        <v>0.81974248927038618</v>
      </c>
      <c r="I53" s="161">
        <f t="shared" si="9"/>
        <v>3.318534287933723E-3</v>
      </c>
    </row>
    <row r="54" spans="2:9" x14ac:dyDescent="0.25">
      <c r="B54" s="163" t="s">
        <v>108</v>
      </c>
      <c r="C54" s="164">
        <v>297</v>
      </c>
      <c r="D54" s="164">
        <v>1089</v>
      </c>
      <c r="E54" s="164">
        <v>386</v>
      </c>
      <c r="F54" s="164">
        <v>667</v>
      </c>
      <c r="G54" s="164">
        <v>891</v>
      </c>
      <c r="H54" s="165">
        <f t="shared" si="8"/>
        <v>0.33583208395802089</v>
      </c>
      <c r="I54" s="165">
        <f t="shared" si="9"/>
        <v>1.7434045109368794E-3</v>
      </c>
    </row>
    <row r="55" spans="2:9" x14ac:dyDescent="0.25">
      <c r="B55" s="163" t="s">
        <v>105</v>
      </c>
      <c r="C55" s="164">
        <v>251</v>
      </c>
      <c r="D55" s="164">
        <v>392</v>
      </c>
      <c r="E55" s="164">
        <v>292</v>
      </c>
      <c r="F55" s="164">
        <v>265</v>
      </c>
      <c r="G55" s="164">
        <v>805</v>
      </c>
      <c r="H55" s="165">
        <f t="shared" si="8"/>
        <v>2.0377358490566038</v>
      </c>
      <c r="I55" s="165">
        <f t="shared" si="9"/>
        <v>1.5751297769968438E-3</v>
      </c>
    </row>
    <row r="56" spans="2:9" x14ac:dyDescent="0.25">
      <c r="B56" s="159" t="s">
        <v>112</v>
      </c>
      <c r="C56" s="160">
        <v>2224</v>
      </c>
      <c r="D56" s="160">
        <v>1798</v>
      </c>
      <c r="E56" s="160">
        <v>2024</v>
      </c>
      <c r="F56" s="160">
        <v>2694</v>
      </c>
      <c r="G56" s="160">
        <v>2572</v>
      </c>
      <c r="H56" s="161">
        <f t="shared" si="8"/>
        <v>-4.5285820341499639E-2</v>
      </c>
      <c r="I56" s="161">
        <f t="shared" si="9"/>
        <v>5.0325885545787355E-3</v>
      </c>
    </row>
    <row r="57" spans="2:9" x14ac:dyDescent="0.25">
      <c r="B57" s="163" t="s">
        <v>115</v>
      </c>
      <c r="C57" s="164">
        <v>1032</v>
      </c>
      <c r="D57" s="164">
        <v>813</v>
      </c>
      <c r="E57" s="164">
        <v>1447</v>
      </c>
      <c r="F57" s="164">
        <v>1083</v>
      </c>
      <c r="G57" s="164">
        <v>752</v>
      </c>
      <c r="H57" s="165">
        <f t="shared" si="8"/>
        <v>-0.30563250230840255</v>
      </c>
      <c r="I57" s="165">
        <f t="shared" si="9"/>
        <v>1.4714255804989149E-3</v>
      </c>
    </row>
    <row r="58" spans="2:9" x14ac:dyDescent="0.25">
      <c r="B58" s="163" t="s">
        <v>118</v>
      </c>
      <c r="C58" s="164">
        <v>351</v>
      </c>
      <c r="D58" s="164">
        <v>270</v>
      </c>
      <c r="E58" s="164">
        <v>145</v>
      </c>
      <c r="F58" s="164">
        <v>431</v>
      </c>
      <c r="G58" s="164">
        <v>411</v>
      </c>
      <c r="H58" s="165">
        <f t="shared" si="8"/>
        <v>-4.6403712296983812E-2</v>
      </c>
      <c r="I58" s="165">
        <f t="shared" si="9"/>
        <v>8.0419669359714637E-4</v>
      </c>
    </row>
    <row r="59" spans="2:9" x14ac:dyDescent="0.25">
      <c r="B59" s="163" t="s">
        <v>121</v>
      </c>
      <c r="C59" s="164">
        <v>127</v>
      </c>
      <c r="D59" s="164">
        <v>125</v>
      </c>
      <c r="E59" s="164">
        <v>70</v>
      </c>
      <c r="F59" s="164">
        <v>208</v>
      </c>
      <c r="G59" s="164">
        <v>336</v>
      </c>
      <c r="H59" s="165">
        <f t="shared" si="8"/>
        <v>0.61538461538461542</v>
      </c>
      <c r="I59" s="165">
        <f t="shared" si="9"/>
        <v>6.574454721378131E-4</v>
      </c>
    </row>
    <row r="60" spans="2:9" x14ac:dyDescent="0.25">
      <c r="B60" s="163" t="s">
        <v>128</v>
      </c>
      <c r="C60" s="164">
        <v>47</v>
      </c>
      <c r="D60" s="164">
        <v>38</v>
      </c>
      <c r="E60" s="164">
        <v>13</v>
      </c>
      <c r="F60" s="164">
        <v>112</v>
      </c>
      <c r="G60" s="164">
        <v>83</v>
      </c>
      <c r="H60" s="165">
        <f t="shared" si="8"/>
        <v>-0.2589285714285714</v>
      </c>
      <c r="I60" s="165">
        <f t="shared" si="9"/>
        <v>1.6240468508166216E-4</v>
      </c>
    </row>
    <row r="61" spans="2:9" x14ac:dyDescent="0.25">
      <c r="B61" s="163" t="s">
        <v>124</v>
      </c>
      <c r="C61" s="164">
        <v>41</v>
      </c>
      <c r="D61" s="164">
        <v>34</v>
      </c>
      <c r="E61" s="164">
        <v>7</v>
      </c>
      <c r="F61" s="164">
        <v>60</v>
      </c>
      <c r="G61" s="164">
        <v>50</v>
      </c>
      <c r="H61" s="165">
        <f t="shared" si="8"/>
        <v>-0.16666666666666663</v>
      </c>
      <c r="I61" s="165">
        <f t="shared" si="9"/>
        <v>9.7834147639555514E-5</v>
      </c>
    </row>
    <row r="62" spans="2:9" x14ac:dyDescent="0.25">
      <c r="B62" s="163" t="s">
        <v>133</v>
      </c>
      <c r="C62" s="164">
        <v>0</v>
      </c>
      <c r="D62" s="164">
        <v>6</v>
      </c>
      <c r="E62" s="164">
        <v>0</v>
      </c>
      <c r="F62" s="164">
        <v>2</v>
      </c>
      <c r="G62" s="164">
        <v>8</v>
      </c>
      <c r="H62" s="165">
        <f t="shared" si="8"/>
        <v>3</v>
      </c>
      <c r="I62" s="165">
        <f t="shared" si="9"/>
        <v>1.5653463622328883E-5</v>
      </c>
    </row>
    <row r="63" spans="2:9" x14ac:dyDescent="0.25">
      <c r="B63" s="163" t="s">
        <v>136</v>
      </c>
      <c r="C63" s="164">
        <v>1</v>
      </c>
      <c r="D63" s="164">
        <v>5</v>
      </c>
      <c r="E63" s="164">
        <v>1</v>
      </c>
      <c r="F63" s="164">
        <v>84</v>
      </c>
      <c r="G63" s="164">
        <v>9</v>
      </c>
      <c r="H63" s="165">
        <f t="shared" si="8"/>
        <v>-0.8928571428571429</v>
      </c>
      <c r="I63" s="165">
        <f t="shared" si="9"/>
        <v>1.7610146575119994E-5</v>
      </c>
    </row>
    <row r="64" spans="2:9" x14ac:dyDescent="0.25">
      <c r="B64" s="168" t="s">
        <v>150</v>
      </c>
      <c r="C64" s="169">
        <f>C56-SUM(C57:C63)</f>
        <v>625</v>
      </c>
      <c r="D64" s="169">
        <f>D56-SUM(D57:D63)</f>
        <v>507</v>
      </c>
      <c r="E64" s="169">
        <f>E56-SUM(E57:E63)</f>
        <v>341</v>
      </c>
      <c r="F64" s="169">
        <f>F56-SUM(F57:F63)</f>
        <v>714</v>
      </c>
      <c r="G64" s="169">
        <f>G56-SUM(G57:G63)</f>
        <v>923</v>
      </c>
      <c r="H64" s="170">
        <f t="shared" si="8"/>
        <v>0.29271708683473396</v>
      </c>
      <c r="I64" s="170">
        <f t="shared" si="9"/>
        <v>1.8060183654261949E-3</v>
      </c>
    </row>
    <row r="65" spans="2:9" x14ac:dyDescent="0.25">
      <c r="B65" s="155" t="s">
        <v>49</v>
      </c>
      <c r="C65" s="174"/>
      <c r="D65" s="174"/>
      <c r="E65" s="174"/>
      <c r="F65" s="174"/>
      <c r="G65" s="174"/>
      <c r="H65" s="175"/>
      <c r="I65" s="175"/>
    </row>
    <row r="66" spans="2:9" x14ac:dyDescent="0.25">
      <c r="B66" s="156" t="s">
        <v>73</v>
      </c>
      <c r="C66" s="176">
        <v>12239</v>
      </c>
      <c r="D66" s="176">
        <v>16696</v>
      </c>
      <c r="E66" s="176">
        <v>18571</v>
      </c>
      <c r="F66" s="176">
        <v>18511</v>
      </c>
      <c r="G66" s="176">
        <v>16449</v>
      </c>
      <c r="H66" s="177">
        <f t="shared" ref="H66:H78" si="10">IFERROR(G66/F66-1,"-")</f>
        <v>-0.11139322564961374</v>
      </c>
      <c r="I66" s="177">
        <f t="shared" ref="I66:I78" si="11">G66/G$10</f>
        <v>3.2185477890460973E-2</v>
      </c>
    </row>
    <row r="67" spans="2:9" x14ac:dyDescent="0.25">
      <c r="B67" s="159" t="s">
        <v>102</v>
      </c>
      <c r="C67" s="160">
        <v>2403</v>
      </c>
      <c r="D67" s="160">
        <v>8666</v>
      </c>
      <c r="E67" s="160">
        <v>8351</v>
      </c>
      <c r="F67" s="160">
        <v>6109</v>
      </c>
      <c r="G67" s="160">
        <v>5305</v>
      </c>
      <c r="H67" s="161">
        <f t="shared" si="10"/>
        <v>-0.13160910132591264</v>
      </c>
      <c r="I67" s="161">
        <f t="shared" si="11"/>
        <v>1.038020306455684E-2</v>
      </c>
    </row>
    <row r="68" spans="2:9" x14ac:dyDescent="0.25">
      <c r="B68" s="163" t="s">
        <v>108</v>
      </c>
      <c r="C68" s="164">
        <v>2205</v>
      </c>
      <c r="D68" s="164">
        <v>6849</v>
      </c>
      <c r="E68" s="164">
        <v>6607</v>
      </c>
      <c r="F68" s="164">
        <v>2507</v>
      </c>
      <c r="G68" s="164">
        <v>3005</v>
      </c>
      <c r="H68" s="165">
        <f t="shared" si="10"/>
        <v>0.19864379736737137</v>
      </c>
      <c r="I68" s="165">
        <f t="shared" si="11"/>
        <v>5.8798322731372869E-3</v>
      </c>
    </row>
    <row r="69" spans="2:9" x14ac:dyDescent="0.25">
      <c r="B69" s="163" t="s">
        <v>105</v>
      </c>
      <c r="C69" s="164">
        <v>198</v>
      </c>
      <c r="D69" s="164">
        <v>1817</v>
      </c>
      <c r="E69" s="164">
        <v>1744</v>
      </c>
      <c r="F69" s="164">
        <v>3602</v>
      </c>
      <c r="G69" s="164">
        <v>2300</v>
      </c>
      <c r="H69" s="165">
        <f t="shared" si="10"/>
        <v>-0.36146585230427541</v>
      </c>
      <c r="I69" s="165">
        <f t="shared" si="11"/>
        <v>4.5003707914195541E-3</v>
      </c>
    </row>
    <row r="70" spans="2:9" x14ac:dyDescent="0.25">
      <c r="B70" s="159" t="s">
        <v>112</v>
      </c>
      <c r="C70" s="160">
        <v>9836</v>
      </c>
      <c r="D70" s="160">
        <v>8030</v>
      </c>
      <c r="E70" s="160">
        <v>10220</v>
      </c>
      <c r="F70" s="160">
        <v>12402</v>
      </c>
      <c r="G70" s="160">
        <v>11144</v>
      </c>
      <c r="H70" s="161">
        <f t="shared" si="10"/>
        <v>-0.10143525237864859</v>
      </c>
      <c r="I70" s="161">
        <f t="shared" si="11"/>
        <v>2.1805274825904133E-2</v>
      </c>
    </row>
    <row r="71" spans="2:9" x14ac:dyDescent="0.25">
      <c r="B71" s="163" t="s">
        <v>115</v>
      </c>
      <c r="C71" s="164">
        <v>4487</v>
      </c>
      <c r="D71" s="164">
        <v>2239</v>
      </c>
      <c r="E71" s="164">
        <v>5502</v>
      </c>
      <c r="F71" s="164">
        <v>7224</v>
      </c>
      <c r="G71" s="164">
        <v>6419</v>
      </c>
      <c r="H71" s="165">
        <f t="shared" si="10"/>
        <v>-0.11143410852713176</v>
      </c>
      <c r="I71" s="165">
        <f t="shared" si="11"/>
        <v>1.2559947873966137E-2</v>
      </c>
    </row>
    <row r="72" spans="2:9" x14ac:dyDescent="0.25">
      <c r="B72" s="163" t="s">
        <v>118</v>
      </c>
      <c r="C72" s="164">
        <v>772</v>
      </c>
      <c r="D72" s="164">
        <v>1776</v>
      </c>
      <c r="E72" s="164">
        <v>513</v>
      </c>
      <c r="F72" s="164">
        <v>730</v>
      </c>
      <c r="G72" s="164">
        <v>670</v>
      </c>
      <c r="H72" s="165">
        <f t="shared" si="10"/>
        <v>-8.2191780821917804E-2</v>
      </c>
      <c r="I72" s="165">
        <f t="shared" si="11"/>
        <v>1.310977578370044E-3</v>
      </c>
    </row>
    <row r="73" spans="2:9" x14ac:dyDescent="0.25">
      <c r="B73" s="163" t="s">
        <v>121</v>
      </c>
      <c r="C73" s="164">
        <v>845</v>
      </c>
      <c r="D73" s="164">
        <v>477</v>
      </c>
      <c r="E73" s="164">
        <v>448</v>
      </c>
      <c r="F73" s="164">
        <v>937</v>
      </c>
      <c r="G73" s="164">
        <v>854</v>
      </c>
      <c r="H73" s="165">
        <f t="shared" si="10"/>
        <v>-8.8580576307363934E-2</v>
      </c>
      <c r="I73" s="165">
        <f t="shared" si="11"/>
        <v>1.6710072416836082E-3</v>
      </c>
    </row>
    <row r="74" spans="2:9" x14ac:dyDescent="0.25">
      <c r="B74" s="163" t="s">
        <v>128</v>
      </c>
      <c r="C74" s="164">
        <v>238</v>
      </c>
      <c r="D74" s="164">
        <v>171</v>
      </c>
      <c r="E74" s="164">
        <v>286</v>
      </c>
      <c r="F74" s="164">
        <v>371</v>
      </c>
      <c r="G74" s="164">
        <v>375</v>
      </c>
      <c r="H74" s="165">
        <f t="shared" si="10"/>
        <v>1.0781671159029615E-2</v>
      </c>
      <c r="I74" s="165">
        <f t="shared" si="11"/>
        <v>7.3375610729666636E-4</v>
      </c>
    </row>
    <row r="75" spans="2:9" x14ac:dyDescent="0.25">
      <c r="B75" s="163" t="s">
        <v>124</v>
      </c>
      <c r="C75" s="164">
        <v>173</v>
      </c>
      <c r="D75" s="164">
        <v>148</v>
      </c>
      <c r="E75" s="164">
        <v>135</v>
      </c>
      <c r="F75" s="164">
        <v>211</v>
      </c>
      <c r="G75" s="164">
        <v>151</v>
      </c>
      <c r="H75" s="165">
        <f t="shared" si="10"/>
        <v>-0.28436018957345977</v>
      </c>
      <c r="I75" s="165">
        <f t="shared" si="11"/>
        <v>2.9545912587145766E-4</v>
      </c>
    </row>
    <row r="76" spans="2:9" x14ac:dyDescent="0.25">
      <c r="B76" s="163" t="s">
        <v>133</v>
      </c>
      <c r="C76" s="164">
        <v>52</v>
      </c>
      <c r="D76" s="164">
        <v>0</v>
      </c>
      <c r="E76" s="164">
        <v>4</v>
      </c>
      <c r="F76" s="164">
        <v>13</v>
      </c>
      <c r="G76" s="164">
        <v>12</v>
      </c>
      <c r="H76" s="165">
        <f t="shared" si="10"/>
        <v>-7.6923076923076872E-2</v>
      </c>
      <c r="I76" s="165">
        <f t="shared" si="11"/>
        <v>2.3480195433493325E-5</v>
      </c>
    </row>
    <row r="77" spans="2:9" x14ac:dyDescent="0.25">
      <c r="B77" s="163" t="s">
        <v>136</v>
      </c>
      <c r="C77" s="164">
        <v>88</v>
      </c>
      <c r="D77" s="164">
        <v>2</v>
      </c>
      <c r="E77" s="164">
        <v>23</v>
      </c>
      <c r="F77" s="164">
        <v>49</v>
      </c>
      <c r="G77" s="164">
        <v>24</v>
      </c>
      <c r="H77" s="165">
        <f t="shared" si="10"/>
        <v>-0.51020408163265307</v>
      </c>
      <c r="I77" s="165">
        <f t="shared" si="11"/>
        <v>4.6960390866986649E-5</v>
      </c>
    </row>
    <row r="78" spans="2:9" x14ac:dyDescent="0.25">
      <c r="B78" s="168" t="s">
        <v>150</v>
      </c>
      <c r="C78" s="169">
        <f>C70-SUM(C71:C77)</f>
        <v>3181</v>
      </c>
      <c r="D78" s="169">
        <f>D70-SUM(D71:D77)</f>
        <v>3217</v>
      </c>
      <c r="E78" s="169">
        <f>E70-SUM(E71:E77)</f>
        <v>3309</v>
      </c>
      <c r="F78" s="169">
        <f>F70-SUM(F71:F77)</f>
        <v>2867</v>
      </c>
      <c r="G78" s="169">
        <f>G70-SUM(G71:G77)</f>
        <v>2639</v>
      </c>
      <c r="H78" s="170">
        <f t="shared" si="10"/>
        <v>-7.9525636553889112E-2</v>
      </c>
      <c r="I78" s="170">
        <f t="shared" si="11"/>
        <v>5.1636863124157406E-3</v>
      </c>
    </row>
    <row r="79" spans="2:9" x14ac:dyDescent="0.25">
      <c r="B79" s="155" t="s">
        <v>50</v>
      </c>
      <c r="C79" s="174"/>
      <c r="D79" s="174"/>
      <c r="E79" s="174"/>
      <c r="F79" s="174"/>
      <c r="G79" s="174"/>
      <c r="H79" s="175"/>
      <c r="I79" s="175"/>
    </row>
    <row r="80" spans="2:9" x14ac:dyDescent="0.25">
      <c r="B80" s="156" t="s">
        <v>73</v>
      </c>
      <c r="C80" s="176">
        <v>71256</v>
      </c>
      <c r="D80" s="176">
        <v>79915</v>
      </c>
      <c r="E80" s="176">
        <v>95487</v>
      </c>
      <c r="F80" s="176">
        <v>87271</v>
      </c>
      <c r="G80" s="176">
        <v>91488</v>
      </c>
      <c r="H80" s="177">
        <f t="shared" ref="H80:H92" si="12">IFERROR(G80/F80-1,"-")</f>
        <v>4.832074801480446E-2</v>
      </c>
      <c r="I80" s="177">
        <f t="shared" ref="I80:I92" si="13">G80/G$10</f>
        <v>0.17901300998495312</v>
      </c>
    </row>
    <row r="81" spans="2:9" x14ac:dyDescent="0.25">
      <c r="B81" s="159" t="s">
        <v>102</v>
      </c>
      <c r="C81" s="160">
        <v>41769</v>
      </c>
      <c r="D81" s="160">
        <v>45122</v>
      </c>
      <c r="E81" s="160">
        <v>50294</v>
      </c>
      <c r="F81" s="160">
        <v>44540</v>
      </c>
      <c r="G81" s="160">
        <v>53339</v>
      </c>
      <c r="H81" s="161">
        <f t="shared" si="12"/>
        <v>0.19755276156264023</v>
      </c>
      <c r="I81" s="161">
        <f t="shared" si="13"/>
        <v>0.10436751201892504</v>
      </c>
    </row>
    <row r="82" spans="2:9" x14ac:dyDescent="0.25">
      <c r="B82" s="163" t="s">
        <v>108</v>
      </c>
      <c r="C82" s="164">
        <v>9014</v>
      </c>
      <c r="D82" s="164">
        <v>13364</v>
      </c>
      <c r="E82" s="164">
        <v>16989</v>
      </c>
      <c r="F82" s="164">
        <v>10051</v>
      </c>
      <c r="G82" s="164">
        <v>15190</v>
      </c>
      <c r="H82" s="165">
        <f t="shared" si="12"/>
        <v>0.51129240871555059</v>
      </c>
      <c r="I82" s="165">
        <f t="shared" si="13"/>
        <v>2.9722014052896966E-2</v>
      </c>
    </row>
    <row r="83" spans="2:9" x14ac:dyDescent="0.25">
      <c r="B83" s="163" t="s">
        <v>105</v>
      </c>
      <c r="C83" s="164">
        <v>32755</v>
      </c>
      <c r="D83" s="164">
        <v>31758</v>
      </c>
      <c r="E83" s="164">
        <v>33305</v>
      </c>
      <c r="F83" s="164">
        <v>34489</v>
      </c>
      <c r="G83" s="164">
        <v>38149</v>
      </c>
      <c r="H83" s="165">
        <f t="shared" si="12"/>
        <v>0.10612079213662318</v>
      </c>
      <c r="I83" s="165">
        <f t="shared" si="13"/>
        <v>7.4645497966028068E-2</v>
      </c>
    </row>
    <row r="84" spans="2:9" x14ac:dyDescent="0.25">
      <c r="B84" s="159" t="s">
        <v>112</v>
      </c>
      <c r="C84" s="160">
        <v>29487</v>
      </c>
      <c r="D84" s="160">
        <v>34793</v>
      </c>
      <c r="E84" s="160">
        <v>45193</v>
      </c>
      <c r="F84" s="160">
        <v>42731</v>
      </c>
      <c r="G84" s="160">
        <v>38149</v>
      </c>
      <c r="H84" s="161">
        <f t="shared" si="12"/>
        <v>-0.10722894385808901</v>
      </c>
      <c r="I84" s="161">
        <f t="shared" si="13"/>
        <v>7.4645497966028068E-2</v>
      </c>
    </row>
    <row r="85" spans="2:9" x14ac:dyDescent="0.25">
      <c r="B85" s="163" t="s">
        <v>115</v>
      </c>
      <c r="C85" s="164">
        <v>6823</v>
      </c>
      <c r="D85" s="164">
        <v>7422</v>
      </c>
      <c r="E85" s="164">
        <v>10364</v>
      </c>
      <c r="F85" s="164">
        <v>9826</v>
      </c>
      <c r="G85" s="164">
        <v>10028</v>
      </c>
      <c r="H85" s="165">
        <f t="shared" si="12"/>
        <v>2.0557704050478298E-2</v>
      </c>
      <c r="I85" s="165">
        <f t="shared" si="13"/>
        <v>1.9621616650589254E-2</v>
      </c>
    </row>
    <row r="86" spans="2:9" x14ac:dyDescent="0.25">
      <c r="B86" s="163" t="s">
        <v>118</v>
      </c>
      <c r="C86" s="164">
        <v>9694</v>
      </c>
      <c r="D86" s="164">
        <v>9600</v>
      </c>
      <c r="E86" s="164">
        <v>10676</v>
      </c>
      <c r="F86" s="164">
        <v>10888</v>
      </c>
      <c r="G86" s="164">
        <v>8205</v>
      </c>
      <c r="H86" s="165">
        <f t="shared" si="12"/>
        <v>-0.24641807494489343</v>
      </c>
      <c r="I86" s="165">
        <f t="shared" si="13"/>
        <v>1.605458362765106E-2</v>
      </c>
    </row>
    <row r="87" spans="2:9" x14ac:dyDescent="0.25">
      <c r="B87" s="163" t="s">
        <v>121</v>
      </c>
      <c r="C87" s="164">
        <v>2061</v>
      </c>
      <c r="D87" s="164">
        <v>3029</v>
      </c>
      <c r="E87" s="164">
        <v>5693</v>
      </c>
      <c r="F87" s="164">
        <v>4340</v>
      </c>
      <c r="G87" s="164">
        <v>4870</v>
      </c>
      <c r="H87" s="165">
        <f t="shared" si="12"/>
        <v>0.12211981566820285</v>
      </c>
      <c r="I87" s="165">
        <f t="shared" si="13"/>
        <v>9.5290459800927083E-3</v>
      </c>
    </row>
    <row r="88" spans="2:9" x14ac:dyDescent="0.25">
      <c r="B88" s="163" t="s">
        <v>128</v>
      </c>
      <c r="C88" s="164">
        <v>622</v>
      </c>
      <c r="D88" s="164">
        <v>1018</v>
      </c>
      <c r="E88" s="164">
        <v>1717</v>
      </c>
      <c r="F88" s="164">
        <v>1007</v>
      </c>
      <c r="G88" s="164">
        <v>1340</v>
      </c>
      <c r="H88" s="165">
        <f t="shared" si="12"/>
        <v>0.33068520357497522</v>
      </c>
      <c r="I88" s="165">
        <f t="shared" si="13"/>
        <v>2.621955156740088E-3</v>
      </c>
    </row>
    <row r="89" spans="2:9" x14ac:dyDescent="0.25">
      <c r="B89" s="163" t="s">
        <v>124</v>
      </c>
      <c r="C89" s="164">
        <v>447</v>
      </c>
      <c r="D89" s="164">
        <v>459</v>
      </c>
      <c r="E89" s="164">
        <v>784</v>
      </c>
      <c r="F89" s="164">
        <v>715</v>
      </c>
      <c r="G89" s="164">
        <v>711</v>
      </c>
      <c r="H89" s="165">
        <f t="shared" si="12"/>
        <v>-5.5944055944056048E-3</v>
      </c>
      <c r="I89" s="165">
        <f t="shared" si="13"/>
        <v>1.3912015794344795E-3</v>
      </c>
    </row>
    <row r="90" spans="2:9" x14ac:dyDescent="0.25">
      <c r="B90" s="163" t="s">
        <v>133</v>
      </c>
      <c r="C90" s="164">
        <v>112</v>
      </c>
      <c r="D90" s="164">
        <v>185</v>
      </c>
      <c r="E90" s="164">
        <v>153</v>
      </c>
      <c r="F90" s="164">
        <v>135</v>
      </c>
      <c r="G90" s="164">
        <v>133</v>
      </c>
      <c r="H90" s="165">
        <f t="shared" si="12"/>
        <v>-1.4814814814814836E-2</v>
      </c>
      <c r="I90" s="165">
        <f t="shared" si="13"/>
        <v>2.602388327212177E-4</v>
      </c>
    </row>
    <row r="91" spans="2:9" x14ac:dyDescent="0.25">
      <c r="B91" s="163" t="s">
        <v>136</v>
      </c>
      <c r="C91" s="164">
        <v>82</v>
      </c>
      <c r="D91" s="164">
        <v>168</v>
      </c>
      <c r="E91" s="164">
        <v>121</v>
      </c>
      <c r="F91" s="164">
        <v>65</v>
      </c>
      <c r="G91" s="164">
        <v>67</v>
      </c>
      <c r="H91" s="165">
        <f t="shared" si="12"/>
        <v>3.076923076923066E-2</v>
      </c>
      <c r="I91" s="165">
        <f t="shared" si="13"/>
        <v>1.3109775783700441E-4</v>
      </c>
    </row>
    <row r="92" spans="2:9" x14ac:dyDescent="0.25">
      <c r="B92" s="168" t="s">
        <v>150</v>
      </c>
      <c r="C92" s="169">
        <f>C84-SUM(C85:C91)</f>
        <v>9646</v>
      </c>
      <c r="D92" s="169">
        <f>D84-SUM(D85:D91)</f>
        <v>12912</v>
      </c>
      <c r="E92" s="169">
        <f>E84-SUM(E85:E91)</f>
        <v>15685</v>
      </c>
      <c r="F92" s="169">
        <f>F84-SUM(F85:F91)</f>
        <v>15755</v>
      </c>
      <c r="G92" s="169">
        <f>G84-SUM(G85:G91)</f>
        <v>12795</v>
      </c>
      <c r="H92" s="170">
        <f t="shared" si="12"/>
        <v>-0.18787686448746432</v>
      </c>
      <c r="I92" s="170">
        <f t="shared" si="13"/>
        <v>2.5035758380962257E-2</v>
      </c>
    </row>
    <row r="93" spans="2:9" x14ac:dyDescent="0.25">
      <c r="B93" s="155" t="s">
        <v>51</v>
      </c>
      <c r="C93" s="174"/>
      <c r="D93" s="174"/>
      <c r="E93" s="174"/>
      <c r="F93" s="174"/>
      <c r="G93" s="174"/>
      <c r="H93" s="175"/>
      <c r="I93" s="175"/>
    </row>
    <row r="94" spans="2:9" x14ac:dyDescent="0.25">
      <c r="B94" s="156" t="s">
        <v>73</v>
      </c>
      <c r="C94" s="176">
        <v>4491</v>
      </c>
      <c r="D94" s="176">
        <v>4369</v>
      </c>
      <c r="E94" s="176">
        <v>4153</v>
      </c>
      <c r="F94" s="176">
        <v>4247</v>
      </c>
      <c r="G94" s="176">
        <v>3494</v>
      </c>
      <c r="H94" s="177">
        <f t="shared" ref="H94:H106" si="14">IFERROR(G94/F94-1,"-")</f>
        <v>-0.177301624676242</v>
      </c>
      <c r="I94" s="177">
        <f t="shared" ref="I94:I106" si="15">G94/G$10</f>
        <v>6.8366502370521397E-3</v>
      </c>
    </row>
    <row r="95" spans="2:9" x14ac:dyDescent="0.25">
      <c r="B95" s="159" t="s">
        <v>102</v>
      </c>
      <c r="C95" s="160">
        <v>3449</v>
      </c>
      <c r="D95" s="160">
        <v>3376</v>
      </c>
      <c r="E95" s="160">
        <v>3115</v>
      </c>
      <c r="F95" s="160">
        <v>3157</v>
      </c>
      <c r="G95" s="160">
        <v>2644</v>
      </c>
      <c r="H95" s="161">
        <f t="shared" si="14"/>
        <v>-0.16249604054482103</v>
      </c>
      <c r="I95" s="161">
        <f t="shared" si="15"/>
        <v>5.1734697271796958E-3</v>
      </c>
    </row>
    <row r="96" spans="2:9" x14ac:dyDescent="0.25">
      <c r="B96" s="163" t="s">
        <v>108</v>
      </c>
      <c r="C96" s="164">
        <v>1677</v>
      </c>
      <c r="D96" s="164">
        <v>820</v>
      </c>
      <c r="E96" s="164">
        <v>759</v>
      </c>
      <c r="F96" s="164">
        <v>1039</v>
      </c>
      <c r="G96" s="164">
        <v>1223</v>
      </c>
      <c r="H96" s="165">
        <f t="shared" si="14"/>
        <v>0.17709335899903755</v>
      </c>
      <c r="I96" s="165">
        <f t="shared" si="15"/>
        <v>2.393023251263528E-3</v>
      </c>
    </row>
    <row r="97" spans="2:9" x14ac:dyDescent="0.25">
      <c r="B97" s="163" t="s">
        <v>105</v>
      </c>
      <c r="C97" s="164">
        <v>1772</v>
      </c>
      <c r="D97" s="164">
        <v>2556</v>
      </c>
      <c r="E97" s="164">
        <v>2356</v>
      </c>
      <c r="F97" s="164">
        <v>2118</v>
      </c>
      <c r="G97" s="164">
        <v>1421</v>
      </c>
      <c r="H97" s="165">
        <f t="shared" si="14"/>
        <v>-0.3290840415486308</v>
      </c>
      <c r="I97" s="165">
        <f t="shared" si="15"/>
        <v>2.7804464759161678E-3</v>
      </c>
    </row>
    <row r="98" spans="2:9" x14ac:dyDescent="0.25">
      <c r="B98" s="159" t="s">
        <v>112</v>
      </c>
      <c r="C98" s="160">
        <v>1042</v>
      </c>
      <c r="D98" s="160">
        <v>993</v>
      </c>
      <c r="E98" s="160">
        <v>1038</v>
      </c>
      <c r="F98" s="160">
        <v>1090</v>
      </c>
      <c r="G98" s="160">
        <v>850</v>
      </c>
      <c r="H98" s="161">
        <f t="shared" si="14"/>
        <v>-0.22018348623853212</v>
      </c>
      <c r="I98" s="161">
        <f t="shared" si="15"/>
        <v>1.6631805098724437E-3</v>
      </c>
    </row>
    <row r="99" spans="2:9" x14ac:dyDescent="0.25">
      <c r="B99" s="163" t="s">
        <v>115</v>
      </c>
      <c r="C99" s="164">
        <v>148</v>
      </c>
      <c r="D99" s="164">
        <v>140</v>
      </c>
      <c r="E99" s="164">
        <v>113</v>
      </c>
      <c r="F99" s="164">
        <v>120</v>
      </c>
      <c r="G99" s="164">
        <v>106</v>
      </c>
      <c r="H99" s="165">
        <f t="shared" si="14"/>
        <v>-0.1166666666666667</v>
      </c>
      <c r="I99" s="165">
        <f t="shared" si="15"/>
        <v>2.0740839299585769E-4</v>
      </c>
    </row>
    <row r="100" spans="2:9" x14ac:dyDescent="0.25">
      <c r="B100" s="163" t="s">
        <v>118</v>
      </c>
      <c r="C100" s="164">
        <v>202</v>
      </c>
      <c r="D100" s="164">
        <v>150</v>
      </c>
      <c r="E100" s="164">
        <v>178</v>
      </c>
      <c r="F100" s="164">
        <v>155</v>
      </c>
      <c r="G100" s="164">
        <v>141</v>
      </c>
      <c r="H100" s="165">
        <f t="shared" si="14"/>
        <v>-9.0322580645161299E-2</v>
      </c>
      <c r="I100" s="165">
        <f t="shared" si="15"/>
        <v>2.7589229634354657E-4</v>
      </c>
    </row>
    <row r="101" spans="2:9" x14ac:dyDescent="0.25">
      <c r="B101" s="163" t="s">
        <v>121</v>
      </c>
      <c r="C101" s="164">
        <v>129</v>
      </c>
      <c r="D101" s="164">
        <v>155</v>
      </c>
      <c r="E101" s="164">
        <v>126</v>
      </c>
      <c r="F101" s="164">
        <v>142</v>
      </c>
      <c r="G101" s="164">
        <v>84</v>
      </c>
      <c r="H101" s="165">
        <f t="shared" si="14"/>
        <v>-0.40845070422535212</v>
      </c>
      <c r="I101" s="165">
        <f t="shared" si="15"/>
        <v>1.6436136803445328E-4</v>
      </c>
    </row>
    <row r="102" spans="2:9" x14ac:dyDescent="0.25">
      <c r="B102" s="163" t="s">
        <v>128</v>
      </c>
      <c r="C102" s="164">
        <v>93</v>
      </c>
      <c r="D102" s="164">
        <v>33</v>
      </c>
      <c r="E102" s="164">
        <v>43</v>
      </c>
      <c r="F102" s="164">
        <v>34</v>
      </c>
      <c r="G102" s="164">
        <v>22</v>
      </c>
      <c r="H102" s="165">
        <f t="shared" si="14"/>
        <v>-0.3529411764705882</v>
      </c>
      <c r="I102" s="165">
        <f t="shared" si="15"/>
        <v>4.3047024961404427E-5</v>
      </c>
    </row>
    <row r="103" spans="2:9" x14ac:dyDescent="0.25">
      <c r="B103" s="163" t="s">
        <v>124</v>
      </c>
      <c r="C103" s="164">
        <v>33</v>
      </c>
      <c r="D103" s="164">
        <v>37</v>
      </c>
      <c r="E103" s="164">
        <v>21</v>
      </c>
      <c r="F103" s="164">
        <v>21</v>
      </c>
      <c r="G103" s="164">
        <v>21</v>
      </c>
      <c r="H103" s="165">
        <f t="shared" si="14"/>
        <v>0</v>
      </c>
      <c r="I103" s="165">
        <f t="shared" si="15"/>
        <v>4.1090342008613319E-5</v>
      </c>
    </row>
    <row r="104" spans="2:9" x14ac:dyDescent="0.25">
      <c r="B104" s="163" t="s">
        <v>133</v>
      </c>
      <c r="C104" s="164">
        <v>7</v>
      </c>
      <c r="D104" s="164">
        <v>2</v>
      </c>
      <c r="E104" s="164">
        <v>47</v>
      </c>
      <c r="F104" s="164">
        <v>2</v>
      </c>
      <c r="G104" s="164">
        <v>0</v>
      </c>
      <c r="H104" s="165">
        <f t="shared" si="14"/>
        <v>-1</v>
      </c>
      <c r="I104" s="165">
        <f t="shared" si="15"/>
        <v>0</v>
      </c>
    </row>
    <row r="105" spans="2:9" x14ac:dyDescent="0.25">
      <c r="B105" s="163" t="s">
        <v>136</v>
      </c>
      <c r="C105" s="164">
        <v>23</v>
      </c>
      <c r="D105" s="164">
        <v>9</v>
      </c>
      <c r="E105" s="164">
        <v>0</v>
      </c>
      <c r="F105" s="164">
        <v>6</v>
      </c>
      <c r="G105" s="164">
        <v>7</v>
      </c>
      <c r="H105" s="165">
        <f t="shared" si="14"/>
        <v>0.16666666666666674</v>
      </c>
      <c r="I105" s="165">
        <f t="shared" si="15"/>
        <v>1.3696780669537774E-5</v>
      </c>
    </row>
    <row r="106" spans="2:9" x14ac:dyDescent="0.25">
      <c r="B106" s="168" t="s">
        <v>150</v>
      </c>
      <c r="C106" s="169">
        <f>C98-SUM(C99:C105)</f>
        <v>407</v>
      </c>
      <c r="D106" s="169">
        <f>D98-SUM(D99:D105)</f>
        <v>467</v>
      </c>
      <c r="E106" s="169">
        <f>E98-SUM(E99:E105)</f>
        <v>510</v>
      </c>
      <c r="F106" s="169">
        <f>F98-SUM(F99:F105)</f>
        <v>610</v>
      </c>
      <c r="G106" s="169">
        <f>G98-SUM(G99:G105)</f>
        <v>469</v>
      </c>
      <c r="H106" s="170">
        <f t="shared" si="14"/>
        <v>-0.23114754098360657</v>
      </c>
      <c r="I106" s="170">
        <f t="shared" si="15"/>
        <v>9.1768430485903081E-4</v>
      </c>
    </row>
    <row r="107" spans="2:9" x14ac:dyDescent="0.25">
      <c r="B107" s="155" t="s">
        <v>52</v>
      </c>
      <c r="C107" s="174"/>
      <c r="D107" s="174"/>
      <c r="E107" s="174"/>
      <c r="F107" s="174"/>
      <c r="G107" s="174"/>
      <c r="H107" s="175"/>
      <c r="I107" s="175"/>
    </row>
    <row r="108" spans="2:9" x14ac:dyDescent="0.25">
      <c r="B108" s="156" t="s">
        <v>73</v>
      </c>
      <c r="C108" s="176">
        <v>16290</v>
      </c>
      <c r="D108" s="176">
        <v>24851</v>
      </c>
      <c r="E108" s="176">
        <v>23158</v>
      </c>
      <c r="F108" s="176">
        <v>23497</v>
      </c>
      <c r="G108" s="176">
        <v>20708</v>
      </c>
      <c r="H108" s="177">
        <f t="shared" ref="H108:H120" si="16">IFERROR(G108/F108-1,"-")</f>
        <v>-0.11869600374515898</v>
      </c>
      <c r="I108" s="177">
        <f t="shared" ref="I108:I120" si="17">G108/G$10</f>
        <v>4.0518990586398317E-2</v>
      </c>
    </row>
    <row r="109" spans="2:9" x14ac:dyDescent="0.25">
      <c r="B109" s="159" t="s">
        <v>102</v>
      </c>
      <c r="C109" s="160">
        <v>4166</v>
      </c>
      <c r="D109" s="160">
        <v>5564</v>
      </c>
      <c r="E109" s="160">
        <v>6035</v>
      </c>
      <c r="F109" s="160">
        <v>5708</v>
      </c>
      <c r="G109" s="160">
        <v>4879</v>
      </c>
      <c r="H109" s="161">
        <f t="shared" si="16"/>
        <v>-0.14523475823405751</v>
      </c>
      <c r="I109" s="161">
        <f t="shared" si="17"/>
        <v>9.5466561266678279E-3</v>
      </c>
    </row>
    <row r="110" spans="2:9" x14ac:dyDescent="0.25">
      <c r="B110" s="163" t="s">
        <v>108</v>
      </c>
      <c r="C110" s="164">
        <v>1000</v>
      </c>
      <c r="D110" s="164">
        <v>2087</v>
      </c>
      <c r="E110" s="164">
        <v>2245</v>
      </c>
      <c r="F110" s="164">
        <v>2139</v>
      </c>
      <c r="G110" s="164">
        <v>2741</v>
      </c>
      <c r="H110" s="165">
        <f t="shared" si="16"/>
        <v>0.28143992519869099</v>
      </c>
      <c r="I110" s="165">
        <f t="shared" si="17"/>
        <v>5.3632679736004335E-3</v>
      </c>
    </row>
    <row r="111" spans="2:9" x14ac:dyDescent="0.25">
      <c r="B111" s="163" t="s">
        <v>105</v>
      </c>
      <c r="C111" s="164">
        <v>3166</v>
      </c>
      <c r="D111" s="164">
        <v>3477</v>
      </c>
      <c r="E111" s="164">
        <v>3790</v>
      </c>
      <c r="F111" s="164">
        <v>3569</v>
      </c>
      <c r="G111" s="164">
        <v>2138</v>
      </c>
      <c r="H111" s="165">
        <f t="shared" si="16"/>
        <v>-0.40095264780050432</v>
      </c>
      <c r="I111" s="165">
        <f t="shared" si="17"/>
        <v>4.1833881530673944E-3</v>
      </c>
    </row>
    <row r="112" spans="2:9" x14ac:dyDescent="0.25">
      <c r="B112" s="159" t="s">
        <v>112</v>
      </c>
      <c r="C112" s="160">
        <v>12124</v>
      </c>
      <c r="D112" s="160">
        <v>19287</v>
      </c>
      <c r="E112" s="160">
        <v>17123</v>
      </c>
      <c r="F112" s="160">
        <v>17789</v>
      </c>
      <c r="G112" s="160">
        <v>15829</v>
      </c>
      <c r="H112" s="161">
        <f t="shared" si="16"/>
        <v>-0.11018044859182641</v>
      </c>
      <c r="I112" s="161">
        <f t="shared" si="17"/>
        <v>3.0972334459730487E-2</v>
      </c>
    </row>
    <row r="113" spans="2:9" x14ac:dyDescent="0.25">
      <c r="B113" s="163" t="s">
        <v>115</v>
      </c>
      <c r="C113" s="164">
        <v>8496</v>
      </c>
      <c r="D113" s="164">
        <v>12950</v>
      </c>
      <c r="E113" s="164">
        <v>11619</v>
      </c>
      <c r="F113" s="164">
        <v>11404</v>
      </c>
      <c r="G113" s="164">
        <v>10159</v>
      </c>
      <c r="H113" s="165">
        <f t="shared" si="16"/>
        <v>-0.10917222027358819</v>
      </c>
      <c r="I113" s="165">
        <f t="shared" si="17"/>
        <v>1.9877942117404891E-2</v>
      </c>
    </row>
    <row r="114" spans="2:9" x14ac:dyDescent="0.25">
      <c r="B114" s="163" t="s">
        <v>118</v>
      </c>
      <c r="C114" s="164">
        <v>269</v>
      </c>
      <c r="D114" s="164">
        <v>725</v>
      </c>
      <c r="E114" s="164">
        <v>598</v>
      </c>
      <c r="F114" s="164">
        <v>831</v>
      </c>
      <c r="G114" s="164">
        <v>550</v>
      </c>
      <c r="H114" s="165">
        <f t="shared" si="16"/>
        <v>-0.33814681107099875</v>
      </c>
      <c r="I114" s="165">
        <f t="shared" si="17"/>
        <v>1.0761756240351107E-3</v>
      </c>
    </row>
    <row r="115" spans="2:9" x14ac:dyDescent="0.25">
      <c r="B115" s="163" t="s">
        <v>121</v>
      </c>
      <c r="C115" s="164">
        <v>439</v>
      </c>
      <c r="D115" s="164">
        <v>1079</v>
      </c>
      <c r="E115" s="164">
        <v>1057</v>
      </c>
      <c r="F115" s="164">
        <v>1345</v>
      </c>
      <c r="G115" s="164">
        <v>1266</v>
      </c>
      <c r="H115" s="165">
        <f t="shared" si="16"/>
        <v>-5.8736059479553848E-2</v>
      </c>
      <c r="I115" s="165">
        <f t="shared" si="17"/>
        <v>2.4771606182335459E-3</v>
      </c>
    </row>
    <row r="116" spans="2:9" x14ac:dyDescent="0.25">
      <c r="B116" s="163" t="s">
        <v>128</v>
      </c>
      <c r="C116" s="164">
        <v>306</v>
      </c>
      <c r="D116" s="164">
        <v>292</v>
      </c>
      <c r="E116" s="164">
        <v>239</v>
      </c>
      <c r="F116" s="164">
        <v>371</v>
      </c>
      <c r="G116" s="164">
        <v>255</v>
      </c>
      <c r="H116" s="165">
        <f t="shared" si="16"/>
        <v>-0.31266846361185985</v>
      </c>
      <c r="I116" s="165">
        <f t="shared" si="17"/>
        <v>4.9895415296173314E-4</v>
      </c>
    </row>
    <row r="117" spans="2:9" x14ac:dyDescent="0.25">
      <c r="B117" s="163" t="s">
        <v>124</v>
      </c>
      <c r="C117" s="164">
        <v>229</v>
      </c>
      <c r="D117" s="164">
        <v>287</v>
      </c>
      <c r="E117" s="164">
        <v>333</v>
      </c>
      <c r="F117" s="164">
        <v>296</v>
      </c>
      <c r="G117" s="164">
        <v>218</v>
      </c>
      <c r="H117" s="165">
        <f t="shared" si="16"/>
        <v>-0.26351351351351349</v>
      </c>
      <c r="I117" s="165">
        <f t="shared" si="17"/>
        <v>4.2655688370846207E-4</v>
      </c>
    </row>
    <row r="118" spans="2:9" x14ac:dyDescent="0.25">
      <c r="B118" s="163" t="s">
        <v>133</v>
      </c>
      <c r="C118" s="164">
        <v>12</v>
      </c>
      <c r="D118" s="164">
        <v>14</v>
      </c>
      <c r="E118" s="164">
        <v>13</v>
      </c>
      <c r="F118" s="164">
        <v>20</v>
      </c>
      <c r="G118" s="164">
        <v>101</v>
      </c>
      <c r="H118" s="165">
        <f t="shared" si="16"/>
        <v>4.05</v>
      </c>
      <c r="I118" s="165">
        <f t="shared" si="17"/>
        <v>1.9762497823190214E-4</v>
      </c>
    </row>
    <row r="119" spans="2:9" x14ac:dyDescent="0.25">
      <c r="B119" s="163" t="s">
        <v>136</v>
      </c>
      <c r="C119" s="164">
        <v>20</v>
      </c>
      <c r="D119" s="164">
        <v>15</v>
      </c>
      <c r="E119" s="164">
        <v>13</v>
      </c>
      <c r="F119" s="164">
        <v>29</v>
      </c>
      <c r="G119" s="164">
        <v>68</v>
      </c>
      <c r="H119" s="165">
        <f t="shared" si="16"/>
        <v>1.3448275862068964</v>
      </c>
      <c r="I119" s="165">
        <f t="shared" si="17"/>
        <v>1.330544407897955E-4</v>
      </c>
    </row>
    <row r="120" spans="2:9" x14ac:dyDescent="0.25">
      <c r="B120" s="168" t="s">
        <v>150</v>
      </c>
      <c r="C120" s="169">
        <f>C112-SUM(C113:C119)</f>
        <v>2353</v>
      </c>
      <c r="D120" s="169">
        <f>D112-SUM(D113:D119)</f>
        <v>3925</v>
      </c>
      <c r="E120" s="169">
        <f>E112-SUM(E113:E119)</f>
        <v>3251</v>
      </c>
      <c r="F120" s="169">
        <f>F112-SUM(F113:F119)</f>
        <v>3493</v>
      </c>
      <c r="G120" s="169">
        <f>G112-SUM(G113:G119)</f>
        <v>3212</v>
      </c>
      <c r="H120" s="170">
        <f t="shared" si="16"/>
        <v>-8.044660750071575E-2</v>
      </c>
      <c r="I120" s="170">
        <f t="shared" si="17"/>
        <v>6.2848656443650463E-3</v>
      </c>
    </row>
    <row r="121" spans="2:9" x14ac:dyDescent="0.25">
      <c r="B121" s="155" t="s">
        <v>53</v>
      </c>
      <c r="C121" s="174"/>
      <c r="D121" s="174"/>
      <c r="E121" s="174"/>
      <c r="F121" s="174"/>
      <c r="G121" s="174"/>
      <c r="H121" s="175"/>
      <c r="I121" s="175"/>
    </row>
    <row r="122" spans="2:9" x14ac:dyDescent="0.25">
      <c r="B122" s="156" t="s">
        <v>73</v>
      </c>
      <c r="C122" s="176">
        <v>18300</v>
      </c>
      <c r="D122" s="176">
        <v>18588</v>
      </c>
      <c r="E122" s="176">
        <v>20189</v>
      </c>
      <c r="F122" s="176">
        <v>21402</v>
      </c>
      <c r="G122" s="176">
        <v>19555</v>
      </c>
      <c r="H122" s="177">
        <f t="shared" ref="H122:H134" si="18">IFERROR(G122/F122-1,"-")</f>
        <v>-8.6300345762078345E-2</v>
      </c>
      <c r="I122" s="177">
        <f t="shared" ref="I122:I134" si="19">G122/G$10</f>
        <v>3.8262935141830164E-2</v>
      </c>
    </row>
    <row r="123" spans="2:9" x14ac:dyDescent="0.25">
      <c r="B123" s="159" t="s">
        <v>102</v>
      </c>
      <c r="C123" s="160">
        <v>12819</v>
      </c>
      <c r="D123" s="160">
        <v>13450</v>
      </c>
      <c r="E123" s="160">
        <v>15322</v>
      </c>
      <c r="F123" s="160">
        <v>16942</v>
      </c>
      <c r="G123" s="160">
        <v>15438</v>
      </c>
      <c r="H123" s="161">
        <f t="shared" si="18"/>
        <v>-8.8773462401133263E-2</v>
      </c>
      <c r="I123" s="161">
        <f t="shared" si="19"/>
        <v>3.0207271425189162E-2</v>
      </c>
    </row>
    <row r="124" spans="2:9" x14ac:dyDescent="0.25">
      <c r="B124" s="163" t="s">
        <v>108</v>
      </c>
      <c r="C124" s="164">
        <v>7013</v>
      </c>
      <c r="D124" s="164">
        <v>6510</v>
      </c>
      <c r="E124" s="164">
        <v>7586</v>
      </c>
      <c r="F124" s="164">
        <v>9024</v>
      </c>
      <c r="G124" s="164">
        <v>8289</v>
      </c>
      <c r="H124" s="165">
        <f t="shared" si="18"/>
        <v>-8.1449468085106336E-2</v>
      </c>
      <c r="I124" s="165">
        <f t="shared" si="19"/>
        <v>1.6218944995685516E-2</v>
      </c>
    </row>
    <row r="125" spans="2:9" x14ac:dyDescent="0.25">
      <c r="B125" s="163" t="s">
        <v>105</v>
      </c>
      <c r="C125" s="164">
        <v>5806</v>
      </c>
      <c r="D125" s="164">
        <v>6940</v>
      </c>
      <c r="E125" s="164">
        <v>7736</v>
      </c>
      <c r="F125" s="164">
        <v>7918</v>
      </c>
      <c r="G125" s="164">
        <v>7149</v>
      </c>
      <c r="H125" s="165">
        <f t="shared" si="18"/>
        <v>-9.712048497095227E-2</v>
      </c>
      <c r="I125" s="165">
        <f t="shared" si="19"/>
        <v>1.3988326429503649E-2</v>
      </c>
    </row>
    <row r="126" spans="2:9" x14ac:dyDescent="0.25">
      <c r="B126" s="159" t="s">
        <v>112</v>
      </c>
      <c r="C126" s="160">
        <v>5481</v>
      </c>
      <c r="D126" s="160">
        <v>5138</v>
      </c>
      <c r="E126" s="160">
        <v>4867</v>
      </c>
      <c r="F126" s="160">
        <v>4460</v>
      </c>
      <c r="G126" s="160">
        <v>4117</v>
      </c>
      <c r="H126" s="161">
        <f t="shared" si="18"/>
        <v>-7.6905829596412567E-2</v>
      </c>
      <c r="I126" s="161">
        <f t="shared" si="19"/>
        <v>8.0556637166410011E-3</v>
      </c>
    </row>
    <row r="127" spans="2:9" x14ac:dyDescent="0.25">
      <c r="B127" s="163" t="s">
        <v>115</v>
      </c>
      <c r="C127" s="164">
        <v>546</v>
      </c>
      <c r="D127" s="164">
        <v>895</v>
      </c>
      <c r="E127" s="164">
        <v>709</v>
      </c>
      <c r="F127" s="164">
        <v>387</v>
      </c>
      <c r="G127" s="164">
        <v>371</v>
      </c>
      <c r="H127" s="165">
        <f t="shared" si="18"/>
        <v>-4.1343669250646031E-2</v>
      </c>
      <c r="I127" s="165">
        <f t="shared" si="19"/>
        <v>7.2592937548550201E-4</v>
      </c>
    </row>
    <row r="128" spans="2:9" x14ac:dyDescent="0.25">
      <c r="B128" s="163" t="s">
        <v>118</v>
      </c>
      <c r="C128" s="164">
        <v>366</v>
      </c>
      <c r="D128" s="164">
        <v>491</v>
      </c>
      <c r="E128" s="164">
        <v>441</v>
      </c>
      <c r="F128" s="164">
        <v>361</v>
      </c>
      <c r="G128" s="164">
        <v>398</v>
      </c>
      <c r="H128" s="165">
        <f t="shared" si="18"/>
        <v>0.10249307479224368</v>
      </c>
      <c r="I128" s="165">
        <f t="shared" si="19"/>
        <v>7.7875981521086188E-4</v>
      </c>
    </row>
    <row r="129" spans="2:9" x14ac:dyDescent="0.25">
      <c r="B129" s="163" t="s">
        <v>121</v>
      </c>
      <c r="C129" s="164">
        <v>421</v>
      </c>
      <c r="D129" s="164">
        <v>481</v>
      </c>
      <c r="E129" s="164">
        <v>385</v>
      </c>
      <c r="F129" s="164">
        <v>421</v>
      </c>
      <c r="G129" s="164">
        <v>368</v>
      </c>
      <c r="H129" s="165">
        <f t="shared" si="18"/>
        <v>-0.12589073634204273</v>
      </c>
      <c r="I129" s="165">
        <f t="shared" si="19"/>
        <v>7.2005932662712866E-4</v>
      </c>
    </row>
    <row r="130" spans="2:9" x14ac:dyDescent="0.25">
      <c r="B130" s="163" t="s">
        <v>128</v>
      </c>
      <c r="C130" s="164">
        <v>131</v>
      </c>
      <c r="D130" s="164">
        <v>86</v>
      </c>
      <c r="E130" s="164">
        <v>104</v>
      </c>
      <c r="F130" s="164">
        <v>112</v>
      </c>
      <c r="G130" s="164">
        <v>137</v>
      </c>
      <c r="H130" s="165">
        <f t="shared" si="18"/>
        <v>0.22321428571428581</v>
      </c>
      <c r="I130" s="165">
        <f t="shared" si="19"/>
        <v>2.6806556453238211E-4</v>
      </c>
    </row>
    <row r="131" spans="2:9" x14ac:dyDescent="0.25">
      <c r="B131" s="163" t="s">
        <v>124</v>
      </c>
      <c r="C131" s="164">
        <v>104</v>
      </c>
      <c r="D131" s="164">
        <v>91</v>
      </c>
      <c r="E131" s="164">
        <v>128</v>
      </c>
      <c r="F131" s="164">
        <v>117</v>
      </c>
      <c r="G131" s="164">
        <v>85</v>
      </c>
      <c r="H131" s="165">
        <f t="shared" si="18"/>
        <v>-0.27350427350427353</v>
      </c>
      <c r="I131" s="165">
        <f t="shared" si="19"/>
        <v>1.6631805098724439E-4</v>
      </c>
    </row>
    <row r="132" spans="2:9" x14ac:dyDescent="0.25">
      <c r="B132" s="163" t="s">
        <v>133</v>
      </c>
      <c r="C132" s="164">
        <v>36</v>
      </c>
      <c r="D132" s="164">
        <v>31</v>
      </c>
      <c r="E132" s="164">
        <v>45</v>
      </c>
      <c r="F132" s="164">
        <v>27</v>
      </c>
      <c r="G132" s="164">
        <v>13</v>
      </c>
      <c r="H132" s="165">
        <f t="shared" si="18"/>
        <v>-0.5185185185185186</v>
      </c>
      <c r="I132" s="165">
        <f t="shared" si="19"/>
        <v>2.5436878386284436E-5</v>
      </c>
    </row>
    <row r="133" spans="2:9" x14ac:dyDescent="0.25">
      <c r="B133" s="163" t="s">
        <v>136</v>
      </c>
      <c r="C133" s="164">
        <v>56</v>
      </c>
      <c r="D133" s="164">
        <v>36</v>
      </c>
      <c r="E133" s="164">
        <v>26</v>
      </c>
      <c r="F133" s="164">
        <v>23</v>
      </c>
      <c r="G133" s="164">
        <v>25</v>
      </c>
      <c r="H133" s="165">
        <f t="shared" si="18"/>
        <v>8.6956521739130377E-2</v>
      </c>
      <c r="I133" s="165">
        <f t="shared" si="19"/>
        <v>4.8917073819777757E-5</v>
      </c>
    </row>
    <row r="134" spans="2:9" x14ac:dyDescent="0.25">
      <c r="B134" s="168" t="s">
        <v>150</v>
      </c>
      <c r="C134" s="169">
        <f>C126-SUM(C127:C133)</f>
        <v>3821</v>
      </c>
      <c r="D134" s="169">
        <f>D126-SUM(D127:D133)</f>
        <v>3027</v>
      </c>
      <c r="E134" s="169">
        <f>E126-SUM(E127:E133)</f>
        <v>3029</v>
      </c>
      <c r="F134" s="169">
        <f>F126-SUM(F127:F133)</f>
        <v>3012</v>
      </c>
      <c r="G134" s="169">
        <f>G126-SUM(G127:G133)</f>
        <v>2720</v>
      </c>
      <c r="H134" s="170">
        <f t="shared" si="18"/>
        <v>-9.6945551128818086E-2</v>
      </c>
      <c r="I134" s="170">
        <f t="shared" si="19"/>
        <v>5.3221776315918205E-3</v>
      </c>
    </row>
    <row r="135" spans="2:9" x14ac:dyDescent="0.25">
      <c r="B135" s="155" t="s">
        <v>54</v>
      </c>
      <c r="C135" s="174"/>
      <c r="D135" s="174"/>
      <c r="E135" s="174"/>
      <c r="F135" s="174"/>
      <c r="G135" s="174"/>
      <c r="H135" s="175"/>
      <c r="I135" s="175"/>
    </row>
    <row r="136" spans="2:9" x14ac:dyDescent="0.25">
      <c r="B136" s="156" t="s">
        <v>73</v>
      </c>
      <c r="C136" s="176">
        <v>22878</v>
      </c>
      <c r="D136" s="176">
        <v>25226</v>
      </c>
      <c r="E136" s="176">
        <v>27463</v>
      </c>
      <c r="F136" s="176">
        <v>27371</v>
      </c>
      <c r="G136" s="176">
        <v>29373</v>
      </c>
      <c r="H136" s="177">
        <f t="shared" ref="H136:H148" si="20">IFERROR(G136/F136-1,"-")</f>
        <v>7.3143107668700358E-2</v>
      </c>
      <c r="I136" s="177">
        <f t="shared" ref="I136:I148" si="21">G136/G$10</f>
        <v>5.7473648372333284E-2</v>
      </c>
    </row>
    <row r="137" spans="2:9" x14ac:dyDescent="0.25">
      <c r="B137" s="159" t="s">
        <v>102</v>
      </c>
      <c r="C137" s="160">
        <v>2066</v>
      </c>
      <c r="D137" s="160">
        <v>3574</v>
      </c>
      <c r="E137" s="160">
        <v>3207</v>
      </c>
      <c r="F137" s="160">
        <v>3028</v>
      </c>
      <c r="G137" s="160">
        <v>6602</v>
      </c>
      <c r="H137" s="161">
        <f t="shared" si="20"/>
        <v>1.180317040951123</v>
      </c>
      <c r="I137" s="161">
        <f t="shared" si="21"/>
        <v>1.291802085432691E-2</v>
      </c>
    </row>
    <row r="138" spans="2:9" x14ac:dyDescent="0.25">
      <c r="B138" s="163" t="s">
        <v>108</v>
      </c>
      <c r="C138" s="164">
        <v>1254</v>
      </c>
      <c r="D138" s="164">
        <v>2253</v>
      </c>
      <c r="E138" s="164">
        <v>2269</v>
      </c>
      <c r="F138" s="164">
        <v>1716</v>
      </c>
      <c r="G138" s="164">
        <v>4286</v>
      </c>
      <c r="H138" s="165">
        <f t="shared" si="20"/>
        <v>1.4976689976689976</v>
      </c>
      <c r="I138" s="165">
        <f t="shared" si="21"/>
        <v>8.3863431356626991E-3</v>
      </c>
    </row>
    <row r="139" spans="2:9" x14ac:dyDescent="0.25">
      <c r="B139" s="163" t="s">
        <v>105</v>
      </c>
      <c r="C139" s="164">
        <v>812</v>
      </c>
      <c r="D139" s="164">
        <v>1321</v>
      </c>
      <c r="E139" s="164">
        <v>938</v>
      </c>
      <c r="F139" s="164">
        <v>1312</v>
      </c>
      <c r="G139" s="164">
        <v>2316</v>
      </c>
      <c r="H139" s="165">
        <f t="shared" si="20"/>
        <v>0.76524390243902429</v>
      </c>
      <c r="I139" s="165">
        <f t="shared" si="21"/>
        <v>4.5316777186642119E-3</v>
      </c>
    </row>
    <row r="140" spans="2:9" x14ac:dyDescent="0.25">
      <c r="B140" s="159" t="s">
        <v>112</v>
      </c>
      <c r="C140" s="160">
        <v>20812</v>
      </c>
      <c r="D140" s="160">
        <v>21652</v>
      </c>
      <c r="E140" s="160">
        <v>24256</v>
      </c>
      <c r="F140" s="160">
        <v>24343</v>
      </c>
      <c r="G140" s="160">
        <v>22771</v>
      </c>
      <c r="H140" s="161">
        <f t="shared" si="20"/>
        <v>-6.4577085815224144E-2</v>
      </c>
      <c r="I140" s="161">
        <f t="shared" si="21"/>
        <v>4.4555627518006374E-2</v>
      </c>
    </row>
    <row r="141" spans="2:9" x14ac:dyDescent="0.25">
      <c r="B141" s="163" t="s">
        <v>115</v>
      </c>
      <c r="C141" s="164">
        <v>9563</v>
      </c>
      <c r="D141" s="164">
        <v>10394</v>
      </c>
      <c r="E141" s="164">
        <v>12794</v>
      </c>
      <c r="F141" s="164">
        <v>12623</v>
      </c>
      <c r="G141" s="164">
        <v>10794</v>
      </c>
      <c r="H141" s="165">
        <f t="shared" si="20"/>
        <v>-0.14489424067178958</v>
      </c>
      <c r="I141" s="165">
        <f t="shared" si="21"/>
        <v>2.1120435792427245E-2</v>
      </c>
    </row>
    <row r="142" spans="2:9" x14ac:dyDescent="0.25">
      <c r="B142" s="163" t="s">
        <v>118</v>
      </c>
      <c r="C142" s="164">
        <v>1579</v>
      </c>
      <c r="D142" s="164">
        <v>1989</v>
      </c>
      <c r="E142" s="164">
        <v>1652</v>
      </c>
      <c r="F142" s="164">
        <v>1939</v>
      </c>
      <c r="G142" s="164">
        <v>1761</v>
      </c>
      <c r="H142" s="165">
        <f t="shared" si="20"/>
        <v>-9.1799896854048435E-2</v>
      </c>
      <c r="I142" s="165">
        <f t="shared" si="21"/>
        <v>3.4457186798651455E-3</v>
      </c>
    </row>
    <row r="143" spans="2:9" x14ac:dyDescent="0.25">
      <c r="B143" s="163" t="s">
        <v>121</v>
      </c>
      <c r="C143" s="164">
        <v>2320</v>
      </c>
      <c r="D143" s="164">
        <v>2172</v>
      </c>
      <c r="E143" s="164">
        <v>2002</v>
      </c>
      <c r="F143" s="164">
        <v>1998</v>
      </c>
      <c r="G143" s="164">
        <v>1884</v>
      </c>
      <c r="H143" s="165">
        <f t="shared" si="20"/>
        <v>-5.7057057057057103E-2</v>
      </c>
      <c r="I143" s="165">
        <f t="shared" si="21"/>
        <v>3.6863906830584521E-3</v>
      </c>
    </row>
    <row r="144" spans="2:9" x14ac:dyDescent="0.25">
      <c r="B144" s="163" t="s">
        <v>128</v>
      </c>
      <c r="C144" s="164">
        <v>752</v>
      </c>
      <c r="D144" s="164">
        <v>636</v>
      </c>
      <c r="E144" s="164">
        <v>581</v>
      </c>
      <c r="F144" s="164">
        <v>505</v>
      </c>
      <c r="G144" s="164">
        <v>351</v>
      </c>
      <c r="H144" s="165">
        <f t="shared" si="20"/>
        <v>-0.304950495049505</v>
      </c>
      <c r="I144" s="165">
        <f t="shared" si="21"/>
        <v>6.8679571642967971E-4</v>
      </c>
    </row>
    <row r="145" spans="2:9" x14ac:dyDescent="0.25">
      <c r="B145" s="163" t="s">
        <v>124</v>
      </c>
      <c r="C145" s="164">
        <v>293</v>
      </c>
      <c r="D145" s="164">
        <v>465</v>
      </c>
      <c r="E145" s="164">
        <v>649</v>
      </c>
      <c r="F145" s="164">
        <v>378</v>
      </c>
      <c r="G145" s="164">
        <v>406</v>
      </c>
      <c r="H145" s="165">
        <f t="shared" si="20"/>
        <v>7.4074074074074181E-2</v>
      </c>
      <c r="I145" s="165">
        <f t="shared" si="21"/>
        <v>7.944132788331908E-4</v>
      </c>
    </row>
    <row r="146" spans="2:9" x14ac:dyDescent="0.25">
      <c r="B146" s="163" t="s">
        <v>133</v>
      </c>
      <c r="C146" s="164">
        <v>23</v>
      </c>
      <c r="D146" s="164">
        <v>2</v>
      </c>
      <c r="E146" s="164">
        <v>6</v>
      </c>
      <c r="F146" s="164">
        <v>28</v>
      </c>
      <c r="G146" s="164">
        <v>18</v>
      </c>
      <c r="H146" s="165">
        <f t="shared" si="20"/>
        <v>-0.3571428571428571</v>
      </c>
      <c r="I146" s="165">
        <f t="shared" si="21"/>
        <v>3.5220293150239989E-5</v>
      </c>
    </row>
    <row r="147" spans="2:9" x14ac:dyDescent="0.25">
      <c r="B147" s="163" t="s">
        <v>136</v>
      </c>
      <c r="C147" s="164">
        <v>12</v>
      </c>
      <c r="D147" s="164">
        <v>13</v>
      </c>
      <c r="E147" s="164">
        <v>5</v>
      </c>
      <c r="F147" s="164">
        <v>25</v>
      </c>
      <c r="G147" s="164">
        <v>16</v>
      </c>
      <c r="H147" s="165">
        <f t="shared" si="20"/>
        <v>-0.36</v>
      </c>
      <c r="I147" s="165">
        <f t="shared" si="21"/>
        <v>3.1306927244657766E-5</v>
      </c>
    </row>
    <row r="148" spans="2:9" x14ac:dyDescent="0.25">
      <c r="B148" s="168" t="s">
        <v>150</v>
      </c>
      <c r="C148" s="169">
        <f>C140-SUM(C141:C147)</f>
        <v>6270</v>
      </c>
      <c r="D148" s="169">
        <f>D140-SUM(D141:D147)</f>
        <v>5981</v>
      </c>
      <c r="E148" s="169">
        <f>E140-SUM(E141:E147)</f>
        <v>6567</v>
      </c>
      <c r="F148" s="169">
        <f>F140-SUM(F141:F147)</f>
        <v>6847</v>
      </c>
      <c r="G148" s="169">
        <f>G140-SUM(G141:G147)</f>
        <v>7541</v>
      </c>
      <c r="H148" s="170">
        <f t="shared" si="20"/>
        <v>0.10135825909157292</v>
      </c>
      <c r="I148" s="170">
        <f t="shared" si="21"/>
        <v>1.4755346146997764E-2</v>
      </c>
    </row>
    <row r="149" spans="2:9" x14ac:dyDescent="0.25">
      <c r="B149" s="155" t="s">
        <v>55</v>
      </c>
      <c r="C149" s="174"/>
      <c r="D149" s="174"/>
      <c r="E149" s="174"/>
      <c r="F149" s="174"/>
      <c r="G149" s="174"/>
      <c r="H149" s="175"/>
      <c r="I149" s="175"/>
    </row>
    <row r="150" spans="2:9" x14ac:dyDescent="0.25">
      <c r="B150" s="156" t="s">
        <v>73</v>
      </c>
      <c r="C150" s="176">
        <v>8148</v>
      </c>
      <c r="D150" s="176">
        <v>10937</v>
      </c>
      <c r="E150" s="176">
        <v>9202</v>
      </c>
      <c r="F150" s="176">
        <v>10712</v>
      </c>
      <c r="G150" s="176">
        <v>9494</v>
      </c>
      <c r="H150" s="177">
        <f t="shared" ref="H150:H162" si="22">IFERROR(G150/F150-1,"-")</f>
        <v>-0.11370425690814046</v>
      </c>
      <c r="I150" s="177">
        <f t="shared" ref="I150:I162" si="23">G150/G$10</f>
        <v>1.8576747953798801E-2</v>
      </c>
    </row>
    <row r="151" spans="2:9" x14ac:dyDescent="0.25">
      <c r="B151" s="159" t="s">
        <v>102</v>
      </c>
      <c r="C151" s="160">
        <v>4596</v>
      </c>
      <c r="D151" s="160">
        <v>6722</v>
      </c>
      <c r="E151" s="160">
        <v>4497</v>
      </c>
      <c r="F151" s="160">
        <v>5859</v>
      </c>
      <c r="G151" s="160">
        <v>4490</v>
      </c>
      <c r="H151" s="161">
        <f t="shared" si="22"/>
        <v>-0.233657620754395</v>
      </c>
      <c r="I151" s="161">
        <f t="shared" si="23"/>
        <v>8.7855064580320864E-3</v>
      </c>
    </row>
    <row r="152" spans="2:9" x14ac:dyDescent="0.25">
      <c r="B152" s="163" t="s">
        <v>108</v>
      </c>
      <c r="C152" s="164">
        <v>3320</v>
      </c>
      <c r="D152" s="164">
        <v>4419</v>
      </c>
      <c r="E152" s="164">
        <v>1970</v>
      </c>
      <c r="F152" s="164">
        <v>3289</v>
      </c>
      <c r="G152" s="164">
        <v>1857</v>
      </c>
      <c r="H152" s="165">
        <f t="shared" si="22"/>
        <v>-0.4353906962602615</v>
      </c>
      <c r="I152" s="165">
        <f t="shared" si="23"/>
        <v>3.633560243333092E-3</v>
      </c>
    </row>
    <row r="153" spans="2:9" x14ac:dyDescent="0.25">
      <c r="B153" s="163" t="s">
        <v>105</v>
      </c>
      <c r="C153" s="164">
        <v>1276</v>
      </c>
      <c r="D153" s="164">
        <v>2303</v>
      </c>
      <c r="E153" s="164">
        <v>2527</v>
      </c>
      <c r="F153" s="164">
        <v>2570</v>
      </c>
      <c r="G153" s="164">
        <v>2633</v>
      </c>
      <c r="H153" s="165">
        <f t="shared" si="22"/>
        <v>2.4513618677042714E-2</v>
      </c>
      <c r="I153" s="165">
        <f t="shared" si="23"/>
        <v>5.151946214698994E-3</v>
      </c>
    </row>
    <row r="154" spans="2:9" x14ac:dyDescent="0.25">
      <c r="B154" s="159" t="s">
        <v>112</v>
      </c>
      <c r="C154" s="160">
        <v>3552</v>
      </c>
      <c r="D154" s="160">
        <v>4215</v>
      </c>
      <c r="E154" s="160">
        <v>4705</v>
      </c>
      <c r="F154" s="160">
        <v>4853</v>
      </c>
      <c r="G154" s="160">
        <v>5004</v>
      </c>
      <c r="H154" s="161">
        <f t="shared" si="22"/>
        <v>3.1114774366371334E-2</v>
      </c>
      <c r="I154" s="161">
        <f t="shared" si="23"/>
        <v>9.7912414957667167E-3</v>
      </c>
    </row>
    <row r="155" spans="2:9" x14ac:dyDescent="0.25">
      <c r="B155" s="163" t="s">
        <v>115</v>
      </c>
      <c r="C155" s="164">
        <v>1423</v>
      </c>
      <c r="D155" s="164">
        <v>1591</v>
      </c>
      <c r="E155" s="164">
        <v>1561</v>
      </c>
      <c r="F155" s="164">
        <v>1568</v>
      </c>
      <c r="G155" s="164">
        <v>2005</v>
      </c>
      <c r="H155" s="165">
        <f t="shared" si="22"/>
        <v>0.27869897959183665</v>
      </c>
      <c r="I155" s="165">
        <f t="shared" si="23"/>
        <v>3.9231493203461766E-3</v>
      </c>
    </row>
    <row r="156" spans="2:9" x14ac:dyDescent="0.25">
      <c r="B156" s="163" t="s">
        <v>118</v>
      </c>
      <c r="C156" s="164">
        <v>850</v>
      </c>
      <c r="D156" s="164">
        <v>642</v>
      </c>
      <c r="E156" s="164">
        <v>640</v>
      </c>
      <c r="F156" s="164">
        <v>685</v>
      </c>
      <c r="G156" s="164">
        <v>655</v>
      </c>
      <c r="H156" s="165">
        <f t="shared" si="22"/>
        <v>-4.3795620437956151E-2</v>
      </c>
      <c r="I156" s="165">
        <f t="shared" si="23"/>
        <v>1.2816273340781773E-3</v>
      </c>
    </row>
    <row r="157" spans="2:9" x14ac:dyDescent="0.25">
      <c r="B157" s="163" t="s">
        <v>121</v>
      </c>
      <c r="C157" s="164">
        <v>327</v>
      </c>
      <c r="D157" s="164">
        <v>715</v>
      </c>
      <c r="E157" s="164">
        <v>904</v>
      </c>
      <c r="F157" s="164">
        <v>1326</v>
      </c>
      <c r="G157" s="164">
        <v>1125</v>
      </c>
      <c r="H157" s="165">
        <f t="shared" si="22"/>
        <v>-0.15158371040723984</v>
      </c>
      <c r="I157" s="165">
        <f t="shared" si="23"/>
        <v>2.2012683218899992E-3</v>
      </c>
    </row>
    <row r="158" spans="2:9" x14ac:dyDescent="0.25">
      <c r="B158" s="163" t="s">
        <v>128</v>
      </c>
      <c r="C158" s="164">
        <v>97</v>
      </c>
      <c r="D158" s="164">
        <v>78</v>
      </c>
      <c r="E158" s="164">
        <v>183</v>
      </c>
      <c r="F158" s="164">
        <v>131</v>
      </c>
      <c r="G158" s="164">
        <v>119</v>
      </c>
      <c r="H158" s="165">
        <f t="shared" si="22"/>
        <v>-9.1603053435114545E-2</v>
      </c>
      <c r="I158" s="165">
        <f t="shared" si="23"/>
        <v>2.3284527138214212E-4</v>
      </c>
    </row>
    <row r="159" spans="2:9" x14ac:dyDescent="0.25">
      <c r="B159" s="163" t="s">
        <v>124</v>
      </c>
      <c r="C159" s="164">
        <v>256</v>
      </c>
      <c r="D159" s="164">
        <v>260</v>
      </c>
      <c r="E159" s="164">
        <v>193</v>
      </c>
      <c r="F159" s="164">
        <v>123</v>
      </c>
      <c r="G159" s="164">
        <v>79</v>
      </c>
      <c r="H159" s="165">
        <f t="shared" si="22"/>
        <v>-0.35772357723577231</v>
      </c>
      <c r="I159" s="165">
        <f t="shared" si="23"/>
        <v>1.5457795327049773E-4</v>
      </c>
    </row>
    <row r="160" spans="2:9" x14ac:dyDescent="0.25">
      <c r="B160" s="163" t="s">
        <v>133</v>
      </c>
      <c r="C160" s="164">
        <v>5</v>
      </c>
      <c r="D160" s="164">
        <v>17</v>
      </c>
      <c r="E160" s="164">
        <v>2</v>
      </c>
      <c r="F160" s="164">
        <v>4</v>
      </c>
      <c r="G160" s="164">
        <v>5</v>
      </c>
      <c r="H160" s="165">
        <f t="shared" si="22"/>
        <v>0.25</v>
      </c>
      <c r="I160" s="165">
        <f t="shared" si="23"/>
        <v>9.7834147639555528E-6</v>
      </c>
    </row>
    <row r="161" spans="2:9" x14ac:dyDescent="0.25">
      <c r="B161" s="163" t="s">
        <v>136</v>
      </c>
      <c r="C161" s="164">
        <v>15</v>
      </c>
      <c r="D161" s="164">
        <v>8</v>
      </c>
      <c r="E161" s="164">
        <v>3</v>
      </c>
      <c r="F161" s="164">
        <v>5</v>
      </c>
      <c r="G161" s="164">
        <v>2</v>
      </c>
      <c r="H161" s="165">
        <f t="shared" si="22"/>
        <v>-0.6</v>
      </c>
      <c r="I161" s="165">
        <f t="shared" si="23"/>
        <v>3.9133659055822208E-6</v>
      </c>
    </row>
    <row r="162" spans="2:9" x14ac:dyDescent="0.25">
      <c r="B162" s="168" t="s">
        <v>150</v>
      </c>
      <c r="C162" s="169">
        <f>C154-SUM(C155:C161)</f>
        <v>579</v>
      </c>
      <c r="D162" s="169">
        <f>D154-SUM(D155:D161)</f>
        <v>904</v>
      </c>
      <c r="E162" s="169">
        <f>E154-SUM(E155:E161)</f>
        <v>1219</v>
      </c>
      <c r="F162" s="169">
        <f>F154-SUM(F155:F161)</f>
        <v>1011</v>
      </c>
      <c r="G162" s="169">
        <f>G154-SUM(G155:G161)</f>
        <v>1014</v>
      </c>
      <c r="H162" s="170">
        <f t="shared" si="22"/>
        <v>2.9673590504450953E-3</v>
      </c>
      <c r="I162" s="170">
        <f t="shared" si="23"/>
        <v>1.9840765141301859E-3</v>
      </c>
    </row>
    <row r="163" spans="2:9" x14ac:dyDescent="0.25">
      <c r="C163" s="81"/>
      <c r="D163" s="81"/>
      <c r="E163" s="81"/>
      <c r="F163" s="81"/>
      <c r="G163" s="81"/>
      <c r="H163" s="81"/>
    </row>
    <row r="164" spans="2:9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</row>
  </sheetData>
  <mergeCells count="3">
    <mergeCell ref="B5:I5"/>
    <mergeCell ref="K5:R5"/>
    <mergeCell ref="C7:I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5E436-7584-4A9C-A116-95DBA3DBAB49}">
  <sheetPr>
    <tabColor rgb="FFFFC000"/>
    <pageSetUpPr fitToPage="1"/>
  </sheetPr>
  <dimension ref="A1:X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3" customWidth="1"/>
    <col min="10" max="10" width="10.5703125" customWidth="1"/>
    <col min="11" max="11" width="11.5703125" customWidth="1"/>
    <col min="12" max="12" width="10.5703125" customWidth="1"/>
    <col min="14" max="14" width="11.42578125" customWidth="1"/>
    <col min="15" max="24" width="11.42578125" hidden="1" customWidth="1"/>
  </cols>
  <sheetData>
    <row r="1" spans="1:24" ht="42.75" customHeight="1" x14ac:dyDescent="0.25"/>
    <row r="4" spans="1:24" ht="42" customHeight="1" thickBot="1" x14ac:dyDescent="0.3">
      <c r="B4" s="277" t="str">
        <f>CONCATENATE("Viajeros alojados en los establecimientos alojativos de Tenerife según lugar de residencia y municipio de alojamiento (hotel + apartamento)")</f>
        <v>Viajeros alojados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O4" s="277" t="s">
        <v>282</v>
      </c>
      <c r="P4" s="277"/>
      <c r="Q4" s="277"/>
      <c r="R4" s="277"/>
      <c r="S4" s="277"/>
      <c r="T4" s="277"/>
      <c r="U4" s="277"/>
      <c r="V4" s="277"/>
      <c r="W4" s="277"/>
      <c r="X4" s="277"/>
    </row>
    <row r="5" spans="1:24" ht="6" customHeight="1" x14ac:dyDescent="0.25"/>
    <row r="6" spans="1:24" ht="15.75" x14ac:dyDescent="0.25">
      <c r="B6" s="145"/>
      <c r="C6" s="308" t="s">
        <v>45</v>
      </c>
      <c r="D6" s="309"/>
      <c r="E6" s="309"/>
      <c r="F6" s="309"/>
      <c r="G6" s="309"/>
      <c r="H6" s="309"/>
      <c r="I6" s="309"/>
      <c r="J6" s="309"/>
      <c r="K6" s="309"/>
      <c r="L6" s="309"/>
    </row>
    <row r="7" spans="1:24" s="146" customFormat="1" ht="72" customHeight="1" x14ac:dyDescent="0.25">
      <c r="B7" s="147"/>
      <c r="C7" s="172" t="s">
        <v>283</v>
      </c>
      <c r="D7" s="172" t="s">
        <v>274</v>
      </c>
      <c r="E7" s="172" t="s">
        <v>275</v>
      </c>
      <c r="F7" s="172" t="s">
        <v>276</v>
      </c>
      <c r="G7" s="172" t="s">
        <v>277</v>
      </c>
      <c r="H7" s="172" t="s">
        <v>278</v>
      </c>
      <c r="I7" s="172" t="s">
        <v>279</v>
      </c>
      <c r="J7" s="173" t="str">
        <f>CONCATENATE("var. ",RIGHT(I7,2),"/",RIGHT(H7,2))</f>
        <v>var. 26/25</v>
      </c>
      <c r="K7" s="172" t="str">
        <f>CONCATENATE("dif. ",RIGHT(I7,2),"/",RIGHT(H7,2))</f>
        <v>dif. 26/25</v>
      </c>
      <c r="L7" s="173" t="str">
        <f>CONCATENATE("Cuota s/ total lugares de residencia ",RIGHT(I7,4))</f>
        <v>Cuota s/ total lugares de residencia 2026</v>
      </c>
      <c r="O7" s="147"/>
      <c r="P7" s="172" t="s">
        <v>274</v>
      </c>
      <c r="Q7" s="172" t="s">
        <v>275</v>
      </c>
      <c r="R7" s="172" t="s">
        <v>276</v>
      </c>
      <c r="S7" s="172" t="s">
        <v>277</v>
      </c>
      <c r="T7" s="172" t="s">
        <v>278</v>
      </c>
      <c r="U7" s="172" t="s">
        <v>279</v>
      </c>
      <c r="V7" s="173" t="str">
        <f>CONCATENATE("var. ",RIGHT(U7,2),"/",RIGHT(T7,2))</f>
        <v>var. 26/25</v>
      </c>
      <c r="W7" s="172" t="str">
        <f>CONCATENATE("dif. ",RIGHT(U7,2),"/",RIGHT(T7,2))</f>
        <v>dif. 26/25</v>
      </c>
      <c r="X7" s="173" t="str">
        <f>CONCATENATE("Cuota s/ total lugares de residencia ",RIGHT(U7,4))</f>
        <v>Cuota s/ total lugares de residencia 2026</v>
      </c>
    </row>
    <row r="8" spans="1:24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4"/>
      <c r="J8" s="154"/>
      <c r="K8" s="154"/>
      <c r="L8" s="153"/>
      <c r="O8" s="155" t="s">
        <v>50</v>
      </c>
      <c r="P8" s="153"/>
      <c r="Q8" s="153"/>
      <c r="R8" s="153"/>
      <c r="S8" s="153"/>
      <c r="T8" s="153"/>
      <c r="U8" s="154"/>
      <c r="V8" s="154"/>
      <c r="W8" s="154"/>
      <c r="X8" s="153"/>
    </row>
    <row r="9" spans="1:24" x14ac:dyDescent="0.25">
      <c r="A9" s="1"/>
      <c r="B9" s="156" t="s">
        <v>73</v>
      </c>
      <c r="C9" s="176">
        <v>1203953</v>
      </c>
      <c r="D9" s="176">
        <v>581695</v>
      </c>
      <c r="E9" s="176">
        <v>2601415</v>
      </c>
      <c r="F9" s="176">
        <v>2985674</v>
      </c>
      <c r="G9" s="176">
        <v>3188643</v>
      </c>
      <c r="H9" s="176">
        <v>3137076</v>
      </c>
      <c r="I9" s="176">
        <v>3135675</v>
      </c>
      <c r="J9" s="177">
        <f>IFERROR(I9/H9-1,"-")</f>
        <v>-4.4659421703518998E-4</v>
      </c>
      <c r="K9" s="176">
        <f t="shared" ref="K9:K21" si="0">I9-H9</f>
        <v>-1401</v>
      </c>
      <c r="L9" s="177">
        <f t="shared" ref="L9:L21" si="1">I9/I$9</f>
        <v>1</v>
      </c>
      <c r="O9" s="156" t="s">
        <v>73</v>
      </c>
      <c r="P9" s="176">
        <v>76469</v>
      </c>
      <c r="Q9" s="176">
        <v>372553</v>
      </c>
      <c r="R9" s="176">
        <v>443789</v>
      </c>
      <c r="S9" s="176">
        <v>511926</v>
      </c>
      <c r="T9" s="176">
        <v>517418</v>
      </c>
      <c r="U9" s="176">
        <v>503619</v>
      </c>
      <c r="V9" s="177">
        <f>IFERROR(U9/T9-1,"-")</f>
        <v>-2.6668960105755923E-2</v>
      </c>
      <c r="W9" s="176">
        <f>U9-T9</f>
        <v>-13799</v>
      </c>
      <c r="X9" s="177">
        <f t="shared" ref="X9:X21" si="2">U9/U$9</f>
        <v>1</v>
      </c>
    </row>
    <row r="10" spans="1:24" x14ac:dyDescent="0.25">
      <c r="A10" s="1" t="s">
        <v>101</v>
      </c>
      <c r="B10" s="159" t="s">
        <v>102</v>
      </c>
      <c r="C10" s="160">
        <v>167645</v>
      </c>
      <c r="D10" s="160">
        <v>289695</v>
      </c>
      <c r="E10" s="160">
        <v>485338</v>
      </c>
      <c r="F10" s="160">
        <v>531539</v>
      </c>
      <c r="G10" s="160">
        <v>528629</v>
      </c>
      <c r="H10" s="160">
        <v>522237</v>
      </c>
      <c r="I10" s="160">
        <v>553728</v>
      </c>
      <c r="J10" s="178">
        <f>IFERROR(I10/H10-1,"-")</f>
        <v>6.0300208526014032E-2</v>
      </c>
      <c r="K10" s="159">
        <f t="shared" si="0"/>
        <v>31491</v>
      </c>
      <c r="L10" s="161">
        <f t="shared" si="1"/>
        <v>0.17658972948408239</v>
      </c>
      <c r="O10" s="159" t="s">
        <v>102</v>
      </c>
      <c r="P10" s="160">
        <v>41163</v>
      </c>
      <c r="Q10" s="160">
        <v>169776</v>
      </c>
      <c r="R10" s="160">
        <v>184091</v>
      </c>
      <c r="S10" s="160">
        <v>194988</v>
      </c>
      <c r="T10" s="160">
        <v>198338</v>
      </c>
      <c r="U10" s="160">
        <v>210188</v>
      </c>
      <c r="V10" s="178">
        <f>IFERROR(U10/T10-1,"-")</f>
        <v>5.9746493359820185E-2</v>
      </c>
      <c r="W10" s="159">
        <f t="shared" ref="W10:W20" si="3">U10-T10</f>
        <v>11850</v>
      </c>
      <c r="X10" s="161">
        <f t="shared" si="2"/>
        <v>0.41735518318411341</v>
      </c>
    </row>
    <row r="11" spans="1:24" x14ac:dyDescent="0.25">
      <c r="A11" s="162" t="s">
        <v>108</v>
      </c>
      <c r="B11" s="163" t="s">
        <v>108</v>
      </c>
      <c r="C11" s="164">
        <v>59011</v>
      </c>
      <c r="D11" s="164">
        <v>188547</v>
      </c>
      <c r="E11" s="164">
        <v>197229</v>
      </c>
      <c r="F11" s="164">
        <v>210052</v>
      </c>
      <c r="G11" s="164">
        <v>203158</v>
      </c>
      <c r="H11" s="164">
        <v>185957</v>
      </c>
      <c r="I11" s="164">
        <v>221669</v>
      </c>
      <c r="J11" s="179">
        <f>IFERROR(I11/H11-1,"-")</f>
        <v>0.19204439736068024</v>
      </c>
      <c r="K11" s="163">
        <f t="shared" si="0"/>
        <v>35712</v>
      </c>
      <c r="L11" s="165">
        <f t="shared" si="1"/>
        <v>7.0692594098559325E-2</v>
      </c>
      <c r="O11" s="163" t="s">
        <v>108</v>
      </c>
      <c r="P11" s="164">
        <v>18642</v>
      </c>
      <c r="Q11" s="164">
        <v>43105</v>
      </c>
      <c r="R11" s="164">
        <v>44990</v>
      </c>
      <c r="S11" s="164">
        <v>53061</v>
      </c>
      <c r="T11" s="164">
        <v>42343</v>
      </c>
      <c r="U11" s="164">
        <v>58567</v>
      </c>
      <c r="V11" s="179">
        <f>IFERROR(U11/T11-1,"-")</f>
        <v>0.38315660203575552</v>
      </c>
      <c r="W11" s="163">
        <f t="shared" si="3"/>
        <v>16224</v>
      </c>
      <c r="X11" s="165">
        <f t="shared" si="2"/>
        <v>0.11629227650267365</v>
      </c>
    </row>
    <row r="12" spans="1:24" x14ac:dyDescent="0.25">
      <c r="A12" s="162" t="s">
        <v>105</v>
      </c>
      <c r="B12" s="163" t="s">
        <v>105</v>
      </c>
      <c r="C12" s="164">
        <v>108634</v>
      </c>
      <c r="D12" s="164">
        <v>101148</v>
      </c>
      <c r="E12" s="164">
        <v>288109</v>
      </c>
      <c r="F12" s="164">
        <v>321487</v>
      </c>
      <c r="G12" s="164">
        <v>325471</v>
      </c>
      <c r="H12" s="164">
        <v>336280</v>
      </c>
      <c r="I12" s="164">
        <v>332059</v>
      </c>
      <c r="J12" s="179">
        <f>IFERROR(I12/H12-1,"-")</f>
        <v>-1.2552039966694406E-2</v>
      </c>
      <c r="K12" s="163">
        <f t="shared" si="0"/>
        <v>-4221</v>
      </c>
      <c r="L12" s="165">
        <f t="shared" si="1"/>
        <v>0.10589713538552305</v>
      </c>
      <c r="O12" s="163" t="s">
        <v>105</v>
      </c>
      <c r="P12" s="164">
        <v>22521</v>
      </c>
      <c r="Q12" s="164">
        <v>126671</v>
      </c>
      <c r="R12" s="164">
        <v>139101</v>
      </c>
      <c r="S12" s="164">
        <v>141927</v>
      </c>
      <c r="T12" s="164">
        <v>155995</v>
      </c>
      <c r="U12" s="164">
        <v>151621</v>
      </c>
      <c r="V12" s="179">
        <f>IFERROR(U12/T12-1,"-")</f>
        <v>-2.8039360235905031E-2</v>
      </c>
      <c r="W12" s="163">
        <f t="shared" si="3"/>
        <v>-4374</v>
      </c>
      <c r="X12" s="165">
        <f t="shared" si="2"/>
        <v>0.30106290668143976</v>
      </c>
    </row>
    <row r="13" spans="1:24" x14ac:dyDescent="0.25">
      <c r="A13" s="1"/>
      <c r="B13" s="159" t="s">
        <v>112</v>
      </c>
      <c r="C13" s="160">
        <v>1036308</v>
      </c>
      <c r="D13" s="160">
        <v>292000</v>
      </c>
      <c r="E13" s="160">
        <v>2116077</v>
      </c>
      <c r="F13" s="160">
        <v>2454135</v>
      </c>
      <c r="G13" s="160">
        <v>2660014</v>
      </c>
      <c r="H13" s="160">
        <v>2614839</v>
      </c>
      <c r="I13" s="160">
        <v>2581947</v>
      </c>
      <c r="J13" s="178">
        <f>IFERROR(I13/H13-1,"-")</f>
        <v>-1.2578977137789327E-2</v>
      </c>
      <c r="K13" s="159">
        <f t="shared" si="0"/>
        <v>-32892</v>
      </c>
      <c r="L13" s="161">
        <f t="shared" si="1"/>
        <v>0.82341027051591764</v>
      </c>
      <c r="O13" s="159" t="s">
        <v>112</v>
      </c>
      <c r="P13" s="160">
        <v>35306</v>
      </c>
      <c r="Q13" s="160">
        <v>202777</v>
      </c>
      <c r="R13" s="160">
        <v>259698</v>
      </c>
      <c r="S13" s="160">
        <v>316938</v>
      </c>
      <c r="T13" s="160">
        <v>319080</v>
      </c>
      <c r="U13" s="160">
        <v>293431</v>
      </c>
      <c r="V13" s="178">
        <f>IFERROR(U13/T13-1,"-")</f>
        <v>-8.0384229660273254E-2</v>
      </c>
      <c r="W13" s="159">
        <f t="shared" si="3"/>
        <v>-25649</v>
      </c>
      <c r="X13" s="161">
        <f t="shared" si="2"/>
        <v>0.58264481681588665</v>
      </c>
    </row>
    <row r="14" spans="1:24" s="57" customFormat="1" x14ac:dyDescent="0.25">
      <c r="B14" s="163" t="s">
        <v>115</v>
      </c>
      <c r="C14" s="164">
        <v>424326</v>
      </c>
      <c r="D14" s="164">
        <v>18625</v>
      </c>
      <c r="E14" s="164">
        <v>930564</v>
      </c>
      <c r="F14" s="164">
        <v>1108103</v>
      </c>
      <c r="G14" s="164">
        <v>1207829</v>
      </c>
      <c r="H14" s="164">
        <v>1201223</v>
      </c>
      <c r="I14" s="164">
        <v>1196082</v>
      </c>
      <c r="J14" s="179">
        <f t="shared" ref="J14:J21" si="4">IFERROR(I14/H14-1,"-")</f>
        <v>-4.2798048322417737E-3</v>
      </c>
      <c r="K14" s="163">
        <f t="shared" si="0"/>
        <v>-5141</v>
      </c>
      <c r="L14" s="165">
        <f t="shared" si="1"/>
        <v>0.38144322992657081</v>
      </c>
      <c r="O14" s="163" t="s">
        <v>115</v>
      </c>
      <c r="P14" s="164">
        <v>2466</v>
      </c>
      <c r="Q14" s="164">
        <v>35188</v>
      </c>
      <c r="R14" s="164">
        <v>48580</v>
      </c>
      <c r="S14" s="164">
        <v>61020</v>
      </c>
      <c r="T14" s="164">
        <v>60217</v>
      </c>
      <c r="U14" s="164">
        <v>58912</v>
      </c>
      <c r="V14" s="179">
        <f t="shared" ref="V14:V21" si="5">IFERROR(U14/T14-1,"-")</f>
        <v>-2.1671620970822203E-2</v>
      </c>
      <c r="W14" s="163">
        <f t="shared" si="3"/>
        <v>-1305</v>
      </c>
      <c r="X14" s="165">
        <f t="shared" si="2"/>
        <v>0.11697731817107775</v>
      </c>
    </row>
    <row r="15" spans="1:24" s="57" customFormat="1" x14ac:dyDescent="0.25">
      <c r="B15" s="163" t="s">
        <v>118</v>
      </c>
      <c r="C15" s="164">
        <v>134974</v>
      </c>
      <c r="D15" s="164">
        <v>45898</v>
      </c>
      <c r="E15" s="164">
        <v>228350</v>
      </c>
      <c r="F15" s="164">
        <v>267358</v>
      </c>
      <c r="G15" s="164">
        <v>284898</v>
      </c>
      <c r="H15" s="164">
        <v>275648</v>
      </c>
      <c r="I15" s="164">
        <v>262786</v>
      </c>
      <c r="J15" s="179">
        <f t="shared" si="4"/>
        <v>-4.6660958904109595E-2</v>
      </c>
      <c r="K15" s="163">
        <f t="shared" si="0"/>
        <v>-12862</v>
      </c>
      <c r="L15" s="165">
        <f t="shared" si="1"/>
        <v>8.3805241295733773E-2</v>
      </c>
      <c r="O15" s="163" t="s">
        <v>118</v>
      </c>
      <c r="P15" s="164">
        <v>8035</v>
      </c>
      <c r="Q15" s="164">
        <v>67582</v>
      </c>
      <c r="R15" s="164">
        <v>82601</v>
      </c>
      <c r="S15" s="164">
        <v>96254</v>
      </c>
      <c r="T15" s="164">
        <v>93593</v>
      </c>
      <c r="U15" s="164">
        <v>82544</v>
      </c>
      <c r="V15" s="179">
        <f t="shared" si="5"/>
        <v>-0.11805370059726694</v>
      </c>
      <c r="W15" s="163">
        <f t="shared" si="3"/>
        <v>-11049</v>
      </c>
      <c r="X15" s="165">
        <f t="shared" si="2"/>
        <v>0.1639016796427458</v>
      </c>
    </row>
    <row r="16" spans="1:24" x14ac:dyDescent="0.25">
      <c r="A16" s="1"/>
      <c r="B16" s="163" t="s">
        <v>121</v>
      </c>
      <c r="C16" s="164">
        <v>44807</v>
      </c>
      <c r="D16" s="164">
        <v>50237</v>
      </c>
      <c r="E16" s="164">
        <v>110914</v>
      </c>
      <c r="F16" s="164">
        <v>128974</v>
      </c>
      <c r="G16" s="164">
        <v>142260</v>
      </c>
      <c r="H16" s="164">
        <v>130336</v>
      </c>
      <c r="I16" s="164">
        <v>134617</v>
      </c>
      <c r="J16" s="179">
        <f t="shared" si="4"/>
        <v>3.284587527620908E-2</v>
      </c>
      <c r="K16" s="163">
        <f t="shared" si="0"/>
        <v>4281</v>
      </c>
      <c r="L16" s="165">
        <f t="shared" si="1"/>
        <v>4.2930788426734277E-2</v>
      </c>
      <c r="O16" s="163" t="s">
        <v>121</v>
      </c>
      <c r="P16" s="164">
        <v>6471</v>
      </c>
      <c r="Q16" s="164">
        <v>17670</v>
      </c>
      <c r="R16" s="164">
        <v>22820</v>
      </c>
      <c r="S16" s="164">
        <v>33889</v>
      </c>
      <c r="T16" s="164">
        <v>34108</v>
      </c>
      <c r="U16" s="164">
        <v>32057</v>
      </c>
      <c r="V16" s="179">
        <f t="shared" si="5"/>
        <v>-6.0132520229858044E-2</v>
      </c>
      <c r="W16" s="163">
        <f t="shared" si="3"/>
        <v>-2051</v>
      </c>
      <c r="X16" s="165">
        <f t="shared" si="2"/>
        <v>6.3653277576898412E-2</v>
      </c>
    </row>
    <row r="17" spans="1:24" x14ac:dyDescent="0.25">
      <c r="A17" s="1"/>
      <c r="B17" s="163" t="s">
        <v>128</v>
      </c>
      <c r="C17" s="164">
        <v>34172</v>
      </c>
      <c r="D17" s="164">
        <v>10713</v>
      </c>
      <c r="E17" s="164">
        <v>109049</v>
      </c>
      <c r="F17" s="164">
        <v>96268</v>
      </c>
      <c r="G17" s="164">
        <v>102374</v>
      </c>
      <c r="H17" s="164">
        <v>94577</v>
      </c>
      <c r="I17" s="164">
        <v>94751</v>
      </c>
      <c r="J17" s="179">
        <f t="shared" si="4"/>
        <v>1.8397707687916043E-3</v>
      </c>
      <c r="K17" s="163">
        <f t="shared" si="0"/>
        <v>174</v>
      </c>
      <c r="L17" s="165">
        <f t="shared" si="1"/>
        <v>3.0217098391893293E-2</v>
      </c>
      <c r="O17" s="163" t="s">
        <v>128</v>
      </c>
      <c r="P17" s="164">
        <v>629</v>
      </c>
      <c r="Q17" s="164">
        <v>5763</v>
      </c>
      <c r="R17" s="164">
        <v>5624</v>
      </c>
      <c r="S17" s="164">
        <v>8657</v>
      </c>
      <c r="T17" s="164">
        <v>8584</v>
      </c>
      <c r="U17" s="164">
        <v>7451</v>
      </c>
      <c r="V17" s="179">
        <f t="shared" si="5"/>
        <v>-0.13198974836905875</v>
      </c>
      <c r="W17" s="163">
        <f t="shared" si="3"/>
        <v>-1133</v>
      </c>
      <c r="X17" s="165">
        <f t="shared" si="2"/>
        <v>1.479491440950401E-2</v>
      </c>
    </row>
    <row r="18" spans="1:24" x14ac:dyDescent="0.25">
      <c r="A18" s="1"/>
      <c r="B18" s="163" t="s">
        <v>124</v>
      </c>
      <c r="C18" s="164">
        <v>38408</v>
      </c>
      <c r="D18" s="164">
        <v>16145</v>
      </c>
      <c r="E18" s="164">
        <v>88976</v>
      </c>
      <c r="F18" s="164">
        <v>85647</v>
      </c>
      <c r="G18" s="164">
        <v>93850</v>
      </c>
      <c r="H18" s="164">
        <v>85771</v>
      </c>
      <c r="I18" s="164">
        <v>86561</v>
      </c>
      <c r="J18" s="179">
        <f t="shared" si="4"/>
        <v>9.2105723379696247E-3</v>
      </c>
      <c r="K18" s="163">
        <f t="shared" si="0"/>
        <v>790</v>
      </c>
      <c r="L18" s="165">
        <f t="shared" si="1"/>
        <v>2.7605220566544682E-2</v>
      </c>
      <c r="O18" s="163" t="s">
        <v>124</v>
      </c>
      <c r="P18" s="164">
        <v>806</v>
      </c>
      <c r="Q18" s="164">
        <v>3331</v>
      </c>
      <c r="R18" s="164">
        <v>3220</v>
      </c>
      <c r="S18" s="164">
        <v>4399</v>
      </c>
      <c r="T18" s="164">
        <v>4680</v>
      </c>
      <c r="U18" s="164">
        <v>5330</v>
      </c>
      <c r="V18" s="179">
        <f t="shared" si="5"/>
        <v>0.13888888888888884</v>
      </c>
      <c r="W18" s="163">
        <f t="shared" si="3"/>
        <v>650</v>
      </c>
      <c r="X18" s="165">
        <f t="shared" si="2"/>
        <v>1.0583397369837119E-2</v>
      </c>
    </row>
    <row r="19" spans="1:24" x14ac:dyDescent="0.25">
      <c r="A19" s="1"/>
      <c r="B19" s="163" t="s">
        <v>133</v>
      </c>
      <c r="C19" s="164">
        <v>35462</v>
      </c>
      <c r="D19" s="164">
        <v>915</v>
      </c>
      <c r="E19" s="164">
        <v>40864</v>
      </c>
      <c r="F19" s="164">
        <v>52027</v>
      </c>
      <c r="G19" s="164">
        <v>47960</v>
      </c>
      <c r="H19" s="164">
        <v>45472</v>
      </c>
      <c r="I19" s="164">
        <v>40864</v>
      </c>
      <c r="J19" s="179">
        <f t="shared" si="4"/>
        <v>-0.10133708655876139</v>
      </c>
      <c r="K19" s="163">
        <f t="shared" si="0"/>
        <v>-4608</v>
      </c>
      <c r="L19" s="165">
        <f t="shared" si="1"/>
        <v>1.3031962815023878E-2</v>
      </c>
      <c r="O19" s="163" t="s">
        <v>133</v>
      </c>
      <c r="P19" s="164">
        <v>136</v>
      </c>
      <c r="Q19" s="164">
        <v>4162</v>
      </c>
      <c r="R19" s="164">
        <v>6679</v>
      </c>
      <c r="S19" s="164">
        <v>5849</v>
      </c>
      <c r="T19" s="164">
        <v>5869</v>
      </c>
      <c r="U19" s="164">
        <v>4946</v>
      </c>
      <c r="V19" s="179">
        <f t="shared" si="5"/>
        <v>-0.15726699608110406</v>
      </c>
      <c r="W19" s="163">
        <f t="shared" si="3"/>
        <v>-923</v>
      </c>
      <c r="X19" s="165">
        <f t="shared" si="2"/>
        <v>9.8209162084830007E-3</v>
      </c>
    </row>
    <row r="20" spans="1:24" x14ac:dyDescent="0.25">
      <c r="A20" s="162" t="s">
        <v>149</v>
      </c>
      <c r="B20" s="163" t="s">
        <v>136</v>
      </c>
      <c r="C20" s="164">
        <v>51540</v>
      </c>
      <c r="D20" s="164">
        <v>3417</v>
      </c>
      <c r="E20" s="164">
        <v>33100</v>
      </c>
      <c r="F20" s="164">
        <v>48129</v>
      </c>
      <c r="G20" s="164">
        <v>52643</v>
      </c>
      <c r="H20" s="164">
        <v>41410</v>
      </c>
      <c r="I20" s="164">
        <v>40836</v>
      </c>
      <c r="J20" s="179">
        <f t="shared" si="4"/>
        <v>-1.3861386138613874E-2</v>
      </c>
      <c r="K20" s="163">
        <f t="shared" si="0"/>
        <v>-574</v>
      </c>
      <c r="L20" s="165">
        <f t="shared" si="1"/>
        <v>1.3023033318185081E-2</v>
      </c>
      <c r="O20" s="163" t="s">
        <v>136</v>
      </c>
      <c r="P20" s="164">
        <v>523</v>
      </c>
      <c r="Q20" s="164">
        <v>4014</v>
      </c>
      <c r="R20" s="164">
        <v>7037</v>
      </c>
      <c r="S20" s="164">
        <v>7774</v>
      </c>
      <c r="T20" s="164">
        <v>5291</v>
      </c>
      <c r="U20" s="164">
        <v>5968</v>
      </c>
      <c r="V20" s="179">
        <f t="shared" si="5"/>
        <v>0.12795312795312785</v>
      </c>
      <c r="W20" s="163">
        <f t="shared" si="3"/>
        <v>677</v>
      </c>
      <c r="X20" s="165">
        <f t="shared" si="2"/>
        <v>1.1850228049378598E-2</v>
      </c>
    </row>
    <row r="21" spans="1:24" x14ac:dyDescent="0.25">
      <c r="A21" s="167" t="s">
        <v>150</v>
      </c>
      <c r="B21" s="168" t="s">
        <v>150</v>
      </c>
      <c r="C21" s="169">
        <f t="shared" ref="C21:I21" si="6">C13-SUM(C14:C20)</f>
        <v>272619</v>
      </c>
      <c r="D21" s="169">
        <f t="shared" si="6"/>
        <v>146050</v>
      </c>
      <c r="E21" s="169">
        <f t="shared" si="6"/>
        <v>574260</v>
      </c>
      <c r="F21" s="169">
        <f t="shared" si="6"/>
        <v>667629</v>
      </c>
      <c r="G21" s="169">
        <f t="shared" si="6"/>
        <v>728200</v>
      </c>
      <c r="H21" s="169">
        <f t="shared" si="6"/>
        <v>740402</v>
      </c>
      <c r="I21" s="169">
        <f t="shared" si="6"/>
        <v>725450</v>
      </c>
      <c r="J21" s="180">
        <f t="shared" si="4"/>
        <v>-2.0194434915086656E-2</v>
      </c>
      <c r="K21" s="168">
        <f t="shared" si="0"/>
        <v>-14952</v>
      </c>
      <c r="L21" s="170">
        <f t="shared" si="1"/>
        <v>0.23135369577523182</v>
      </c>
      <c r="O21" s="168" t="s">
        <v>150</v>
      </c>
      <c r="P21" s="169">
        <f t="shared" ref="P21:U21" si="7">P13-SUM(P14:P20)</f>
        <v>16240</v>
      </c>
      <c r="Q21" s="169">
        <f t="shared" si="7"/>
        <v>65067</v>
      </c>
      <c r="R21" s="169">
        <f t="shared" si="7"/>
        <v>83137</v>
      </c>
      <c r="S21" s="169">
        <f t="shared" si="7"/>
        <v>99096</v>
      </c>
      <c r="T21" s="169">
        <f t="shared" si="7"/>
        <v>106738</v>
      </c>
      <c r="U21" s="169">
        <f t="shared" si="7"/>
        <v>96223</v>
      </c>
      <c r="V21" s="180">
        <f t="shared" si="5"/>
        <v>-9.8512244936198923E-2</v>
      </c>
      <c r="W21" s="168">
        <f>U21-T21</f>
        <v>-10515</v>
      </c>
      <c r="X21" s="170">
        <f t="shared" si="2"/>
        <v>0.19106308538796193</v>
      </c>
    </row>
    <row r="22" spans="1:24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4"/>
      <c r="K22" s="154"/>
      <c r="L22" s="153"/>
    </row>
    <row r="23" spans="1:24" x14ac:dyDescent="0.25">
      <c r="A23" s="1"/>
      <c r="B23" s="156" t="s">
        <v>73</v>
      </c>
      <c r="C23" s="176">
        <v>439711</v>
      </c>
      <c r="D23" s="176">
        <v>213521</v>
      </c>
      <c r="E23" s="176">
        <v>995985</v>
      </c>
      <c r="F23" s="176">
        <v>1104273</v>
      </c>
      <c r="G23" s="176">
        <v>1156879</v>
      </c>
      <c r="H23" s="176">
        <v>1098545</v>
      </c>
      <c r="I23" s="176">
        <v>1101894</v>
      </c>
      <c r="J23" s="177">
        <f>IFERROR(I23/H23-1,"-")</f>
        <v>3.0485778916657935E-3</v>
      </c>
      <c r="K23" s="176">
        <f>I23-H23</f>
        <v>3349</v>
      </c>
      <c r="L23" s="177">
        <f t="shared" ref="L23:L35" si="8">I23/I$9</f>
        <v>0.35140567820325769</v>
      </c>
    </row>
    <row r="24" spans="1:24" x14ac:dyDescent="0.25">
      <c r="A24" s="1" t="s">
        <v>101</v>
      </c>
      <c r="B24" s="159" t="s">
        <v>102</v>
      </c>
      <c r="C24" s="160">
        <v>24401</v>
      </c>
      <c r="D24" s="160">
        <v>102997</v>
      </c>
      <c r="E24" s="160">
        <v>96500</v>
      </c>
      <c r="F24" s="160">
        <v>89535</v>
      </c>
      <c r="G24" s="160">
        <v>78646</v>
      </c>
      <c r="H24" s="160">
        <v>69532</v>
      </c>
      <c r="I24" s="160">
        <v>72749</v>
      </c>
      <c r="J24" s="178">
        <f>IFERROR(I24/H24-1,"-")</f>
        <v>4.6266467238106124E-2</v>
      </c>
      <c r="K24" s="159">
        <f t="shared" ref="K24:K34" si="9">I24-H24</f>
        <v>3217</v>
      </c>
      <c r="L24" s="161">
        <f t="shared" si="8"/>
        <v>2.3200427340205856E-2</v>
      </c>
    </row>
    <row r="25" spans="1:24" x14ac:dyDescent="0.25">
      <c r="A25" s="162" t="s">
        <v>108</v>
      </c>
      <c r="B25" s="163" t="s">
        <v>108</v>
      </c>
      <c r="C25" s="164">
        <v>10723</v>
      </c>
      <c r="D25" s="164">
        <v>64209</v>
      </c>
      <c r="E25" s="164">
        <v>42222</v>
      </c>
      <c r="F25" s="164">
        <v>37061</v>
      </c>
      <c r="G25" s="164">
        <v>29378</v>
      </c>
      <c r="H25" s="164">
        <v>28690</v>
      </c>
      <c r="I25" s="164">
        <v>31813</v>
      </c>
      <c r="J25" s="179">
        <f>IFERROR(I25/H25-1,"-")</f>
        <v>0.10885325897525266</v>
      </c>
      <c r="K25" s="163">
        <f t="shared" si="9"/>
        <v>3123</v>
      </c>
      <c r="L25" s="165">
        <f t="shared" si="8"/>
        <v>1.014550296188221E-2</v>
      </c>
    </row>
    <row r="26" spans="1:24" x14ac:dyDescent="0.25">
      <c r="A26" s="162" t="s">
        <v>105</v>
      </c>
      <c r="B26" s="163" t="s">
        <v>105</v>
      </c>
      <c r="C26" s="164">
        <v>13678</v>
      </c>
      <c r="D26" s="164">
        <v>38788</v>
      </c>
      <c r="E26" s="164">
        <v>54278</v>
      </c>
      <c r="F26" s="164">
        <v>52474</v>
      </c>
      <c r="G26" s="164">
        <v>49268</v>
      </c>
      <c r="H26" s="164">
        <v>40842</v>
      </c>
      <c r="I26" s="164">
        <v>40936</v>
      </c>
      <c r="J26" s="179">
        <f>IFERROR(I26/H26-1,"-")</f>
        <v>2.3015523235885293E-3</v>
      </c>
      <c r="K26" s="163">
        <f t="shared" si="9"/>
        <v>94</v>
      </c>
      <c r="L26" s="165">
        <f t="shared" si="8"/>
        <v>1.3054924378323646E-2</v>
      </c>
    </row>
    <row r="27" spans="1:24" x14ac:dyDescent="0.25">
      <c r="A27" s="1"/>
      <c r="B27" s="159" t="s">
        <v>112</v>
      </c>
      <c r="C27" s="160">
        <v>415310</v>
      </c>
      <c r="D27" s="160">
        <v>110524</v>
      </c>
      <c r="E27" s="160">
        <v>899485</v>
      </c>
      <c r="F27" s="160">
        <v>1014738</v>
      </c>
      <c r="G27" s="160">
        <v>1078233</v>
      </c>
      <c r="H27" s="160">
        <v>1029013</v>
      </c>
      <c r="I27" s="160">
        <v>1029145</v>
      </c>
      <c r="J27" s="178">
        <f>IFERROR(I27/H27-1,"-")</f>
        <v>1.2827826276251564E-4</v>
      </c>
      <c r="K27" s="159">
        <f t="shared" si="9"/>
        <v>132</v>
      </c>
      <c r="L27" s="161">
        <f t="shared" si="8"/>
        <v>0.3282052508630518</v>
      </c>
    </row>
    <row r="28" spans="1:24" s="57" customFormat="1" x14ac:dyDescent="0.25">
      <c r="B28" s="163" t="s">
        <v>115</v>
      </c>
      <c r="C28" s="164">
        <v>190725</v>
      </c>
      <c r="D28" s="164">
        <v>6934</v>
      </c>
      <c r="E28" s="164">
        <v>435000</v>
      </c>
      <c r="F28" s="164">
        <v>512220</v>
      </c>
      <c r="G28" s="164">
        <v>549563</v>
      </c>
      <c r="H28" s="164">
        <v>534615</v>
      </c>
      <c r="I28" s="164">
        <v>531991</v>
      </c>
      <c r="J28" s="179">
        <f t="shared" ref="J28:J35" si="10">IFERROR(I28/H28-1,"-")</f>
        <v>-4.9082049699316066E-3</v>
      </c>
      <c r="K28" s="163">
        <f t="shared" si="9"/>
        <v>-2624</v>
      </c>
      <c r="L28" s="165">
        <f t="shared" si="8"/>
        <v>0.16965756974176213</v>
      </c>
    </row>
    <row r="29" spans="1:24" s="57" customFormat="1" x14ac:dyDescent="0.25">
      <c r="B29" s="163" t="s">
        <v>118</v>
      </c>
      <c r="C29" s="164">
        <v>50910</v>
      </c>
      <c r="D29" s="164">
        <v>18570</v>
      </c>
      <c r="E29" s="164">
        <v>99278</v>
      </c>
      <c r="F29" s="164">
        <v>110170</v>
      </c>
      <c r="G29" s="164">
        <v>111801</v>
      </c>
      <c r="H29" s="164">
        <v>103862</v>
      </c>
      <c r="I29" s="164">
        <v>99823</v>
      </c>
      <c r="J29" s="179">
        <f t="shared" si="10"/>
        <v>-3.8888140031965501E-2</v>
      </c>
      <c r="K29" s="163">
        <f t="shared" si="9"/>
        <v>-4039</v>
      </c>
      <c r="L29" s="165">
        <f t="shared" si="8"/>
        <v>3.1834612962121395E-2</v>
      </c>
    </row>
    <row r="30" spans="1:24" x14ac:dyDescent="0.25">
      <c r="A30" s="1"/>
      <c r="B30" s="163" t="s">
        <v>121</v>
      </c>
      <c r="C30" s="164">
        <v>16130</v>
      </c>
      <c r="D30" s="164">
        <v>18251</v>
      </c>
      <c r="E30" s="164">
        <v>37612</v>
      </c>
      <c r="F30" s="164">
        <v>39466</v>
      </c>
      <c r="G30" s="164">
        <v>40091</v>
      </c>
      <c r="H30" s="164">
        <v>31625</v>
      </c>
      <c r="I30" s="164">
        <v>36119</v>
      </c>
      <c r="J30" s="179">
        <f t="shared" si="10"/>
        <v>0.14210276679841893</v>
      </c>
      <c r="K30" s="163">
        <f t="shared" si="9"/>
        <v>4494</v>
      </c>
      <c r="L30" s="165">
        <f t="shared" si="8"/>
        <v>1.1518732011448891E-2</v>
      </c>
    </row>
    <row r="31" spans="1:24" x14ac:dyDescent="0.25">
      <c r="A31" s="1"/>
      <c r="B31" s="163" t="s">
        <v>128</v>
      </c>
      <c r="C31" s="164">
        <v>15632</v>
      </c>
      <c r="D31" s="164">
        <v>4369</v>
      </c>
      <c r="E31" s="164">
        <v>51109</v>
      </c>
      <c r="F31" s="164">
        <v>42938</v>
      </c>
      <c r="G31" s="164">
        <v>42702</v>
      </c>
      <c r="H31" s="164">
        <v>39958</v>
      </c>
      <c r="I31" s="164">
        <v>41255</v>
      </c>
      <c r="J31" s="179">
        <f t="shared" si="10"/>
        <v>3.2459082036137898E-2</v>
      </c>
      <c r="K31" s="163">
        <f t="shared" si="9"/>
        <v>1297</v>
      </c>
      <c r="L31" s="165">
        <f t="shared" si="8"/>
        <v>1.3156656860165674E-2</v>
      </c>
    </row>
    <row r="32" spans="1:24" x14ac:dyDescent="0.25">
      <c r="A32" s="1"/>
      <c r="B32" s="163" t="s">
        <v>124</v>
      </c>
      <c r="C32" s="164">
        <v>20897</v>
      </c>
      <c r="D32" s="164">
        <v>9058</v>
      </c>
      <c r="E32" s="164">
        <v>52480</v>
      </c>
      <c r="F32" s="164">
        <v>46351</v>
      </c>
      <c r="G32" s="164">
        <v>49060</v>
      </c>
      <c r="H32" s="164">
        <v>46472</v>
      </c>
      <c r="I32" s="164">
        <v>47410</v>
      </c>
      <c r="J32" s="179">
        <f t="shared" si="10"/>
        <v>2.0184196935789211E-2</v>
      </c>
      <c r="K32" s="163">
        <f t="shared" si="9"/>
        <v>938</v>
      </c>
      <c r="L32" s="165">
        <f t="shared" si="8"/>
        <v>1.5119551611694452E-2</v>
      </c>
    </row>
    <row r="33" spans="1:12" x14ac:dyDescent="0.25">
      <c r="A33" s="1"/>
      <c r="B33" s="163" t="s">
        <v>133</v>
      </c>
      <c r="C33" s="164">
        <v>14159</v>
      </c>
      <c r="D33" s="164">
        <v>200</v>
      </c>
      <c r="E33" s="164">
        <v>15872</v>
      </c>
      <c r="F33" s="164">
        <v>18346</v>
      </c>
      <c r="G33" s="164">
        <v>17354</v>
      </c>
      <c r="H33" s="164">
        <v>15812</v>
      </c>
      <c r="I33" s="164">
        <v>16369</v>
      </c>
      <c r="J33" s="179">
        <f t="shared" si="10"/>
        <v>3.5226410321274937E-2</v>
      </c>
      <c r="K33" s="163">
        <f t="shared" si="9"/>
        <v>557</v>
      </c>
      <c r="L33" s="165">
        <f t="shared" si="8"/>
        <v>5.2202476340819761E-3</v>
      </c>
    </row>
    <row r="34" spans="1:12" x14ac:dyDescent="0.25">
      <c r="A34" s="162" t="s">
        <v>149</v>
      </c>
      <c r="B34" s="163" t="s">
        <v>136</v>
      </c>
      <c r="C34" s="164">
        <v>16043</v>
      </c>
      <c r="D34" s="164">
        <v>430</v>
      </c>
      <c r="E34" s="164">
        <v>10169</v>
      </c>
      <c r="F34" s="164">
        <v>16799</v>
      </c>
      <c r="G34" s="164">
        <v>17210</v>
      </c>
      <c r="H34" s="164">
        <v>13635</v>
      </c>
      <c r="I34" s="164">
        <v>13640</v>
      </c>
      <c r="J34" s="179">
        <f t="shared" si="10"/>
        <v>3.6670333700028479E-4</v>
      </c>
      <c r="K34" s="163">
        <f t="shared" si="9"/>
        <v>5</v>
      </c>
      <c r="L34" s="165">
        <f t="shared" si="8"/>
        <v>4.3499406029004917E-3</v>
      </c>
    </row>
    <row r="35" spans="1:12" x14ac:dyDescent="0.25">
      <c r="A35" s="167" t="s">
        <v>150</v>
      </c>
      <c r="B35" s="168" t="s">
        <v>150</v>
      </c>
      <c r="C35" s="169">
        <f t="shared" ref="C35:I35" si="11">C27-SUM(C28:C34)</f>
        <v>90814</v>
      </c>
      <c r="D35" s="169">
        <f t="shared" si="11"/>
        <v>52712</v>
      </c>
      <c r="E35" s="169">
        <f t="shared" si="11"/>
        <v>197965</v>
      </c>
      <c r="F35" s="169">
        <f t="shared" si="11"/>
        <v>228448</v>
      </c>
      <c r="G35" s="169">
        <f t="shared" si="11"/>
        <v>250452</v>
      </c>
      <c r="H35" s="169">
        <f t="shared" si="11"/>
        <v>243034</v>
      </c>
      <c r="I35" s="169">
        <f t="shared" si="11"/>
        <v>242538</v>
      </c>
      <c r="J35" s="180">
        <f t="shared" si="10"/>
        <v>-2.0408667100076938E-3</v>
      </c>
      <c r="K35" s="168">
        <f>I35-H35</f>
        <v>-496</v>
      </c>
      <c r="L35" s="170">
        <f t="shared" si="8"/>
        <v>7.73479394388768E-2</v>
      </c>
    </row>
    <row r="36" spans="1:12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4"/>
      <c r="K36" s="154"/>
      <c r="L36" s="153"/>
    </row>
    <row r="37" spans="1:12" x14ac:dyDescent="0.25">
      <c r="A37" s="1"/>
      <c r="B37" s="156" t="s">
        <v>73</v>
      </c>
      <c r="C37" s="176">
        <v>324285</v>
      </c>
      <c r="D37" s="176">
        <v>93297</v>
      </c>
      <c r="E37" s="176">
        <v>684265</v>
      </c>
      <c r="F37" s="176">
        <v>769680</v>
      </c>
      <c r="G37" s="176">
        <v>813698</v>
      </c>
      <c r="H37" s="176">
        <v>831831</v>
      </c>
      <c r="I37" s="176">
        <v>851841</v>
      </c>
      <c r="J37" s="177">
        <f>IFERROR(I37/H37-1,"-")</f>
        <v>2.4055367015655804E-2</v>
      </c>
      <c r="K37" s="176">
        <f>I37-H37</f>
        <v>20010</v>
      </c>
      <c r="L37" s="177">
        <f t="shared" ref="L37:L49" si="12">I37/I$9</f>
        <v>0.27166112559496758</v>
      </c>
    </row>
    <row r="38" spans="1:12" x14ac:dyDescent="0.25">
      <c r="A38" s="1" t="s">
        <v>101</v>
      </c>
      <c r="B38" s="159" t="s">
        <v>102</v>
      </c>
      <c r="C38" s="160">
        <v>17239</v>
      </c>
      <c r="D38" s="160">
        <v>28671</v>
      </c>
      <c r="E38" s="160">
        <v>55882</v>
      </c>
      <c r="F38" s="160">
        <v>53759</v>
      </c>
      <c r="G38" s="160">
        <v>52898</v>
      </c>
      <c r="H38" s="160">
        <v>55422</v>
      </c>
      <c r="I38" s="160">
        <v>67342</v>
      </c>
      <c r="J38" s="178">
        <f>IFERROR(I38/H38-1,"-")</f>
        <v>0.21507704521670101</v>
      </c>
      <c r="K38" s="159">
        <f t="shared" ref="K38:K48" si="13">I38-H38</f>
        <v>11920</v>
      </c>
      <c r="L38" s="161">
        <f t="shared" si="12"/>
        <v>2.1476077718513557E-2</v>
      </c>
    </row>
    <row r="39" spans="1:12" x14ac:dyDescent="0.25">
      <c r="A39" s="162" t="s">
        <v>108</v>
      </c>
      <c r="B39" s="163" t="s">
        <v>108</v>
      </c>
      <c r="C39" s="164">
        <v>6178</v>
      </c>
      <c r="D39" s="164">
        <v>22154</v>
      </c>
      <c r="E39" s="164">
        <v>22273</v>
      </c>
      <c r="F39" s="164">
        <v>21187</v>
      </c>
      <c r="G39" s="164">
        <v>22890</v>
      </c>
      <c r="H39" s="164">
        <v>22008</v>
      </c>
      <c r="I39" s="164">
        <v>31733</v>
      </c>
      <c r="J39" s="179">
        <f>IFERROR(I39/H39-1,"-")</f>
        <v>0.44188476917484554</v>
      </c>
      <c r="K39" s="163">
        <f t="shared" si="13"/>
        <v>9725</v>
      </c>
      <c r="L39" s="165">
        <f t="shared" si="12"/>
        <v>1.0119990113771358E-2</v>
      </c>
    </row>
    <row r="40" spans="1:12" x14ac:dyDescent="0.25">
      <c r="A40" s="162" t="s">
        <v>105</v>
      </c>
      <c r="B40" s="163" t="s">
        <v>105</v>
      </c>
      <c r="C40" s="164">
        <v>11061</v>
      </c>
      <c r="D40" s="164">
        <v>6517</v>
      </c>
      <c r="E40" s="164">
        <v>33609</v>
      </c>
      <c r="F40" s="164">
        <v>32572</v>
      </c>
      <c r="G40" s="164">
        <v>30008</v>
      </c>
      <c r="H40" s="164">
        <v>33414</v>
      </c>
      <c r="I40" s="164">
        <v>35609</v>
      </c>
      <c r="J40" s="179">
        <f>IFERROR(I40/H40-1,"-")</f>
        <v>6.569102771293478E-2</v>
      </c>
      <c r="K40" s="163">
        <f t="shared" si="13"/>
        <v>2195</v>
      </c>
      <c r="L40" s="165">
        <f t="shared" si="12"/>
        <v>1.13560876047422E-2</v>
      </c>
    </row>
    <row r="41" spans="1:12" x14ac:dyDescent="0.25">
      <c r="A41" s="1"/>
      <c r="B41" s="159" t="s">
        <v>112</v>
      </c>
      <c r="C41" s="160">
        <v>307046</v>
      </c>
      <c r="D41" s="160">
        <v>64626</v>
      </c>
      <c r="E41" s="160">
        <v>628383</v>
      </c>
      <c r="F41" s="160">
        <v>715921</v>
      </c>
      <c r="G41" s="160">
        <v>760800</v>
      </c>
      <c r="H41" s="160">
        <v>776409</v>
      </c>
      <c r="I41" s="160">
        <v>784499</v>
      </c>
      <c r="J41" s="178">
        <f>IFERROR(I41/H41-1,"-")</f>
        <v>1.0419765870823161E-2</v>
      </c>
      <c r="K41" s="159">
        <f t="shared" si="13"/>
        <v>8090</v>
      </c>
      <c r="L41" s="161">
        <f t="shared" si="12"/>
        <v>0.25018504787645401</v>
      </c>
    </row>
    <row r="42" spans="1:12" s="57" customFormat="1" x14ac:dyDescent="0.25">
      <c r="B42" s="163" t="s">
        <v>115</v>
      </c>
      <c r="C42" s="164">
        <v>140970</v>
      </c>
      <c r="D42" s="164">
        <v>3417</v>
      </c>
      <c r="E42" s="164">
        <v>306586</v>
      </c>
      <c r="F42" s="164">
        <v>360210</v>
      </c>
      <c r="G42" s="164">
        <v>391918</v>
      </c>
      <c r="H42" s="164">
        <v>399237</v>
      </c>
      <c r="I42" s="164">
        <v>406806</v>
      </c>
      <c r="J42" s="179">
        <f t="shared" ref="J42:J49" si="14">IFERROR(I42/H42-1,"-")</f>
        <v>1.8958663650914032E-2</v>
      </c>
      <c r="K42" s="163">
        <f t="shared" si="13"/>
        <v>7569</v>
      </c>
      <c r="L42" s="165">
        <f t="shared" si="12"/>
        <v>0.12973474610729746</v>
      </c>
    </row>
    <row r="43" spans="1:12" s="57" customFormat="1" x14ac:dyDescent="0.25">
      <c r="B43" s="163" t="s">
        <v>118</v>
      </c>
      <c r="C43" s="164">
        <v>14886</v>
      </c>
      <c r="D43" s="164">
        <v>4890</v>
      </c>
      <c r="E43" s="164">
        <v>22405</v>
      </c>
      <c r="F43" s="164">
        <v>27868</v>
      </c>
      <c r="G43" s="164">
        <v>27250</v>
      </c>
      <c r="H43" s="164">
        <v>28862</v>
      </c>
      <c r="I43" s="164">
        <v>31543</v>
      </c>
      <c r="J43" s="179">
        <f t="shared" si="14"/>
        <v>9.2890305592127964E-2</v>
      </c>
      <c r="K43" s="163">
        <f t="shared" si="13"/>
        <v>2681</v>
      </c>
      <c r="L43" s="165">
        <f t="shared" si="12"/>
        <v>1.005939709950808E-2</v>
      </c>
    </row>
    <row r="44" spans="1:12" x14ac:dyDescent="0.25">
      <c r="A44" s="1"/>
      <c r="B44" s="163" t="s">
        <v>121</v>
      </c>
      <c r="C44" s="164">
        <v>7059</v>
      </c>
      <c r="D44" s="164">
        <v>7849</v>
      </c>
      <c r="E44" s="164">
        <v>15441</v>
      </c>
      <c r="F44" s="164">
        <v>17860</v>
      </c>
      <c r="G44" s="164">
        <v>18036</v>
      </c>
      <c r="H44" s="164">
        <v>18502</v>
      </c>
      <c r="I44" s="164">
        <v>21879</v>
      </c>
      <c r="J44" s="179">
        <f t="shared" si="14"/>
        <v>0.18252080856123665</v>
      </c>
      <c r="K44" s="163">
        <f t="shared" si="13"/>
        <v>3377</v>
      </c>
      <c r="L44" s="165">
        <f t="shared" si="12"/>
        <v>6.9774450477169984E-3</v>
      </c>
    </row>
    <row r="45" spans="1:12" x14ac:dyDescent="0.25">
      <c r="A45" s="1"/>
      <c r="B45" s="163" t="s">
        <v>128</v>
      </c>
      <c r="C45" s="164">
        <v>13054</v>
      </c>
      <c r="D45" s="164">
        <v>3419</v>
      </c>
      <c r="E45" s="164">
        <v>36418</v>
      </c>
      <c r="F45" s="164">
        <v>32685</v>
      </c>
      <c r="G45" s="164">
        <v>34207</v>
      </c>
      <c r="H45" s="164">
        <v>30816</v>
      </c>
      <c r="I45" s="164">
        <v>33165</v>
      </c>
      <c r="J45" s="179">
        <f t="shared" si="14"/>
        <v>7.6226635514018648E-2</v>
      </c>
      <c r="K45" s="163">
        <f t="shared" si="13"/>
        <v>2349</v>
      </c>
      <c r="L45" s="165">
        <f t="shared" si="12"/>
        <v>1.0576670094955632E-2</v>
      </c>
    </row>
    <row r="46" spans="1:12" x14ac:dyDescent="0.25">
      <c r="A46" s="1"/>
      <c r="B46" s="163" t="s">
        <v>124</v>
      </c>
      <c r="C46" s="164">
        <v>11786</v>
      </c>
      <c r="D46" s="164">
        <v>2753</v>
      </c>
      <c r="E46" s="164">
        <v>22089</v>
      </c>
      <c r="F46" s="164">
        <v>24992</v>
      </c>
      <c r="G46" s="164">
        <v>27545</v>
      </c>
      <c r="H46" s="164">
        <v>23241</v>
      </c>
      <c r="I46" s="164">
        <v>23930</v>
      </c>
      <c r="J46" s="179">
        <f t="shared" si="14"/>
        <v>2.9645884428380898E-2</v>
      </c>
      <c r="K46" s="163">
        <f t="shared" si="13"/>
        <v>689</v>
      </c>
      <c r="L46" s="165">
        <f t="shared" si="12"/>
        <v>7.6315306911590008E-3</v>
      </c>
    </row>
    <row r="47" spans="1:12" x14ac:dyDescent="0.25">
      <c r="A47" s="1"/>
      <c r="B47" s="163" t="s">
        <v>133</v>
      </c>
      <c r="C47" s="164">
        <v>12179</v>
      </c>
      <c r="D47" s="164">
        <v>420</v>
      </c>
      <c r="E47" s="164">
        <v>15389</v>
      </c>
      <c r="F47" s="164">
        <v>17947</v>
      </c>
      <c r="G47" s="164">
        <v>16728</v>
      </c>
      <c r="H47" s="164">
        <v>17045</v>
      </c>
      <c r="I47" s="164">
        <v>13852</v>
      </c>
      <c r="J47" s="179">
        <f t="shared" si="14"/>
        <v>-0.18732766207098861</v>
      </c>
      <c r="K47" s="163">
        <f t="shared" si="13"/>
        <v>-3193</v>
      </c>
      <c r="L47" s="165">
        <f t="shared" si="12"/>
        <v>4.417549650394253E-3</v>
      </c>
    </row>
    <row r="48" spans="1:12" x14ac:dyDescent="0.25">
      <c r="A48" s="162" t="s">
        <v>149</v>
      </c>
      <c r="B48" s="163" t="s">
        <v>136</v>
      </c>
      <c r="C48" s="164">
        <v>20180</v>
      </c>
      <c r="D48" s="164">
        <v>2116</v>
      </c>
      <c r="E48" s="164">
        <v>14729</v>
      </c>
      <c r="F48" s="164">
        <v>18123</v>
      </c>
      <c r="G48" s="164">
        <v>19789</v>
      </c>
      <c r="H48" s="164">
        <v>15600</v>
      </c>
      <c r="I48" s="164">
        <v>14858</v>
      </c>
      <c r="J48" s="179">
        <f t="shared" si="14"/>
        <v>-4.7564102564102595E-2</v>
      </c>
      <c r="K48" s="163">
        <f t="shared" si="13"/>
        <v>-742</v>
      </c>
      <c r="L48" s="165">
        <f t="shared" si="12"/>
        <v>4.7383737153882336E-3</v>
      </c>
    </row>
    <row r="49" spans="1:12" x14ac:dyDescent="0.25">
      <c r="A49" s="167" t="s">
        <v>150</v>
      </c>
      <c r="B49" s="168" t="s">
        <v>150</v>
      </c>
      <c r="C49" s="169">
        <f t="shared" ref="C49:I49" si="15">C41-SUM(C42:C48)</f>
        <v>86932</v>
      </c>
      <c r="D49" s="169">
        <f t="shared" si="15"/>
        <v>39762</v>
      </c>
      <c r="E49" s="169">
        <f t="shared" si="15"/>
        <v>195326</v>
      </c>
      <c r="F49" s="169">
        <f t="shared" si="15"/>
        <v>216236</v>
      </c>
      <c r="G49" s="169">
        <f t="shared" si="15"/>
        <v>225327</v>
      </c>
      <c r="H49" s="169">
        <f t="shared" si="15"/>
        <v>243106</v>
      </c>
      <c r="I49" s="169">
        <f t="shared" si="15"/>
        <v>238466</v>
      </c>
      <c r="J49" s="180">
        <f t="shared" si="14"/>
        <v>-1.9086324483969963E-2</v>
      </c>
      <c r="K49" s="168">
        <f>I49-H49</f>
        <v>-4640</v>
      </c>
      <c r="L49" s="170">
        <f t="shared" si="12"/>
        <v>7.6049335470034368E-2</v>
      </c>
    </row>
    <row r="50" spans="1:12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4"/>
      <c r="K50" s="154"/>
      <c r="L50" s="153"/>
    </row>
    <row r="51" spans="1:12" x14ac:dyDescent="0.25">
      <c r="A51" s="1"/>
      <c r="B51" s="156" t="s">
        <v>73</v>
      </c>
      <c r="C51" s="176">
        <v>11900</v>
      </c>
      <c r="D51" s="176">
        <v>5578</v>
      </c>
      <c r="E51" s="176">
        <v>18891</v>
      </c>
      <c r="F51" s="176">
        <v>29549</v>
      </c>
      <c r="G51" s="176">
        <v>26909</v>
      </c>
      <c r="H51" s="176">
        <v>24307</v>
      </c>
      <c r="I51" s="176">
        <v>28005</v>
      </c>
      <c r="J51" s="177">
        <f>IFERROR(I51/H51-1,"-")</f>
        <v>0.15213724441518894</v>
      </c>
      <c r="K51" s="176">
        <f>I51-H51</f>
        <v>3698</v>
      </c>
      <c r="L51" s="177">
        <f t="shared" ref="L51:L63" si="16">I51/I$9</f>
        <v>8.9310913918055918E-3</v>
      </c>
    </row>
    <row r="52" spans="1:12" x14ac:dyDescent="0.25">
      <c r="A52" s="1" t="s">
        <v>101</v>
      </c>
      <c r="B52" s="159" t="s">
        <v>102</v>
      </c>
      <c r="C52" s="160">
        <v>1180</v>
      </c>
      <c r="D52" s="160">
        <v>1616</v>
      </c>
      <c r="E52" s="160">
        <v>2216</v>
      </c>
      <c r="F52" s="160">
        <v>12386</v>
      </c>
      <c r="G52" s="160">
        <v>7488</v>
      </c>
      <c r="H52" s="160">
        <v>4608</v>
      </c>
      <c r="I52" s="160">
        <v>8510</v>
      </c>
      <c r="J52" s="178">
        <f>IFERROR(I52/H52-1,"-")</f>
        <v>0.84678819444444442</v>
      </c>
      <c r="K52" s="159">
        <f t="shared" ref="K52:K62" si="17">I52-H52</f>
        <v>3902</v>
      </c>
      <c r="L52" s="161">
        <f t="shared" si="16"/>
        <v>2.7139292177920226E-3</v>
      </c>
    </row>
    <row r="53" spans="1:12" x14ac:dyDescent="0.25">
      <c r="A53" s="162" t="s">
        <v>108</v>
      </c>
      <c r="B53" s="163" t="s">
        <v>108</v>
      </c>
      <c r="C53" s="164">
        <v>576</v>
      </c>
      <c r="D53" s="164">
        <v>756</v>
      </c>
      <c r="E53" s="164">
        <v>794</v>
      </c>
      <c r="F53" s="164">
        <v>9119</v>
      </c>
      <c r="G53" s="164">
        <v>4838</v>
      </c>
      <c r="H53" s="164">
        <v>2935</v>
      </c>
      <c r="I53" s="164">
        <v>3774</v>
      </c>
      <c r="J53" s="179">
        <f>IFERROR(I53/H53-1,"-")</f>
        <v>0.28586030664395223</v>
      </c>
      <c r="K53" s="163">
        <f t="shared" si="17"/>
        <v>839</v>
      </c>
      <c r="L53" s="165">
        <f t="shared" si="16"/>
        <v>1.2035686096295056E-3</v>
      </c>
    </row>
    <row r="54" spans="1:12" x14ac:dyDescent="0.25">
      <c r="A54" s="162" t="s">
        <v>105</v>
      </c>
      <c r="B54" s="163" t="s">
        <v>105</v>
      </c>
      <c r="C54" s="164">
        <v>604</v>
      </c>
      <c r="D54" s="164">
        <v>860</v>
      </c>
      <c r="E54" s="164">
        <v>1422</v>
      </c>
      <c r="F54" s="164">
        <v>3267</v>
      </c>
      <c r="G54" s="164">
        <v>2650</v>
      </c>
      <c r="H54" s="164">
        <v>1673</v>
      </c>
      <c r="I54" s="164">
        <v>4736</v>
      </c>
      <c r="J54" s="179">
        <f>IFERROR(I54/H54-1,"-")</f>
        <v>1.8308427973699941</v>
      </c>
      <c r="K54" s="163">
        <f t="shared" si="17"/>
        <v>3063</v>
      </c>
      <c r="L54" s="165">
        <f t="shared" si="16"/>
        <v>1.5103606081625167E-3</v>
      </c>
    </row>
    <row r="55" spans="1:12" x14ac:dyDescent="0.25">
      <c r="A55" s="1"/>
      <c r="B55" s="159" t="s">
        <v>112</v>
      </c>
      <c r="C55" s="160">
        <v>10720</v>
      </c>
      <c r="D55" s="160">
        <v>3962</v>
      </c>
      <c r="E55" s="160">
        <v>16675</v>
      </c>
      <c r="F55" s="160">
        <v>17163</v>
      </c>
      <c r="G55" s="160">
        <v>19421</v>
      </c>
      <c r="H55" s="160">
        <v>19699</v>
      </c>
      <c r="I55" s="160">
        <v>19495</v>
      </c>
      <c r="J55" s="178">
        <f>IFERROR(I55/H55-1,"-")</f>
        <v>-1.0355855627189214E-2</v>
      </c>
      <c r="K55" s="159">
        <f t="shared" si="17"/>
        <v>-204</v>
      </c>
      <c r="L55" s="161">
        <f t="shared" si="16"/>
        <v>6.2171621740135692E-3</v>
      </c>
    </row>
    <row r="56" spans="1:12" s="57" customFormat="1" x14ac:dyDescent="0.25">
      <c r="B56" s="163" t="s">
        <v>115</v>
      </c>
      <c r="C56" s="164">
        <v>3648</v>
      </c>
      <c r="D56" s="164">
        <v>114</v>
      </c>
      <c r="E56" s="164">
        <v>6062</v>
      </c>
      <c r="F56" s="164">
        <v>5489</v>
      </c>
      <c r="G56" s="164">
        <v>6700</v>
      </c>
      <c r="H56" s="164">
        <v>7123</v>
      </c>
      <c r="I56" s="164">
        <v>5427</v>
      </c>
      <c r="J56" s="179">
        <f t="shared" ref="J56:J63" si="18">IFERROR(I56/H56-1,"-")</f>
        <v>-0.23810192334690439</v>
      </c>
      <c r="K56" s="163">
        <f t="shared" si="17"/>
        <v>-1696</v>
      </c>
      <c r="L56" s="165">
        <f t="shared" si="16"/>
        <v>1.7307278337200123E-3</v>
      </c>
    </row>
    <row r="57" spans="1:12" s="57" customFormat="1" x14ac:dyDescent="0.25">
      <c r="B57" s="163" t="s">
        <v>118</v>
      </c>
      <c r="C57" s="164">
        <v>2760</v>
      </c>
      <c r="D57" s="164">
        <v>1495</v>
      </c>
      <c r="E57" s="164">
        <v>4137</v>
      </c>
      <c r="F57" s="164">
        <v>3170</v>
      </c>
      <c r="G57" s="164">
        <v>3666</v>
      </c>
      <c r="H57" s="164">
        <v>4162</v>
      </c>
      <c r="I57" s="164">
        <v>4459</v>
      </c>
      <c r="J57" s="179">
        <f t="shared" si="18"/>
        <v>7.1359923113887502E-2</v>
      </c>
      <c r="K57" s="163">
        <f t="shared" si="17"/>
        <v>297</v>
      </c>
      <c r="L57" s="165">
        <f t="shared" si="16"/>
        <v>1.4220223715786873E-3</v>
      </c>
    </row>
    <row r="58" spans="1:12" x14ac:dyDescent="0.25">
      <c r="A58" s="1"/>
      <c r="B58" s="163" t="s">
        <v>121</v>
      </c>
      <c r="C58" s="164">
        <v>468</v>
      </c>
      <c r="D58" s="164">
        <v>639</v>
      </c>
      <c r="E58" s="164">
        <v>1175</v>
      </c>
      <c r="F58" s="164">
        <v>1646</v>
      </c>
      <c r="G58" s="164">
        <v>1472</v>
      </c>
      <c r="H58" s="164">
        <v>1139</v>
      </c>
      <c r="I58" s="164">
        <v>1956</v>
      </c>
      <c r="J58" s="179">
        <f t="shared" si="18"/>
        <v>0.71729587357330993</v>
      </c>
      <c r="K58" s="163">
        <f t="shared" si="17"/>
        <v>817</v>
      </c>
      <c r="L58" s="165">
        <f t="shared" si="16"/>
        <v>6.2378913631036385E-4</v>
      </c>
    </row>
    <row r="59" spans="1:12" x14ac:dyDescent="0.25">
      <c r="A59" s="1"/>
      <c r="B59" s="163" t="s">
        <v>128</v>
      </c>
      <c r="C59" s="164">
        <v>223</v>
      </c>
      <c r="D59" s="164">
        <v>94</v>
      </c>
      <c r="E59" s="164">
        <v>444</v>
      </c>
      <c r="F59" s="164">
        <v>385</v>
      </c>
      <c r="G59" s="164">
        <v>613</v>
      </c>
      <c r="H59" s="164">
        <v>593</v>
      </c>
      <c r="I59" s="164">
        <v>833</v>
      </c>
      <c r="J59" s="179">
        <f t="shared" si="18"/>
        <v>0.40472175379426645</v>
      </c>
      <c r="K59" s="163">
        <f t="shared" si="17"/>
        <v>240</v>
      </c>
      <c r="L59" s="165">
        <f t="shared" si="16"/>
        <v>2.6565253095426022E-4</v>
      </c>
    </row>
    <row r="60" spans="1:12" x14ac:dyDescent="0.25">
      <c r="A60" s="1"/>
      <c r="B60" s="163" t="s">
        <v>124</v>
      </c>
      <c r="C60" s="164">
        <v>213</v>
      </c>
      <c r="D60" s="164">
        <v>112</v>
      </c>
      <c r="E60" s="164">
        <v>419</v>
      </c>
      <c r="F60" s="164">
        <v>406</v>
      </c>
      <c r="G60" s="164">
        <v>376</v>
      </c>
      <c r="H60" s="164">
        <v>521</v>
      </c>
      <c r="I60" s="164">
        <v>501</v>
      </c>
      <c r="J60" s="179">
        <f t="shared" si="18"/>
        <v>-3.8387715930902067E-2</v>
      </c>
      <c r="K60" s="163">
        <f t="shared" si="17"/>
        <v>-20</v>
      </c>
      <c r="L60" s="165">
        <f t="shared" si="16"/>
        <v>1.5977421129421894E-4</v>
      </c>
    </row>
    <row r="61" spans="1:12" x14ac:dyDescent="0.25">
      <c r="A61" s="1"/>
      <c r="B61" s="163" t="s">
        <v>133</v>
      </c>
      <c r="C61" s="164">
        <v>147</v>
      </c>
      <c r="D61" s="164">
        <v>29</v>
      </c>
      <c r="E61" s="164">
        <v>55</v>
      </c>
      <c r="F61" s="164">
        <v>167</v>
      </c>
      <c r="G61" s="164">
        <v>92</v>
      </c>
      <c r="H61" s="164">
        <v>174</v>
      </c>
      <c r="I61" s="164">
        <v>116</v>
      </c>
      <c r="J61" s="179">
        <f t="shared" si="18"/>
        <v>-0.33333333333333337</v>
      </c>
      <c r="K61" s="163">
        <f t="shared" si="17"/>
        <v>-58</v>
      </c>
      <c r="L61" s="165">
        <f t="shared" si="16"/>
        <v>3.6993629760737322E-5</v>
      </c>
    </row>
    <row r="62" spans="1:12" x14ac:dyDescent="0.25">
      <c r="A62" s="162" t="s">
        <v>149</v>
      </c>
      <c r="B62" s="163" t="s">
        <v>136</v>
      </c>
      <c r="C62" s="164">
        <v>253</v>
      </c>
      <c r="D62" s="164">
        <v>16</v>
      </c>
      <c r="E62" s="164">
        <v>95</v>
      </c>
      <c r="F62" s="164">
        <v>159</v>
      </c>
      <c r="G62" s="164">
        <v>109</v>
      </c>
      <c r="H62" s="164">
        <v>425</v>
      </c>
      <c r="I62" s="164">
        <v>128</v>
      </c>
      <c r="J62" s="179">
        <f t="shared" si="18"/>
        <v>-0.69882352941176473</v>
      </c>
      <c r="K62" s="163">
        <f t="shared" si="17"/>
        <v>-297</v>
      </c>
      <c r="L62" s="165">
        <f t="shared" si="16"/>
        <v>4.0820556977365317E-5</v>
      </c>
    </row>
    <row r="63" spans="1:12" x14ac:dyDescent="0.25">
      <c r="A63" s="167" t="s">
        <v>150</v>
      </c>
      <c r="B63" s="168" t="s">
        <v>150</v>
      </c>
      <c r="C63" s="169">
        <f t="shared" ref="C63:I63" si="19">C55-SUM(C56:C62)</f>
        <v>3008</v>
      </c>
      <c r="D63" s="169">
        <f t="shared" si="19"/>
        <v>1463</v>
      </c>
      <c r="E63" s="169">
        <f t="shared" si="19"/>
        <v>4288</v>
      </c>
      <c r="F63" s="169">
        <f t="shared" si="19"/>
        <v>5741</v>
      </c>
      <c r="G63" s="169">
        <f t="shared" si="19"/>
        <v>6393</v>
      </c>
      <c r="H63" s="169">
        <f t="shared" si="19"/>
        <v>5562</v>
      </c>
      <c r="I63" s="169">
        <f t="shared" si="19"/>
        <v>6075</v>
      </c>
      <c r="J63" s="180">
        <f t="shared" si="18"/>
        <v>9.2233009708737823E-2</v>
      </c>
      <c r="K63" s="168">
        <f>I63-H63</f>
        <v>513</v>
      </c>
      <c r="L63" s="170">
        <f t="shared" si="16"/>
        <v>1.9373819034179244E-3</v>
      </c>
    </row>
    <row r="64" spans="1:12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4"/>
      <c r="K64" s="154"/>
      <c r="L64" s="153"/>
    </row>
    <row r="65" spans="1:12" x14ac:dyDescent="0.25">
      <c r="A65" s="1"/>
      <c r="B65" s="156" t="s">
        <v>73</v>
      </c>
      <c r="C65" s="176">
        <v>29538</v>
      </c>
      <c r="D65" s="176">
        <v>21235</v>
      </c>
      <c r="E65" s="176">
        <v>78873</v>
      </c>
      <c r="F65" s="176">
        <v>101039</v>
      </c>
      <c r="G65" s="176">
        <v>136007</v>
      </c>
      <c r="H65" s="176">
        <v>108799</v>
      </c>
      <c r="I65" s="176">
        <v>109750</v>
      </c>
      <c r="J65" s="177">
        <f>IFERROR(I65/H65-1,"-")</f>
        <v>8.7408891625841978E-3</v>
      </c>
      <c r="K65" s="176">
        <f>I65-H65</f>
        <v>951</v>
      </c>
      <c r="L65" s="177">
        <f t="shared" ref="L65:L77" si="20">I65/I$9</f>
        <v>3.5000438502076903E-2</v>
      </c>
    </row>
    <row r="66" spans="1:12" x14ac:dyDescent="0.25">
      <c r="A66" s="1" t="s">
        <v>101</v>
      </c>
      <c r="B66" s="159" t="s">
        <v>102</v>
      </c>
      <c r="C66" s="160">
        <v>6589</v>
      </c>
      <c r="D66" s="160">
        <v>9773</v>
      </c>
      <c r="E66" s="160">
        <v>16521</v>
      </c>
      <c r="F66" s="160">
        <v>16895</v>
      </c>
      <c r="G66" s="160">
        <v>32362</v>
      </c>
      <c r="H66" s="160">
        <v>21314</v>
      </c>
      <c r="I66" s="160">
        <v>24587</v>
      </c>
      <c r="J66" s="178">
        <f>IFERROR(I66/H66-1,"-")</f>
        <v>0.15356103969222112</v>
      </c>
      <c r="K66" s="159">
        <f t="shared" ref="K66:K76" si="21">I66-H66</f>
        <v>3273</v>
      </c>
      <c r="L66" s="161">
        <f t="shared" si="20"/>
        <v>7.8410549562693832E-3</v>
      </c>
    </row>
    <row r="67" spans="1:12" x14ac:dyDescent="0.25">
      <c r="A67" s="162" t="s">
        <v>108</v>
      </c>
      <c r="B67" s="163" t="s">
        <v>108</v>
      </c>
      <c r="C67" s="164">
        <v>2565</v>
      </c>
      <c r="D67" s="164">
        <v>9350</v>
      </c>
      <c r="E67" s="164">
        <v>11957</v>
      </c>
      <c r="F67" s="164">
        <v>12094</v>
      </c>
      <c r="G67" s="164">
        <v>19236</v>
      </c>
      <c r="H67" s="164">
        <v>7816</v>
      </c>
      <c r="I67" s="164">
        <v>12241</v>
      </c>
      <c r="J67" s="179">
        <f>IFERROR(I67/H67-1,"-")</f>
        <v>0.56614636642784033</v>
      </c>
      <c r="K67" s="163">
        <f t="shared" si="21"/>
        <v>4425</v>
      </c>
      <c r="L67" s="165">
        <f t="shared" si="20"/>
        <v>3.9037846715619445E-3</v>
      </c>
    </row>
    <row r="68" spans="1:12" x14ac:dyDescent="0.25">
      <c r="A68" s="162" t="s">
        <v>105</v>
      </c>
      <c r="B68" s="163" t="s">
        <v>105</v>
      </c>
      <c r="C68" s="164">
        <v>4024</v>
      </c>
      <c r="D68" s="164">
        <v>423</v>
      </c>
      <c r="E68" s="164">
        <v>4564</v>
      </c>
      <c r="F68" s="164">
        <v>4801</v>
      </c>
      <c r="G68" s="164">
        <v>13126</v>
      </c>
      <c r="H68" s="164">
        <v>13498</v>
      </c>
      <c r="I68" s="164">
        <v>12346</v>
      </c>
      <c r="J68" s="179">
        <f>IFERROR(I68/H68-1,"-")</f>
        <v>-8.53459771818047E-2</v>
      </c>
      <c r="K68" s="163">
        <f t="shared" si="21"/>
        <v>-1152</v>
      </c>
      <c r="L68" s="165">
        <f t="shared" si="20"/>
        <v>3.9372702847074396E-3</v>
      </c>
    </row>
    <row r="69" spans="1:12" x14ac:dyDescent="0.25">
      <c r="A69" s="1"/>
      <c r="B69" s="159" t="s">
        <v>112</v>
      </c>
      <c r="C69" s="160">
        <v>22949</v>
      </c>
      <c r="D69" s="160">
        <v>11462</v>
      </c>
      <c r="E69" s="160">
        <v>62352</v>
      </c>
      <c r="F69" s="160">
        <v>84144</v>
      </c>
      <c r="G69" s="160">
        <v>103645</v>
      </c>
      <c r="H69" s="160">
        <v>87485</v>
      </c>
      <c r="I69" s="160">
        <v>85163</v>
      </c>
      <c r="J69" s="178">
        <f>IFERROR(I69/H69-1,"-")</f>
        <v>-2.6541692861633437E-2</v>
      </c>
      <c r="K69" s="159">
        <f t="shared" si="21"/>
        <v>-2322</v>
      </c>
      <c r="L69" s="161">
        <f t="shared" si="20"/>
        <v>2.7159383545807523E-2</v>
      </c>
    </row>
    <row r="70" spans="1:12" s="57" customFormat="1" x14ac:dyDescent="0.25">
      <c r="B70" s="163" t="s">
        <v>115</v>
      </c>
      <c r="C70" s="164">
        <v>9198</v>
      </c>
      <c r="D70" s="164">
        <v>1409</v>
      </c>
      <c r="E70" s="164">
        <v>25128</v>
      </c>
      <c r="F70" s="164">
        <v>29122</v>
      </c>
      <c r="G70" s="164">
        <v>40052</v>
      </c>
      <c r="H70" s="164">
        <v>43439</v>
      </c>
      <c r="I70" s="164">
        <v>44797</v>
      </c>
      <c r="J70" s="179">
        <f t="shared" ref="J70:J77" si="22">IFERROR(I70/H70-1,"-")</f>
        <v>3.126222979350346E-2</v>
      </c>
      <c r="K70" s="163">
        <f t="shared" si="21"/>
        <v>1358</v>
      </c>
      <c r="L70" s="165">
        <f t="shared" si="20"/>
        <v>1.4286238210273704E-2</v>
      </c>
    </row>
    <row r="71" spans="1:12" s="57" customFormat="1" x14ac:dyDescent="0.25">
      <c r="B71" s="163" t="s">
        <v>118</v>
      </c>
      <c r="C71" s="164">
        <v>2626</v>
      </c>
      <c r="D71" s="164">
        <v>2083</v>
      </c>
      <c r="E71" s="164">
        <v>6465</v>
      </c>
      <c r="F71" s="164">
        <v>6452</v>
      </c>
      <c r="G71" s="164">
        <v>6763</v>
      </c>
      <c r="H71" s="164">
        <v>6660</v>
      </c>
      <c r="I71" s="164">
        <v>5913</v>
      </c>
      <c r="J71" s="179">
        <f t="shared" si="22"/>
        <v>-0.11216216216216213</v>
      </c>
      <c r="K71" s="163">
        <f t="shared" si="21"/>
        <v>-747</v>
      </c>
      <c r="L71" s="165">
        <f t="shared" si="20"/>
        <v>1.8857183859934464E-3</v>
      </c>
    </row>
    <row r="72" spans="1:12" x14ac:dyDescent="0.25">
      <c r="A72" s="1"/>
      <c r="B72" s="163" t="s">
        <v>121</v>
      </c>
      <c r="C72" s="164">
        <v>2915</v>
      </c>
      <c r="D72" s="164">
        <v>1450</v>
      </c>
      <c r="E72" s="164">
        <v>8106</v>
      </c>
      <c r="F72" s="164">
        <v>10568</v>
      </c>
      <c r="G72" s="164">
        <v>12526</v>
      </c>
      <c r="H72" s="164">
        <v>5835</v>
      </c>
      <c r="I72" s="164">
        <v>5278</v>
      </c>
      <c r="J72" s="179">
        <f t="shared" si="22"/>
        <v>-9.5458440445586934E-2</v>
      </c>
      <c r="K72" s="163">
        <f t="shared" si="21"/>
        <v>-557</v>
      </c>
      <c r="L72" s="165">
        <f t="shared" si="20"/>
        <v>1.6832101541135482E-3</v>
      </c>
    </row>
    <row r="73" spans="1:12" x14ac:dyDescent="0.25">
      <c r="A73" s="1"/>
      <c r="B73" s="163" t="s">
        <v>128</v>
      </c>
      <c r="C73" s="164">
        <v>233</v>
      </c>
      <c r="D73" s="164">
        <v>496</v>
      </c>
      <c r="E73" s="164">
        <v>2187</v>
      </c>
      <c r="F73" s="164">
        <v>2365</v>
      </c>
      <c r="G73" s="164">
        <v>4095</v>
      </c>
      <c r="H73" s="164">
        <v>3148</v>
      </c>
      <c r="I73" s="164">
        <v>3143</v>
      </c>
      <c r="J73" s="179">
        <f t="shared" si="22"/>
        <v>-1.5883100381194337E-3</v>
      </c>
      <c r="K73" s="163">
        <f t="shared" si="21"/>
        <v>-5</v>
      </c>
      <c r="L73" s="165">
        <f t="shared" si="20"/>
        <v>1.0023360201551501E-3</v>
      </c>
    </row>
    <row r="74" spans="1:12" x14ac:dyDescent="0.25">
      <c r="A74" s="1"/>
      <c r="B74" s="163" t="s">
        <v>124</v>
      </c>
      <c r="C74" s="164">
        <v>590</v>
      </c>
      <c r="D74" s="164">
        <v>900</v>
      </c>
      <c r="E74" s="164">
        <v>1794</v>
      </c>
      <c r="F74" s="164">
        <v>1728</v>
      </c>
      <c r="G74" s="164">
        <v>2306</v>
      </c>
      <c r="H74" s="164">
        <v>1904</v>
      </c>
      <c r="I74" s="164">
        <v>1544</v>
      </c>
      <c r="J74" s="179">
        <f t="shared" si="22"/>
        <v>-0.18907563025210083</v>
      </c>
      <c r="K74" s="163">
        <f t="shared" si="21"/>
        <v>-360</v>
      </c>
      <c r="L74" s="165">
        <f t="shared" si="20"/>
        <v>4.9239796853946922E-4</v>
      </c>
    </row>
    <row r="75" spans="1:12" x14ac:dyDescent="0.25">
      <c r="A75" s="1"/>
      <c r="B75" s="163" t="s">
        <v>133</v>
      </c>
      <c r="C75" s="164">
        <v>833</v>
      </c>
      <c r="D75" s="164">
        <v>2</v>
      </c>
      <c r="E75" s="164">
        <v>1434</v>
      </c>
      <c r="F75" s="164">
        <v>3910</v>
      </c>
      <c r="G75" s="164">
        <v>2831</v>
      </c>
      <c r="H75" s="164">
        <v>1714</v>
      </c>
      <c r="I75" s="164">
        <v>1299</v>
      </c>
      <c r="J75" s="179">
        <f t="shared" si="22"/>
        <v>-0.24212368728121358</v>
      </c>
      <c r="K75" s="163">
        <f t="shared" si="21"/>
        <v>-415</v>
      </c>
      <c r="L75" s="165">
        <f t="shared" si="20"/>
        <v>4.1426487119998088E-4</v>
      </c>
    </row>
    <row r="76" spans="1:12" x14ac:dyDescent="0.25">
      <c r="A76" s="162" t="s">
        <v>149</v>
      </c>
      <c r="B76" s="163" t="s">
        <v>136</v>
      </c>
      <c r="C76" s="164">
        <v>961</v>
      </c>
      <c r="D76" s="164">
        <v>0</v>
      </c>
      <c r="E76" s="164">
        <v>469</v>
      </c>
      <c r="F76" s="164">
        <v>1061</v>
      </c>
      <c r="G76" s="164">
        <v>2071</v>
      </c>
      <c r="H76" s="164">
        <v>2236</v>
      </c>
      <c r="I76" s="164">
        <v>2203</v>
      </c>
      <c r="J76" s="179">
        <f t="shared" si="22"/>
        <v>-1.4758497316636809E-2</v>
      </c>
      <c r="K76" s="163">
        <f t="shared" si="21"/>
        <v>-33</v>
      </c>
      <c r="L76" s="165">
        <f t="shared" si="20"/>
        <v>7.0256005485262339E-4</v>
      </c>
    </row>
    <row r="77" spans="1:12" x14ac:dyDescent="0.25">
      <c r="A77" s="167" t="s">
        <v>150</v>
      </c>
      <c r="B77" s="168" t="s">
        <v>150</v>
      </c>
      <c r="C77" s="169">
        <f t="shared" ref="C77:I77" si="23">C69-SUM(C70:C76)</f>
        <v>5593</v>
      </c>
      <c r="D77" s="169">
        <f t="shared" si="23"/>
        <v>5122</v>
      </c>
      <c r="E77" s="169">
        <f t="shared" si="23"/>
        <v>16769</v>
      </c>
      <c r="F77" s="169">
        <f t="shared" si="23"/>
        <v>28938</v>
      </c>
      <c r="G77" s="169">
        <f t="shared" si="23"/>
        <v>33001</v>
      </c>
      <c r="H77" s="169">
        <f t="shared" si="23"/>
        <v>22549</v>
      </c>
      <c r="I77" s="169">
        <f t="shared" si="23"/>
        <v>20986</v>
      </c>
      <c r="J77" s="180">
        <f t="shared" si="22"/>
        <v>-6.9315712448445588E-2</v>
      </c>
      <c r="K77" s="168">
        <f>I77-H77</f>
        <v>-1563</v>
      </c>
      <c r="L77" s="170">
        <f t="shared" si="20"/>
        <v>6.6926578806795981E-3</v>
      </c>
    </row>
    <row r="78" spans="1:12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4"/>
      <c r="K78" s="154"/>
      <c r="L78" s="153"/>
    </row>
    <row r="79" spans="1:12" x14ac:dyDescent="0.25">
      <c r="A79" s="1"/>
      <c r="B79" s="156" t="s">
        <v>73</v>
      </c>
      <c r="C79" s="176">
        <v>183101</v>
      </c>
      <c r="D79" s="176">
        <v>76469</v>
      </c>
      <c r="E79" s="176">
        <v>372553</v>
      </c>
      <c r="F79" s="176">
        <v>443789</v>
      </c>
      <c r="G79" s="176">
        <v>511926</v>
      </c>
      <c r="H79" s="176">
        <v>517418</v>
      </c>
      <c r="I79" s="176">
        <v>503619</v>
      </c>
      <c r="J79" s="177">
        <f>IFERROR(I79/H79-1,"-")</f>
        <v>-2.6668960105755923E-2</v>
      </c>
      <c r="K79" s="176">
        <f>I79-H79</f>
        <v>-13799</v>
      </c>
      <c r="L79" s="177">
        <f t="shared" ref="L79:L91" si="24">I79/I$9</f>
        <v>0.160609438159248</v>
      </c>
    </row>
    <row r="80" spans="1:12" x14ac:dyDescent="0.25">
      <c r="A80" s="1" t="s">
        <v>101</v>
      </c>
      <c r="B80" s="159" t="s">
        <v>102</v>
      </c>
      <c r="C80" s="160">
        <v>56011</v>
      </c>
      <c r="D80" s="160">
        <v>41163</v>
      </c>
      <c r="E80" s="160">
        <v>169776</v>
      </c>
      <c r="F80" s="160">
        <v>184091</v>
      </c>
      <c r="G80" s="160">
        <v>194988</v>
      </c>
      <c r="H80" s="160">
        <v>198338</v>
      </c>
      <c r="I80" s="160">
        <v>210188</v>
      </c>
      <c r="J80" s="178">
        <f>IFERROR(I80/H80-1,"-")</f>
        <v>5.9746493359820185E-2</v>
      </c>
      <c r="K80" s="159">
        <f t="shared" ref="K80:K90" si="25">I80-H80</f>
        <v>11850</v>
      </c>
      <c r="L80" s="161">
        <f t="shared" si="24"/>
        <v>6.7031181484050489E-2</v>
      </c>
    </row>
    <row r="81" spans="1:12" x14ac:dyDescent="0.25">
      <c r="A81" s="162" t="s">
        <v>108</v>
      </c>
      <c r="B81" s="163" t="s">
        <v>108</v>
      </c>
      <c r="C81" s="164">
        <v>9469</v>
      </c>
      <c r="D81" s="164">
        <v>18642</v>
      </c>
      <c r="E81" s="164">
        <v>43105</v>
      </c>
      <c r="F81" s="164">
        <v>44990</v>
      </c>
      <c r="G81" s="164">
        <v>53061</v>
      </c>
      <c r="H81" s="164">
        <v>42343</v>
      </c>
      <c r="I81" s="164">
        <v>58567</v>
      </c>
      <c r="J81" s="179">
        <f>IFERROR(I81/H81-1,"-")</f>
        <v>0.38315660203575552</v>
      </c>
      <c r="K81" s="163">
        <f t="shared" si="25"/>
        <v>16224</v>
      </c>
      <c r="L81" s="165">
        <f t="shared" si="24"/>
        <v>1.8677637191354332E-2</v>
      </c>
    </row>
    <row r="82" spans="1:12" x14ac:dyDescent="0.25">
      <c r="A82" s="162" t="s">
        <v>105</v>
      </c>
      <c r="B82" s="163" t="s">
        <v>105</v>
      </c>
      <c r="C82" s="164">
        <v>46542</v>
      </c>
      <c r="D82" s="164">
        <v>22521</v>
      </c>
      <c r="E82" s="164">
        <v>126671</v>
      </c>
      <c r="F82" s="164">
        <v>139101</v>
      </c>
      <c r="G82" s="164">
        <v>141927</v>
      </c>
      <c r="H82" s="164">
        <v>155995</v>
      </c>
      <c r="I82" s="164">
        <v>151621</v>
      </c>
      <c r="J82" s="179">
        <f>IFERROR(I82/H82-1,"-")</f>
        <v>-2.8039360235905031E-2</v>
      </c>
      <c r="K82" s="163">
        <f t="shared" si="25"/>
        <v>-4374</v>
      </c>
      <c r="L82" s="165">
        <f t="shared" si="24"/>
        <v>4.835354429269615E-2</v>
      </c>
    </row>
    <row r="83" spans="1:12" x14ac:dyDescent="0.25">
      <c r="A83" s="1"/>
      <c r="B83" s="159" t="s">
        <v>112</v>
      </c>
      <c r="C83" s="160">
        <v>127090</v>
      </c>
      <c r="D83" s="160">
        <v>35306</v>
      </c>
      <c r="E83" s="160">
        <v>202777</v>
      </c>
      <c r="F83" s="160">
        <v>259698</v>
      </c>
      <c r="G83" s="160">
        <v>316938</v>
      </c>
      <c r="H83" s="160">
        <v>319080</v>
      </c>
      <c r="I83" s="160">
        <v>293431</v>
      </c>
      <c r="J83" s="178">
        <f>IFERROR(I83/H83-1,"-")</f>
        <v>-8.0384229660273254E-2</v>
      </c>
      <c r="K83" s="159">
        <f t="shared" si="25"/>
        <v>-25649</v>
      </c>
      <c r="L83" s="161">
        <f t="shared" si="24"/>
        <v>9.3578256675197521E-2</v>
      </c>
    </row>
    <row r="84" spans="1:12" s="57" customFormat="1" x14ac:dyDescent="0.25">
      <c r="B84" s="163" t="s">
        <v>115</v>
      </c>
      <c r="C84" s="164">
        <v>21229</v>
      </c>
      <c r="D84" s="164">
        <v>2466</v>
      </c>
      <c r="E84" s="164">
        <v>35188</v>
      </c>
      <c r="F84" s="164">
        <v>48580</v>
      </c>
      <c r="G84" s="164">
        <v>61020</v>
      </c>
      <c r="H84" s="164">
        <v>60217</v>
      </c>
      <c r="I84" s="164">
        <v>58912</v>
      </c>
      <c r="J84" s="179">
        <f t="shared" ref="J84:J91" si="26">IFERROR(I84/H84-1,"-")</f>
        <v>-2.1671620970822203E-2</v>
      </c>
      <c r="K84" s="163">
        <f t="shared" si="25"/>
        <v>-1305</v>
      </c>
      <c r="L84" s="165">
        <f t="shared" si="24"/>
        <v>1.8787661348832387E-2</v>
      </c>
    </row>
    <row r="85" spans="1:12" s="57" customFormat="1" x14ac:dyDescent="0.25">
      <c r="B85" s="163" t="s">
        <v>118</v>
      </c>
      <c r="C85" s="164">
        <v>46896</v>
      </c>
      <c r="D85" s="164">
        <v>8035</v>
      </c>
      <c r="E85" s="164">
        <v>67582</v>
      </c>
      <c r="F85" s="164">
        <v>82601</v>
      </c>
      <c r="G85" s="164">
        <v>96254</v>
      </c>
      <c r="H85" s="164">
        <v>93593</v>
      </c>
      <c r="I85" s="164">
        <v>82544</v>
      </c>
      <c r="J85" s="179">
        <f t="shared" si="26"/>
        <v>-0.11805370059726694</v>
      </c>
      <c r="K85" s="163">
        <f t="shared" si="25"/>
        <v>-11049</v>
      </c>
      <c r="L85" s="165">
        <f t="shared" si="24"/>
        <v>2.6324156680778459E-2</v>
      </c>
    </row>
    <row r="86" spans="1:12" x14ac:dyDescent="0.25">
      <c r="A86" s="1"/>
      <c r="B86" s="163" t="s">
        <v>121</v>
      </c>
      <c r="C86" s="164">
        <v>6810</v>
      </c>
      <c r="D86" s="164">
        <v>6471</v>
      </c>
      <c r="E86" s="164">
        <v>17670</v>
      </c>
      <c r="F86" s="164">
        <v>22820</v>
      </c>
      <c r="G86" s="164">
        <v>33889</v>
      </c>
      <c r="H86" s="164">
        <v>34108</v>
      </c>
      <c r="I86" s="164">
        <v>32057</v>
      </c>
      <c r="J86" s="179">
        <f t="shared" si="26"/>
        <v>-6.0132520229858044E-2</v>
      </c>
      <c r="K86" s="163">
        <f t="shared" si="25"/>
        <v>-2051</v>
      </c>
      <c r="L86" s="165">
        <f t="shared" si="24"/>
        <v>1.0223317148620313E-2</v>
      </c>
    </row>
    <row r="87" spans="1:12" x14ac:dyDescent="0.25">
      <c r="A87" s="1"/>
      <c r="B87" s="163" t="s">
        <v>128</v>
      </c>
      <c r="C87" s="164">
        <v>1878</v>
      </c>
      <c r="D87" s="164">
        <v>629</v>
      </c>
      <c r="E87" s="164">
        <v>5763</v>
      </c>
      <c r="F87" s="164">
        <v>5624</v>
      </c>
      <c r="G87" s="164">
        <v>8657</v>
      </c>
      <c r="H87" s="164">
        <v>8584</v>
      </c>
      <c r="I87" s="164">
        <v>7451</v>
      </c>
      <c r="J87" s="179">
        <f t="shared" si="26"/>
        <v>-0.13198974836905875</v>
      </c>
      <c r="K87" s="163">
        <f t="shared" si="25"/>
        <v>-1133</v>
      </c>
      <c r="L87" s="165">
        <f t="shared" si="24"/>
        <v>2.3762028909246015E-3</v>
      </c>
    </row>
    <row r="88" spans="1:12" x14ac:dyDescent="0.25">
      <c r="A88" s="1"/>
      <c r="B88" s="163" t="s">
        <v>124</v>
      </c>
      <c r="C88" s="164">
        <v>1330</v>
      </c>
      <c r="D88" s="164">
        <v>806</v>
      </c>
      <c r="E88" s="164">
        <v>3331</v>
      </c>
      <c r="F88" s="164">
        <v>3220</v>
      </c>
      <c r="G88" s="164">
        <v>4399</v>
      </c>
      <c r="H88" s="164">
        <v>4680</v>
      </c>
      <c r="I88" s="164">
        <v>5330</v>
      </c>
      <c r="J88" s="179">
        <f t="shared" si="26"/>
        <v>0.13888888888888884</v>
      </c>
      <c r="K88" s="163">
        <f t="shared" si="25"/>
        <v>650</v>
      </c>
      <c r="L88" s="165">
        <f t="shared" si="24"/>
        <v>1.6997935053856027E-3</v>
      </c>
    </row>
    <row r="89" spans="1:12" x14ac:dyDescent="0.25">
      <c r="A89" s="1"/>
      <c r="B89" s="163" t="s">
        <v>133</v>
      </c>
      <c r="C89" s="164">
        <v>4100</v>
      </c>
      <c r="D89" s="164">
        <v>136</v>
      </c>
      <c r="E89" s="164">
        <v>4162</v>
      </c>
      <c r="F89" s="164">
        <v>6679</v>
      </c>
      <c r="G89" s="164">
        <v>5849</v>
      </c>
      <c r="H89" s="164">
        <v>5869</v>
      </c>
      <c r="I89" s="164">
        <v>4946</v>
      </c>
      <c r="J89" s="179">
        <f t="shared" si="26"/>
        <v>-0.15726699608110406</v>
      </c>
      <c r="K89" s="163">
        <f t="shared" si="25"/>
        <v>-923</v>
      </c>
      <c r="L89" s="165">
        <f t="shared" si="24"/>
        <v>1.5773318344535069E-3</v>
      </c>
    </row>
    <row r="90" spans="1:12" x14ac:dyDescent="0.25">
      <c r="A90" s="162" t="s">
        <v>149</v>
      </c>
      <c r="B90" s="163" t="s">
        <v>136</v>
      </c>
      <c r="C90" s="164">
        <v>6540</v>
      </c>
      <c r="D90" s="164">
        <v>523</v>
      </c>
      <c r="E90" s="164">
        <v>4014</v>
      </c>
      <c r="F90" s="164">
        <v>7037</v>
      </c>
      <c r="G90" s="164">
        <v>7774</v>
      </c>
      <c r="H90" s="164">
        <v>5291</v>
      </c>
      <c r="I90" s="164">
        <v>5968</v>
      </c>
      <c r="J90" s="179">
        <f t="shared" si="26"/>
        <v>0.12795312795312785</v>
      </c>
      <c r="K90" s="163">
        <f t="shared" si="25"/>
        <v>677</v>
      </c>
      <c r="L90" s="165">
        <f t="shared" si="24"/>
        <v>1.903258469069658E-3</v>
      </c>
    </row>
    <row r="91" spans="1:12" x14ac:dyDescent="0.25">
      <c r="A91" s="167" t="s">
        <v>150</v>
      </c>
      <c r="B91" s="168" t="s">
        <v>150</v>
      </c>
      <c r="C91" s="169">
        <f t="shared" ref="C91:I91" si="27">C83-SUM(C84:C90)</f>
        <v>38307</v>
      </c>
      <c r="D91" s="169">
        <f t="shared" si="27"/>
        <v>16240</v>
      </c>
      <c r="E91" s="169">
        <f t="shared" si="27"/>
        <v>65067</v>
      </c>
      <c r="F91" s="169">
        <f t="shared" si="27"/>
        <v>83137</v>
      </c>
      <c r="G91" s="169">
        <f t="shared" si="27"/>
        <v>99096</v>
      </c>
      <c r="H91" s="169">
        <f t="shared" si="27"/>
        <v>106738</v>
      </c>
      <c r="I91" s="169">
        <f t="shared" si="27"/>
        <v>96223</v>
      </c>
      <c r="J91" s="180">
        <f t="shared" si="26"/>
        <v>-9.8512244936198923E-2</v>
      </c>
      <c r="K91" s="168">
        <f>I91-H91</f>
        <v>-10515</v>
      </c>
      <c r="L91" s="170">
        <f t="shared" si="24"/>
        <v>3.0686534797132993E-2</v>
      </c>
    </row>
    <row r="92" spans="1:12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4"/>
      <c r="K92" s="154"/>
      <c r="L92" s="153"/>
    </row>
    <row r="93" spans="1:12" x14ac:dyDescent="0.25">
      <c r="A93" s="1"/>
      <c r="B93" s="156" t="s">
        <v>73</v>
      </c>
      <c r="C93" s="176">
        <v>13511</v>
      </c>
      <c r="D93" s="176">
        <v>12246</v>
      </c>
      <c r="E93" s="176">
        <v>25844</v>
      </c>
      <c r="F93" s="176">
        <v>32224</v>
      </c>
      <c r="G93" s="176">
        <v>30825</v>
      </c>
      <c r="H93" s="176">
        <v>29839</v>
      </c>
      <c r="I93" s="176">
        <v>29519</v>
      </c>
      <c r="J93" s="177">
        <f>IFERROR(I93/H93-1,"-")</f>
        <v>-1.0724219980562388E-2</v>
      </c>
      <c r="K93" s="176">
        <f>I93-H93</f>
        <v>-320</v>
      </c>
      <c r="L93" s="177">
        <f t="shared" ref="L93:L105" si="28">I93/I$9</f>
        <v>9.4139220423034905E-3</v>
      </c>
    </row>
    <row r="94" spans="1:12" x14ac:dyDescent="0.25">
      <c r="A94" s="1" t="s">
        <v>101</v>
      </c>
      <c r="B94" s="159" t="s">
        <v>102</v>
      </c>
      <c r="C94" s="160">
        <v>7669</v>
      </c>
      <c r="D94" s="160">
        <v>7557</v>
      </c>
      <c r="E94" s="160">
        <v>15601</v>
      </c>
      <c r="F94" s="160">
        <v>20436</v>
      </c>
      <c r="G94" s="160">
        <v>17336</v>
      </c>
      <c r="H94" s="160">
        <v>17141</v>
      </c>
      <c r="I94" s="160">
        <v>17707</v>
      </c>
      <c r="J94" s="178">
        <f>IFERROR(I94/H94-1,"-")</f>
        <v>3.3020243859751552E-2</v>
      </c>
      <c r="K94" s="159">
        <f t="shared" ref="K94:K104" si="29">I94-H94</f>
        <v>566</v>
      </c>
      <c r="L94" s="161">
        <f t="shared" si="28"/>
        <v>5.6469500187359975E-3</v>
      </c>
    </row>
    <row r="95" spans="1:12" x14ac:dyDescent="0.25">
      <c r="A95" s="162" t="s">
        <v>108</v>
      </c>
      <c r="B95" s="163" t="s">
        <v>108</v>
      </c>
      <c r="C95" s="164">
        <v>4352</v>
      </c>
      <c r="D95" s="164">
        <v>4335</v>
      </c>
      <c r="E95" s="164">
        <v>7360</v>
      </c>
      <c r="F95" s="164">
        <v>6042</v>
      </c>
      <c r="G95" s="164">
        <v>4738</v>
      </c>
      <c r="H95" s="164">
        <v>5566</v>
      </c>
      <c r="I95" s="164">
        <v>7176</v>
      </c>
      <c r="J95" s="179">
        <f>IFERROR(I95/H95-1,"-")</f>
        <v>0.28925619834710736</v>
      </c>
      <c r="K95" s="163">
        <f t="shared" si="29"/>
        <v>1610</v>
      </c>
      <c r="L95" s="165">
        <f t="shared" si="28"/>
        <v>2.2885024755435433E-3</v>
      </c>
    </row>
    <row r="96" spans="1:12" x14ac:dyDescent="0.25">
      <c r="A96" s="162" t="s">
        <v>105</v>
      </c>
      <c r="B96" s="163" t="s">
        <v>105</v>
      </c>
      <c r="C96" s="164">
        <v>3317</v>
      </c>
      <c r="D96" s="164">
        <v>3222</v>
      </c>
      <c r="E96" s="164">
        <v>8241</v>
      </c>
      <c r="F96" s="164">
        <v>14394</v>
      </c>
      <c r="G96" s="164">
        <v>12598</v>
      </c>
      <c r="H96" s="164">
        <v>11575</v>
      </c>
      <c r="I96" s="164">
        <v>10531</v>
      </c>
      <c r="J96" s="179">
        <f>IFERROR(I96/H96-1,"-")</f>
        <v>-9.0194384449244103E-2</v>
      </c>
      <c r="K96" s="163">
        <f t="shared" si="29"/>
        <v>-1044</v>
      </c>
      <c r="L96" s="165">
        <f t="shared" si="28"/>
        <v>3.3584475431924546E-3</v>
      </c>
    </row>
    <row r="97" spans="1:12" x14ac:dyDescent="0.25">
      <c r="A97" s="1"/>
      <c r="B97" s="159" t="s">
        <v>112</v>
      </c>
      <c r="C97" s="160">
        <v>5842</v>
      </c>
      <c r="D97" s="160">
        <v>4689</v>
      </c>
      <c r="E97" s="160">
        <v>10243</v>
      </c>
      <c r="F97" s="160">
        <v>11788</v>
      </c>
      <c r="G97" s="160">
        <v>13489</v>
      </c>
      <c r="H97" s="160">
        <v>12698</v>
      </c>
      <c r="I97" s="160">
        <v>11812</v>
      </c>
      <c r="J97" s="178">
        <f>IFERROR(I97/H97-1,"-")</f>
        <v>-6.9774767679949612E-2</v>
      </c>
      <c r="K97" s="159">
        <f t="shared" si="29"/>
        <v>-886</v>
      </c>
      <c r="L97" s="161">
        <f t="shared" si="28"/>
        <v>3.7669720235674934E-3</v>
      </c>
    </row>
    <row r="98" spans="1:12" s="57" customFormat="1" x14ac:dyDescent="0.25">
      <c r="B98" s="163" t="s">
        <v>115</v>
      </c>
      <c r="C98" s="164">
        <v>1092</v>
      </c>
      <c r="D98" s="164">
        <v>151</v>
      </c>
      <c r="E98" s="164">
        <v>1467</v>
      </c>
      <c r="F98" s="164">
        <v>1759</v>
      </c>
      <c r="G98" s="164">
        <v>2040</v>
      </c>
      <c r="H98" s="164">
        <v>1691</v>
      </c>
      <c r="I98" s="164">
        <v>1742</v>
      </c>
      <c r="J98" s="179">
        <f t="shared" ref="J98:J105" si="30">IFERROR(I98/H98-1,"-")</f>
        <v>3.0159668835008979E-2</v>
      </c>
      <c r="K98" s="163">
        <f t="shared" si="29"/>
        <v>51</v>
      </c>
      <c r="L98" s="165">
        <f t="shared" si="28"/>
        <v>5.5554226761383118E-4</v>
      </c>
    </row>
    <row r="99" spans="1:12" s="57" customFormat="1" x14ac:dyDescent="0.25">
      <c r="B99" s="163" t="s">
        <v>118</v>
      </c>
      <c r="C99" s="164">
        <v>1303</v>
      </c>
      <c r="D99" s="164">
        <v>770</v>
      </c>
      <c r="E99" s="164">
        <v>2210</v>
      </c>
      <c r="F99" s="164">
        <v>2415</v>
      </c>
      <c r="G99" s="164">
        <v>2894</v>
      </c>
      <c r="H99" s="164">
        <v>2601</v>
      </c>
      <c r="I99" s="164">
        <v>2311</v>
      </c>
      <c r="J99" s="179">
        <f t="shared" si="30"/>
        <v>-0.11149557862360626</v>
      </c>
      <c r="K99" s="163">
        <f t="shared" si="29"/>
        <v>-290</v>
      </c>
      <c r="L99" s="165">
        <f t="shared" si="28"/>
        <v>7.3700239980227544E-4</v>
      </c>
    </row>
    <row r="100" spans="1:12" x14ac:dyDescent="0.25">
      <c r="A100" s="1"/>
      <c r="B100" s="163" t="s">
        <v>121</v>
      </c>
      <c r="C100" s="164">
        <v>1217</v>
      </c>
      <c r="D100" s="164">
        <v>1932</v>
      </c>
      <c r="E100" s="164">
        <v>1888</v>
      </c>
      <c r="F100" s="164">
        <v>2169</v>
      </c>
      <c r="G100" s="164">
        <v>2188</v>
      </c>
      <c r="H100" s="164">
        <v>2123</v>
      </c>
      <c r="I100" s="164">
        <v>2070</v>
      </c>
      <c r="J100" s="179">
        <f t="shared" si="30"/>
        <v>-2.4964672633066454E-2</v>
      </c>
      <c r="K100" s="163">
        <f t="shared" si="29"/>
        <v>-53</v>
      </c>
      <c r="L100" s="165">
        <f t="shared" si="28"/>
        <v>6.6014494486832983E-4</v>
      </c>
    </row>
    <row r="101" spans="1:12" x14ac:dyDescent="0.25">
      <c r="A101" s="1"/>
      <c r="B101" s="163" t="s">
        <v>128</v>
      </c>
      <c r="C101" s="164">
        <v>278</v>
      </c>
      <c r="D101" s="164">
        <v>93</v>
      </c>
      <c r="E101" s="164">
        <v>731</v>
      </c>
      <c r="F101" s="164">
        <v>585</v>
      </c>
      <c r="G101" s="164">
        <v>661</v>
      </c>
      <c r="H101" s="164">
        <v>606</v>
      </c>
      <c r="I101" s="164">
        <v>596</v>
      </c>
      <c r="J101" s="179">
        <f t="shared" si="30"/>
        <v>-1.6501650165016479E-2</v>
      </c>
      <c r="K101" s="163">
        <f t="shared" si="29"/>
        <v>-10</v>
      </c>
      <c r="L101" s="165">
        <f t="shared" si="28"/>
        <v>1.9007071842585727E-4</v>
      </c>
    </row>
    <row r="102" spans="1:12" x14ac:dyDescent="0.25">
      <c r="A102" s="1"/>
      <c r="B102" s="163" t="s">
        <v>124</v>
      </c>
      <c r="C102" s="164">
        <v>141</v>
      </c>
      <c r="D102" s="164">
        <v>160</v>
      </c>
      <c r="E102" s="164">
        <v>403</v>
      </c>
      <c r="F102" s="164">
        <v>312</v>
      </c>
      <c r="G102" s="164">
        <v>555</v>
      </c>
      <c r="H102" s="164">
        <v>527</v>
      </c>
      <c r="I102" s="164">
        <v>491</v>
      </c>
      <c r="J102" s="179">
        <f t="shared" si="30"/>
        <v>-6.8311195445920347E-2</v>
      </c>
      <c r="K102" s="163">
        <f t="shared" si="29"/>
        <v>-36</v>
      </c>
      <c r="L102" s="165">
        <f t="shared" si="28"/>
        <v>1.5658510528036227E-4</v>
      </c>
    </row>
    <row r="103" spans="1:12" x14ac:dyDescent="0.25">
      <c r="A103" s="1"/>
      <c r="B103" s="163" t="s">
        <v>133</v>
      </c>
      <c r="C103" s="164">
        <v>125</v>
      </c>
      <c r="D103" s="164">
        <v>17</v>
      </c>
      <c r="E103" s="164">
        <v>182</v>
      </c>
      <c r="F103" s="164">
        <v>90</v>
      </c>
      <c r="G103" s="164">
        <v>163</v>
      </c>
      <c r="H103" s="164">
        <v>128</v>
      </c>
      <c r="I103" s="164">
        <v>132</v>
      </c>
      <c r="J103" s="179">
        <f t="shared" si="30"/>
        <v>3.125E-2</v>
      </c>
      <c r="K103" s="163">
        <f t="shared" si="29"/>
        <v>4</v>
      </c>
      <c r="L103" s="165">
        <f t="shared" si="28"/>
        <v>4.2096199382907989E-5</v>
      </c>
    </row>
    <row r="104" spans="1:12" x14ac:dyDescent="0.25">
      <c r="A104" s="162" t="s">
        <v>149</v>
      </c>
      <c r="B104" s="163" t="s">
        <v>136</v>
      </c>
      <c r="C104" s="164">
        <v>70</v>
      </c>
      <c r="D104" s="164">
        <v>44</v>
      </c>
      <c r="E104" s="164">
        <v>100</v>
      </c>
      <c r="F104" s="164">
        <v>166</v>
      </c>
      <c r="G104" s="164">
        <v>306</v>
      </c>
      <c r="H104" s="164">
        <v>152</v>
      </c>
      <c r="I104" s="164">
        <v>113</v>
      </c>
      <c r="J104" s="179">
        <f t="shared" si="30"/>
        <v>-0.25657894736842102</v>
      </c>
      <c r="K104" s="163">
        <f t="shared" si="29"/>
        <v>-39</v>
      </c>
      <c r="L104" s="165">
        <f t="shared" si="28"/>
        <v>3.603689795658032E-5</v>
      </c>
    </row>
    <row r="105" spans="1:12" x14ac:dyDescent="0.25">
      <c r="A105" s="167" t="s">
        <v>150</v>
      </c>
      <c r="B105" s="168" t="s">
        <v>150</v>
      </c>
      <c r="C105" s="169">
        <f t="shared" ref="C105:I105" si="31">C97-SUM(C98:C104)</f>
        <v>1616</v>
      </c>
      <c r="D105" s="169">
        <f t="shared" si="31"/>
        <v>1522</v>
      </c>
      <c r="E105" s="169">
        <f t="shared" si="31"/>
        <v>3262</v>
      </c>
      <c r="F105" s="169">
        <f t="shared" si="31"/>
        <v>4292</v>
      </c>
      <c r="G105" s="169">
        <f t="shared" si="31"/>
        <v>4682</v>
      </c>
      <c r="H105" s="169">
        <f t="shared" si="31"/>
        <v>4870</v>
      </c>
      <c r="I105" s="169">
        <f t="shared" si="31"/>
        <v>4357</v>
      </c>
      <c r="J105" s="180">
        <f t="shared" si="30"/>
        <v>-0.10533880903490755</v>
      </c>
      <c r="K105" s="168">
        <f>I105-H105</f>
        <v>-513</v>
      </c>
      <c r="L105" s="170">
        <f t="shared" si="28"/>
        <v>1.3894934902373493E-3</v>
      </c>
    </row>
    <row r="106" spans="1:12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4"/>
      <c r="K106" s="154"/>
      <c r="L106" s="153"/>
    </row>
    <row r="107" spans="1:12" x14ac:dyDescent="0.25">
      <c r="A107" s="1"/>
      <c r="B107" s="156" t="s">
        <v>73</v>
      </c>
      <c r="C107" s="176">
        <v>44636</v>
      </c>
      <c r="D107" s="176">
        <v>37596</v>
      </c>
      <c r="E107" s="176">
        <v>109438</v>
      </c>
      <c r="F107" s="176">
        <v>143430</v>
      </c>
      <c r="G107" s="176">
        <v>138078</v>
      </c>
      <c r="H107" s="176">
        <v>147104</v>
      </c>
      <c r="I107" s="176">
        <v>129337</v>
      </c>
      <c r="J107" s="177">
        <f>IFERROR(I107/H107-1,"-")</f>
        <v>-0.12077849684576902</v>
      </c>
      <c r="K107" s="176">
        <f>I107-H107</f>
        <v>-17767</v>
      </c>
      <c r="L107" s="177">
        <f t="shared" ref="L107:L119" si="32">I107/I$9</f>
        <v>4.1246940451417954E-2</v>
      </c>
    </row>
    <row r="108" spans="1:12" x14ac:dyDescent="0.25">
      <c r="A108" s="1" t="s">
        <v>101</v>
      </c>
      <c r="B108" s="159" t="s">
        <v>102</v>
      </c>
      <c r="C108" s="160">
        <v>9051</v>
      </c>
      <c r="D108" s="160">
        <v>21218</v>
      </c>
      <c r="E108" s="160">
        <v>20988</v>
      </c>
      <c r="F108" s="160">
        <v>26808</v>
      </c>
      <c r="G108" s="160">
        <v>25400</v>
      </c>
      <c r="H108" s="160">
        <v>27412</v>
      </c>
      <c r="I108" s="160">
        <v>22612</v>
      </c>
      <c r="J108" s="178">
        <f>IFERROR(I108/H108-1,"-")</f>
        <v>-0.17510579308332119</v>
      </c>
      <c r="K108" s="159">
        <f t="shared" ref="K108:K118" si="33">I108-H108</f>
        <v>-4800</v>
      </c>
      <c r="L108" s="161">
        <f t="shared" si="32"/>
        <v>7.211206518532692E-3</v>
      </c>
    </row>
    <row r="109" spans="1:12" x14ac:dyDescent="0.25">
      <c r="A109" s="162" t="s">
        <v>108</v>
      </c>
      <c r="B109" s="163" t="s">
        <v>108</v>
      </c>
      <c r="C109" s="164">
        <v>1581</v>
      </c>
      <c r="D109" s="164">
        <v>15950</v>
      </c>
      <c r="E109" s="164">
        <v>8335</v>
      </c>
      <c r="F109" s="164">
        <v>10440</v>
      </c>
      <c r="G109" s="164">
        <v>7298</v>
      </c>
      <c r="H109" s="164">
        <v>9246</v>
      </c>
      <c r="I109" s="164">
        <v>12592</v>
      </c>
      <c r="J109" s="179">
        <f>IFERROR(I109/H109-1,"-")</f>
        <v>0.36188622106857027</v>
      </c>
      <c r="K109" s="163">
        <f t="shared" si="33"/>
        <v>3346</v>
      </c>
      <c r="L109" s="165">
        <f t="shared" si="32"/>
        <v>4.0157222926483138E-3</v>
      </c>
    </row>
    <row r="110" spans="1:12" x14ac:dyDescent="0.25">
      <c r="A110" s="162" t="s">
        <v>105</v>
      </c>
      <c r="B110" s="163" t="s">
        <v>105</v>
      </c>
      <c r="C110" s="164">
        <v>7470</v>
      </c>
      <c r="D110" s="164">
        <v>5268</v>
      </c>
      <c r="E110" s="164">
        <v>12653</v>
      </c>
      <c r="F110" s="164">
        <v>16368</v>
      </c>
      <c r="G110" s="164">
        <v>18102</v>
      </c>
      <c r="H110" s="164">
        <v>18166</v>
      </c>
      <c r="I110" s="164">
        <v>10020</v>
      </c>
      <c r="J110" s="179">
        <f>IFERROR(I110/H110-1,"-")</f>
        <v>-0.44842012550919297</v>
      </c>
      <c r="K110" s="163">
        <f t="shared" si="33"/>
        <v>-8146</v>
      </c>
      <c r="L110" s="165">
        <f t="shared" si="32"/>
        <v>3.1954842258843791E-3</v>
      </c>
    </row>
    <row r="111" spans="1:12" x14ac:dyDescent="0.25">
      <c r="A111" s="1"/>
      <c r="B111" s="159" t="s">
        <v>112</v>
      </c>
      <c r="C111" s="160">
        <v>35585</v>
      </c>
      <c r="D111" s="160">
        <v>16378</v>
      </c>
      <c r="E111" s="160">
        <v>88450</v>
      </c>
      <c r="F111" s="160">
        <v>116622</v>
      </c>
      <c r="G111" s="160">
        <v>112678</v>
      </c>
      <c r="H111" s="160">
        <v>119692</v>
      </c>
      <c r="I111" s="160">
        <v>106725</v>
      </c>
      <c r="J111" s="178">
        <f>IFERROR(I111/H111-1,"-")</f>
        <v>-0.10833639675166262</v>
      </c>
      <c r="K111" s="159">
        <f t="shared" si="33"/>
        <v>-12967</v>
      </c>
      <c r="L111" s="161">
        <f t="shared" si="32"/>
        <v>3.4035733932885261E-2</v>
      </c>
    </row>
    <row r="112" spans="1:12" s="57" customFormat="1" x14ac:dyDescent="0.25">
      <c r="B112" s="163" t="s">
        <v>115</v>
      </c>
      <c r="C112" s="164">
        <v>19611</v>
      </c>
      <c r="D112" s="164">
        <v>2616</v>
      </c>
      <c r="E112" s="164">
        <v>51306</v>
      </c>
      <c r="F112" s="164">
        <v>74047</v>
      </c>
      <c r="G112" s="164">
        <v>68012</v>
      </c>
      <c r="H112" s="164">
        <v>69216</v>
      </c>
      <c r="I112" s="164">
        <v>64320</v>
      </c>
      <c r="J112" s="179">
        <f t="shared" ref="J112:J119" si="34">IFERROR(I112/H112-1,"-")</f>
        <v>-7.0735090152565849E-2</v>
      </c>
      <c r="K112" s="163">
        <f t="shared" si="33"/>
        <v>-4896</v>
      </c>
      <c r="L112" s="165">
        <f t="shared" si="32"/>
        <v>2.0512329881126074E-2</v>
      </c>
    </row>
    <row r="113" spans="1:12" s="57" customFormat="1" x14ac:dyDescent="0.25">
      <c r="B113" s="163" t="s">
        <v>118</v>
      </c>
      <c r="C113" s="164">
        <v>2289</v>
      </c>
      <c r="D113" s="164">
        <v>4415</v>
      </c>
      <c r="E113" s="164">
        <v>4252</v>
      </c>
      <c r="F113" s="164">
        <v>5864</v>
      </c>
      <c r="G113" s="164">
        <v>5167</v>
      </c>
      <c r="H113" s="164">
        <v>6185</v>
      </c>
      <c r="I113" s="164">
        <v>5628</v>
      </c>
      <c r="J113" s="179">
        <f t="shared" si="34"/>
        <v>-9.0056588520614378E-2</v>
      </c>
      <c r="K113" s="163">
        <f t="shared" si="33"/>
        <v>-557</v>
      </c>
      <c r="L113" s="165">
        <f t="shared" si="32"/>
        <v>1.7948288645985315E-3</v>
      </c>
    </row>
    <row r="114" spans="1:12" x14ac:dyDescent="0.25">
      <c r="A114" s="1"/>
      <c r="B114" s="163" t="s">
        <v>121</v>
      </c>
      <c r="C114" s="164">
        <v>1751</v>
      </c>
      <c r="D114" s="164">
        <v>3316</v>
      </c>
      <c r="E114" s="164">
        <v>5467</v>
      </c>
      <c r="F114" s="164">
        <v>9418</v>
      </c>
      <c r="G114" s="164">
        <v>7260</v>
      </c>
      <c r="H114" s="164">
        <v>9407</v>
      </c>
      <c r="I114" s="164">
        <v>8474</v>
      </c>
      <c r="J114" s="179">
        <f t="shared" si="34"/>
        <v>-9.9181460614436112E-2</v>
      </c>
      <c r="K114" s="163">
        <f t="shared" si="33"/>
        <v>-933</v>
      </c>
      <c r="L114" s="165">
        <f t="shared" si="32"/>
        <v>2.7024484361421386E-3</v>
      </c>
    </row>
    <row r="115" spans="1:12" x14ac:dyDescent="0.25">
      <c r="A115" s="1"/>
      <c r="B115" s="163" t="s">
        <v>128</v>
      </c>
      <c r="C115" s="164">
        <v>686</v>
      </c>
      <c r="D115" s="164">
        <v>798</v>
      </c>
      <c r="E115" s="164">
        <v>4402</v>
      </c>
      <c r="F115" s="164">
        <v>3904</v>
      </c>
      <c r="G115" s="164">
        <v>4176</v>
      </c>
      <c r="H115" s="164">
        <v>4249</v>
      </c>
      <c r="I115" s="164">
        <v>2277</v>
      </c>
      <c r="J115" s="179">
        <f t="shared" si="34"/>
        <v>-0.46410920216521534</v>
      </c>
      <c r="K115" s="163">
        <f t="shared" si="33"/>
        <v>-1972</v>
      </c>
      <c r="L115" s="165">
        <f t="shared" si="32"/>
        <v>7.261594393551628E-4</v>
      </c>
    </row>
    <row r="116" spans="1:12" x14ac:dyDescent="0.25">
      <c r="A116" s="1"/>
      <c r="B116" s="163" t="s">
        <v>124</v>
      </c>
      <c r="C116" s="164">
        <v>1071</v>
      </c>
      <c r="D116" s="164">
        <v>1234</v>
      </c>
      <c r="E116" s="164">
        <v>3324</v>
      </c>
      <c r="F116" s="164">
        <v>2903</v>
      </c>
      <c r="G116" s="164">
        <v>3174</v>
      </c>
      <c r="H116" s="164">
        <v>3073</v>
      </c>
      <c r="I116" s="164">
        <v>1959</v>
      </c>
      <c r="J116" s="179">
        <f t="shared" si="34"/>
        <v>-0.36251220305890008</v>
      </c>
      <c r="K116" s="163">
        <f t="shared" si="33"/>
        <v>-1114</v>
      </c>
      <c r="L116" s="165">
        <f t="shared" si="32"/>
        <v>6.2474586811452082E-4</v>
      </c>
    </row>
    <row r="117" spans="1:12" x14ac:dyDescent="0.25">
      <c r="A117" s="1"/>
      <c r="B117" s="163" t="s">
        <v>133</v>
      </c>
      <c r="C117" s="164">
        <v>440</v>
      </c>
      <c r="D117" s="164">
        <v>14</v>
      </c>
      <c r="E117" s="164">
        <v>569</v>
      </c>
      <c r="F117" s="164">
        <v>833</v>
      </c>
      <c r="G117" s="164">
        <v>1190</v>
      </c>
      <c r="H117" s="164">
        <v>974</v>
      </c>
      <c r="I117" s="164">
        <v>966</v>
      </c>
      <c r="J117" s="179">
        <f t="shared" si="34"/>
        <v>-8.2135523613963146E-3</v>
      </c>
      <c r="K117" s="163">
        <f t="shared" si="33"/>
        <v>-8</v>
      </c>
      <c r="L117" s="165">
        <f t="shared" si="32"/>
        <v>3.0806764093855389E-4</v>
      </c>
    </row>
    <row r="118" spans="1:12" x14ac:dyDescent="0.25">
      <c r="A118" s="162" t="s">
        <v>149</v>
      </c>
      <c r="B118" s="163" t="s">
        <v>136</v>
      </c>
      <c r="C118" s="164">
        <v>1160</v>
      </c>
      <c r="D118" s="164">
        <v>23</v>
      </c>
      <c r="E118" s="164">
        <v>841</v>
      </c>
      <c r="F118" s="164">
        <v>577</v>
      </c>
      <c r="G118" s="164">
        <v>1380</v>
      </c>
      <c r="H118" s="164">
        <v>859</v>
      </c>
      <c r="I118" s="164">
        <v>951</v>
      </c>
      <c r="J118" s="179">
        <f t="shared" si="34"/>
        <v>0.1071012805587892</v>
      </c>
      <c r="K118" s="163">
        <f t="shared" si="33"/>
        <v>92</v>
      </c>
      <c r="L118" s="165">
        <f t="shared" si="32"/>
        <v>3.0328398191776889E-4</v>
      </c>
    </row>
    <row r="119" spans="1:12" x14ac:dyDescent="0.25">
      <c r="A119" s="167" t="s">
        <v>150</v>
      </c>
      <c r="B119" s="168" t="s">
        <v>150</v>
      </c>
      <c r="C119" s="169">
        <f t="shared" ref="C119:I119" si="35">C111-SUM(C112:C118)</f>
        <v>8577</v>
      </c>
      <c r="D119" s="169">
        <f t="shared" si="35"/>
        <v>3962</v>
      </c>
      <c r="E119" s="169">
        <f t="shared" si="35"/>
        <v>18289</v>
      </c>
      <c r="F119" s="169">
        <f t="shared" si="35"/>
        <v>19076</v>
      </c>
      <c r="G119" s="169">
        <f t="shared" si="35"/>
        <v>22319</v>
      </c>
      <c r="H119" s="169">
        <f t="shared" si="35"/>
        <v>25729</v>
      </c>
      <c r="I119" s="169">
        <f t="shared" si="35"/>
        <v>22150</v>
      </c>
      <c r="J119" s="180">
        <f t="shared" si="34"/>
        <v>-0.13910373508492357</v>
      </c>
      <c r="K119" s="168">
        <f>I119-H119</f>
        <v>-3579</v>
      </c>
      <c r="L119" s="170">
        <f t="shared" si="32"/>
        <v>7.0638698206925143E-3</v>
      </c>
    </row>
    <row r="120" spans="1:12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4"/>
      <c r="K120" s="154"/>
      <c r="L120" s="153"/>
    </row>
    <row r="121" spans="1:12" x14ac:dyDescent="0.25">
      <c r="A121" s="1"/>
      <c r="B121" s="156" t="s">
        <v>73</v>
      </c>
      <c r="C121" s="176">
        <v>55825</v>
      </c>
      <c r="D121" s="176">
        <v>60421</v>
      </c>
      <c r="E121" s="176">
        <v>109587</v>
      </c>
      <c r="F121" s="176">
        <v>132057</v>
      </c>
      <c r="G121" s="176">
        <v>130874</v>
      </c>
      <c r="H121" s="176">
        <v>146899</v>
      </c>
      <c r="I121" s="176">
        <v>152483</v>
      </c>
      <c r="J121" s="177">
        <f>IFERROR(I121/H121-1,"-")</f>
        <v>3.8012511998039455E-2</v>
      </c>
      <c r="K121" s="176">
        <f>I121-H121</f>
        <v>5584</v>
      </c>
      <c r="L121" s="177">
        <f t="shared" ref="L121:L133" si="36">I121/I$9</f>
        <v>4.8628445231090597E-2</v>
      </c>
    </row>
    <row r="122" spans="1:12" x14ac:dyDescent="0.25">
      <c r="A122" s="1" t="s">
        <v>101</v>
      </c>
      <c r="B122" s="159" t="s">
        <v>102</v>
      </c>
      <c r="C122" s="160">
        <v>28023</v>
      </c>
      <c r="D122" s="160">
        <v>39488</v>
      </c>
      <c r="E122" s="160">
        <v>64967</v>
      </c>
      <c r="F122" s="160">
        <v>78816</v>
      </c>
      <c r="G122" s="160">
        <v>77437</v>
      </c>
      <c r="H122" s="160">
        <v>90645</v>
      </c>
      <c r="I122" s="160">
        <v>91479</v>
      </c>
      <c r="J122" s="178">
        <f>IFERROR(I122/H122-1,"-")</f>
        <v>9.2007281151744724E-3</v>
      </c>
      <c r="K122" s="159">
        <f t="shared" ref="K122:K132" si="37">I122-H122</f>
        <v>834</v>
      </c>
      <c r="L122" s="161">
        <f t="shared" si="36"/>
        <v>2.9173622904159393E-2</v>
      </c>
    </row>
    <row r="123" spans="1:12" x14ac:dyDescent="0.25">
      <c r="A123" s="162" t="s">
        <v>108</v>
      </c>
      <c r="B123" s="163" t="s">
        <v>108</v>
      </c>
      <c r="C123" s="164">
        <v>14178</v>
      </c>
      <c r="D123" s="164">
        <v>21239</v>
      </c>
      <c r="E123" s="164">
        <v>32360</v>
      </c>
      <c r="F123" s="164">
        <v>36519</v>
      </c>
      <c r="G123" s="164">
        <v>34335</v>
      </c>
      <c r="H123" s="164">
        <v>45236</v>
      </c>
      <c r="I123" s="164">
        <v>44917</v>
      </c>
      <c r="J123" s="179">
        <f>IFERROR(I123/H123-1,"-")</f>
        <v>-7.0519055619417959E-3</v>
      </c>
      <c r="K123" s="163">
        <f t="shared" si="37"/>
        <v>-319</v>
      </c>
      <c r="L123" s="165">
        <f t="shared" si="36"/>
        <v>1.4324507482439986E-2</v>
      </c>
    </row>
    <row r="124" spans="1:12" x14ac:dyDescent="0.25">
      <c r="A124" s="162" t="s">
        <v>105</v>
      </c>
      <c r="B124" s="163" t="s">
        <v>105</v>
      </c>
      <c r="C124" s="164">
        <v>13845</v>
      </c>
      <c r="D124" s="164">
        <v>18249</v>
      </c>
      <c r="E124" s="164">
        <v>32607</v>
      </c>
      <c r="F124" s="164">
        <v>42297</v>
      </c>
      <c r="G124" s="164">
        <v>43102</v>
      </c>
      <c r="H124" s="164">
        <v>45409</v>
      </c>
      <c r="I124" s="164">
        <v>46562</v>
      </c>
      <c r="J124" s="179">
        <f>IFERROR(I124/H124-1,"-")</f>
        <v>2.5391442225109584E-2</v>
      </c>
      <c r="K124" s="163">
        <f t="shared" si="37"/>
        <v>1153</v>
      </c>
      <c r="L124" s="165">
        <f t="shared" si="36"/>
        <v>1.4849115421719407E-2</v>
      </c>
    </row>
    <row r="125" spans="1:12" x14ac:dyDescent="0.25">
      <c r="A125" s="1"/>
      <c r="B125" s="159" t="s">
        <v>112</v>
      </c>
      <c r="C125" s="160">
        <v>27802</v>
      </c>
      <c r="D125" s="160">
        <v>20933</v>
      </c>
      <c r="E125" s="160">
        <v>44620</v>
      </c>
      <c r="F125" s="160">
        <v>53241</v>
      </c>
      <c r="G125" s="160">
        <v>53437</v>
      </c>
      <c r="H125" s="160">
        <v>56254</v>
      </c>
      <c r="I125" s="160">
        <v>61004</v>
      </c>
      <c r="J125" s="178">
        <f>IFERROR(I125/H125-1,"-")</f>
        <v>8.4438439933160359E-2</v>
      </c>
      <c r="K125" s="159">
        <f t="shared" si="37"/>
        <v>4750</v>
      </c>
      <c r="L125" s="161">
        <f t="shared" si="36"/>
        <v>1.9454822326931204E-2</v>
      </c>
    </row>
    <row r="126" spans="1:12" s="57" customFormat="1" x14ac:dyDescent="0.25">
      <c r="B126" s="163" t="s">
        <v>115</v>
      </c>
      <c r="C126" s="164">
        <v>3076</v>
      </c>
      <c r="D126" s="164">
        <v>654</v>
      </c>
      <c r="E126" s="164">
        <v>4499</v>
      </c>
      <c r="F126" s="164">
        <v>6414</v>
      </c>
      <c r="G126" s="164">
        <v>6612</v>
      </c>
      <c r="H126" s="164">
        <v>5889</v>
      </c>
      <c r="I126" s="164">
        <v>5729</v>
      </c>
      <c r="J126" s="179">
        <f t="shared" ref="J126:J133" si="38">IFERROR(I126/H126-1,"-")</f>
        <v>-2.7169298692477528E-2</v>
      </c>
      <c r="K126" s="163">
        <f t="shared" si="37"/>
        <v>-160</v>
      </c>
      <c r="L126" s="165">
        <f t="shared" si="36"/>
        <v>1.8270388353384837E-3</v>
      </c>
    </row>
    <row r="127" spans="1:12" s="57" customFormat="1" x14ac:dyDescent="0.25">
      <c r="B127" s="163" t="s">
        <v>118</v>
      </c>
      <c r="C127" s="164">
        <v>3190</v>
      </c>
      <c r="D127" s="164">
        <v>2227</v>
      </c>
      <c r="E127" s="164">
        <v>5139</v>
      </c>
      <c r="F127" s="164">
        <v>8179</v>
      </c>
      <c r="G127" s="164">
        <v>7814</v>
      </c>
      <c r="H127" s="164">
        <v>8602</v>
      </c>
      <c r="I127" s="164">
        <v>9387</v>
      </c>
      <c r="J127" s="179">
        <f t="shared" si="38"/>
        <v>9.1257847012322646E-2</v>
      </c>
      <c r="K127" s="163">
        <f t="shared" si="37"/>
        <v>785</v>
      </c>
      <c r="L127" s="165">
        <f t="shared" si="36"/>
        <v>2.993613815207252E-3</v>
      </c>
    </row>
    <row r="128" spans="1:12" x14ac:dyDescent="0.25">
      <c r="A128" s="1"/>
      <c r="B128" s="163" t="s">
        <v>121</v>
      </c>
      <c r="C128" s="164">
        <v>2062</v>
      </c>
      <c r="D128" s="164">
        <v>3034</v>
      </c>
      <c r="E128" s="164">
        <v>4333</v>
      </c>
      <c r="F128" s="164">
        <v>4805</v>
      </c>
      <c r="G128" s="164">
        <v>4471</v>
      </c>
      <c r="H128" s="164">
        <v>4524</v>
      </c>
      <c r="I128" s="164">
        <v>4841</v>
      </c>
      <c r="J128" s="179">
        <f t="shared" si="38"/>
        <v>7.0070733863837331E-2</v>
      </c>
      <c r="K128" s="163">
        <f t="shared" si="37"/>
        <v>317</v>
      </c>
      <c r="L128" s="165">
        <f t="shared" si="36"/>
        <v>1.5438462213080118E-3</v>
      </c>
    </row>
    <row r="129" spans="1:12" x14ac:dyDescent="0.25">
      <c r="A129" s="1"/>
      <c r="B129" s="163" t="s">
        <v>128</v>
      </c>
      <c r="C129" s="164">
        <v>560</v>
      </c>
      <c r="D129" s="164">
        <v>320</v>
      </c>
      <c r="E129" s="164">
        <v>1256</v>
      </c>
      <c r="F129" s="164">
        <v>1296</v>
      </c>
      <c r="G129" s="164">
        <v>1341</v>
      </c>
      <c r="H129" s="164">
        <v>1402</v>
      </c>
      <c r="I129" s="164">
        <v>1663</v>
      </c>
      <c r="J129" s="179">
        <f t="shared" si="38"/>
        <v>0.18616262482168322</v>
      </c>
      <c r="K129" s="163">
        <f t="shared" si="37"/>
        <v>261</v>
      </c>
      <c r="L129" s="165">
        <f t="shared" si="36"/>
        <v>5.3034833010436348E-4</v>
      </c>
    </row>
    <row r="130" spans="1:12" x14ac:dyDescent="0.25">
      <c r="A130" s="1"/>
      <c r="B130" s="163" t="s">
        <v>124</v>
      </c>
      <c r="C130" s="164">
        <v>480</v>
      </c>
      <c r="D130" s="164">
        <v>319</v>
      </c>
      <c r="E130" s="164">
        <v>940</v>
      </c>
      <c r="F130" s="164">
        <v>1012</v>
      </c>
      <c r="G130" s="164">
        <v>1085</v>
      </c>
      <c r="H130" s="164">
        <v>1193</v>
      </c>
      <c r="I130" s="164">
        <v>1244</v>
      </c>
      <c r="J130" s="179">
        <f t="shared" si="38"/>
        <v>4.2749371332774455E-2</v>
      </c>
      <c r="K130" s="163">
        <f t="shared" si="37"/>
        <v>51</v>
      </c>
      <c r="L130" s="165">
        <f t="shared" si="36"/>
        <v>3.967247881237692E-4</v>
      </c>
    </row>
    <row r="131" spans="1:12" x14ac:dyDescent="0.25">
      <c r="A131" s="1"/>
      <c r="B131" s="163" t="s">
        <v>133</v>
      </c>
      <c r="C131" s="164">
        <v>673</v>
      </c>
      <c r="D131" s="164">
        <v>35</v>
      </c>
      <c r="E131" s="164">
        <v>613</v>
      </c>
      <c r="F131" s="164">
        <v>817</v>
      </c>
      <c r="G131" s="164">
        <v>928</v>
      </c>
      <c r="H131" s="164">
        <v>734</v>
      </c>
      <c r="I131" s="164">
        <v>572</v>
      </c>
      <c r="J131" s="179">
        <f t="shared" si="38"/>
        <v>-0.22070844686648505</v>
      </c>
      <c r="K131" s="163">
        <f t="shared" si="37"/>
        <v>-162</v>
      </c>
      <c r="L131" s="165">
        <f t="shared" si="36"/>
        <v>1.8241686399260128E-4</v>
      </c>
    </row>
    <row r="132" spans="1:12" x14ac:dyDescent="0.25">
      <c r="A132" s="162" t="s">
        <v>149</v>
      </c>
      <c r="B132" s="163" t="s">
        <v>136</v>
      </c>
      <c r="C132" s="164">
        <v>1018</v>
      </c>
      <c r="D132" s="164">
        <v>149</v>
      </c>
      <c r="E132" s="164">
        <v>1077</v>
      </c>
      <c r="F132" s="164">
        <v>1517</v>
      </c>
      <c r="G132" s="164">
        <v>1441</v>
      </c>
      <c r="H132" s="164">
        <v>1392</v>
      </c>
      <c r="I132" s="164">
        <v>1262</v>
      </c>
      <c r="J132" s="179">
        <f t="shared" si="38"/>
        <v>-9.3390804597701105E-2</v>
      </c>
      <c r="K132" s="163">
        <f t="shared" si="37"/>
        <v>-130</v>
      </c>
      <c r="L132" s="165">
        <f t="shared" si="36"/>
        <v>4.0246517894871123E-4</v>
      </c>
    </row>
    <row r="133" spans="1:12" x14ac:dyDescent="0.25">
      <c r="A133" s="167" t="s">
        <v>150</v>
      </c>
      <c r="B133" s="168" t="s">
        <v>150</v>
      </c>
      <c r="C133" s="169">
        <f t="shared" ref="C133:I133" si="39">C125-SUM(C126:C132)</f>
        <v>16743</v>
      </c>
      <c r="D133" s="169">
        <f t="shared" si="39"/>
        <v>14195</v>
      </c>
      <c r="E133" s="169">
        <f t="shared" si="39"/>
        <v>26763</v>
      </c>
      <c r="F133" s="169">
        <f t="shared" si="39"/>
        <v>29201</v>
      </c>
      <c r="G133" s="169">
        <f t="shared" si="39"/>
        <v>29745</v>
      </c>
      <c r="H133" s="169">
        <f t="shared" si="39"/>
        <v>32518</v>
      </c>
      <c r="I133" s="169">
        <f t="shared" si="39"/>
        <v>36306</v>
      </c>
      <c r="J133" s="180">
        <f t="shared" si="38"/>
        <v>0.11648932898702258</v>
      </c>
      <c r="K133" s="168">
        <f>I133-H133</f>
        <v>3788</v>
      </c>
      <c r="L133" s="170">
        <f t="shared" si="36"/>
        <v>1.1578368293908009E-2</v>
      </c>
    </row>
    <row r="134" spans="1:12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4"/>
      <c r="K134" s="154"/>
      <c r="L134" s="153"/>
    </row>
    <row r="135" spans="1:12" x14ac:dyDescent="0.25">
      <c r="A135" s="1"/>
      <c r="B135" s="156" t="s">
        <v>73</v>
      </c>
      <c r="C135" s="176">
        <v>65963</v>
      </c>
      <c r="D135" s="176">
        <v>37492</v>
      </c>
      <c r="E135" s="176">
        <v>145591</v>
      </c>
      <c r="F135" s="176">
        <v>159135</v>
      </c>
      <c r="G135" s="176">
        <v>171695</v>
      </c>
      <c r="H135" s="176">
        <v>163088</v>
      </c>
      <c r="I135" s="176">
        <v>170157</v>
      </c>
      <c r="J135" s="177">
        <f>IFERROR(I135/H135-1,"-")</f>
        <v>4.3344697341312743E-2</v>
      </c>
      <c r="K135" s="176">
        <f>I135-H135</f>
        <v>7069</v>
      </c>
      <c r="L135" s="177">
        <f t="shared" ref="L135:L147" si="40">I135/I$9</f>
        <v>5.4264871199980864E-2</v>
      </c>
    </row>
    <row r="136" spans="1:12" x14ac:dyDescent="0.25">
      <c r="A136" s="1" t="s">
        <v>101</v>
      </c>
      <c r="B136" s="159" t="s">
        <v>102</v>
      </c>
      <c r="C136" s="160">
        <v>2995</v>
      </c>
      <c r="D136" s="160">
        <v>20988</v>
      </c>
      <c r="E136" s="160">
        <v>12404</v>
      </c>
      <c r="F136" s="160">
        <v>15717</v>
      </c>
      <c r="G136" s="160">
        <v>12235</v>
      </c>
      <c r="H136" s="160">
        <v>10260</v>
      </c>
      <c r="I136" s="160">
        <v>19539</v>
      </c>
      <c r="J136" s="178">
        <f>IFERROR(I136/H136-1,"-")</f>
        <v>0.90438596491228074</v>
      </c>
      <c r="K136" s="159">
        <f t="shared" ref="K136:K146" si="41">I136-H136</f>
        <v>9279</v>
      </c>
      <c r="L136" s="161">
        <f t="shared" si="40"/>
        <v>6.2311942404745394E-3</v>
      </c>
    </row>
    <row r="137" spans="1:12" x14ac:dyDescent="0.25">
      <c r="A137" s="162" t="s">
        <v>108</v>
      </c>
      <c r="B137" s="163" t="s">
        <v>108</v>
      </c>
      <c r="C137" s="164">
        <v>1936</v>
      </c>
      <c r="D137" s="164">
        <v>17701</v>
      </c>
      <c r="E137" s="164">
        <v>8191</v>
      </c>
      <c r="F137" s="164">
        <v>10220</v>
      </c>
      <c r="G137" s="164">
        <v>7651</v>
      </c>
      <c r="H137" s="164">
        <v>4818</v>
      </c>
      <c r="I137" s="164">
        <v>11607</v>
      </c>
      <c r="J137" s="179">
        <f>IFERROR(I137/H137-1,"-")</f>
        <v>1.4090909090909092</v>
      </c>
      <c r="K137" s="163">
        <f t="shared" si="41"/>
        <v>6789</v>
      </c>
      <c r="L137" s="165">
        <f t="shared" si="40"/>
        <v>3.7015953502834318E-3</v>
      </c>
    </row>
    <row r="138" spans="1:12" x14ac:dyDescent="0.25">
      <c r="A138" s="162" t="s">
        <v>105</v>
      </c>
      <c r="B138" s="163" t="s">
        <v>105</v>
      </c>
      <c r="C138" s="164">
        <v>1059</v>
      </c>
      <c r="D138" s="164">
        <v>3287</v>
      </c>
      <c r="E138" s="164">
        <v>4213</v>
      </c>
      <c r="F138" s="164">
        <v>5497</v>
      </c>
      <c r="G138" s="164">
        <v>4584</v>
      </c>
      <c r="H138" s="164">
        <v>5442</v>
      </c>
      <c r="I138" s="164">
        <v>7932</v>
      </c>
      <c r="J138" s="179">
        <f>IFERROR(I138/H138-1,"-")</f>
        <v>0.45755237045203967</v>
      </c>
      <c r="K138" s="163">
        <f t="shared" si="41"/>
        <v>2490</v>
      </c>
      <c r="L138" s="165">
        <f t="shared" si="40"/>
        <v>2.5295988901911071E-3</v>
      </c>
    </row>
    <row r="139" spans="1:12" x14ac:dyDescent="0.25">
      <c r="A139" s="1"/>
      <c r="B139" s="159" t="s">
        <v>112</v>
      </c>
      <c r="C139" s="160">
        <v>62968</v>
      </c>
      <c r="D139" s="160">
        <v>16504</v>
      </c>
      <c r="E139" s="160">
        <v>133187</v>
      </c>
      <c r="F139" s="160">
        <v>143418</v>
      </c>
      <c r="G139" s="160">
        <v>159460</v>
      </c>
      <c r="H139" s="160">
        <v>152828</v>
      </c>
      <c r="I139" s="160">
        <v>150618</v>
      </c>
      <c r="J139" s="178">
        <f>IFERROR(I139/H139-1,"-")</f>
        <v>-1.4460700918679792E-2</v>
      </c>
      <c r="K139" s="159">
        <f t="shared" si="41"/>
        <v>-2210</v>
      </c>
      <c r="L139" s="161">
        <f t="shared" si="40"/>
        <v>4.8033676959506326E-2</v>
      </c>
    </row>
    <row r="140" spans="1:12" s="57" customFormat="1" x14ac:dyDescent="0.25">
      <c r="B140" s="163" t="s">
        <v>115</v>
      </c>
      <c r="C140" s="164">
        <v>28766</v>
      </c>
      <c r="D140" s="164">
        <v>584</v>
      </c>
      <c r="E140" s="164">
        <v>54921</v>
      </c>
      <c r="F140" s="164">
        <v>57594</v>
      </c>
      <c r="G140" s="164">
        <v>68881</v>
      </c>
      <c r="H140" s="164">
        <v>69320</v>
      </c>
      <c r="I140" s="164">
        <v>64707</v>
      </c>
      <c r="J140" s="179">
        <f t="shared" ref="J140:J147" si="42">IFERROR(I140/H140-1,"-")</f>
        <v>-6.6546451240623195E-2</v>
      </c>
      <c r="K140" s="163">
        <f t="shared" si="41"/>
        <v>-4613</v>
      </c>
      <c r="L140" s="165">
        <f t="shared" si="40"/>
        <v>2.0635748283862325E-2</v>
      </c>
    </row>
    <row r="141" spans="1:12" s="57" customFormat="1" x14ac:dyDescent="0.25">
      <c r="B141" s="163" t="s">
        <v>118</v>
      </c>
      <c r="C141" s="164">
        <v>4028</v>
      </c>
      <c r="D141" s="164">
        <v>1813</v>
      </c>
      <c r="E141" s="164">
        <v>9374</v>
      </c>
      <c r="F141" s="164">
        <v>12762</v>
      </c>
      <c r="G141" s="164">
        <v>14703</v>
      </c>
      <c r="H141" s="164">
        <v>12956</v>
      </c>
      <c r="I141" s="164">
        <v>13167</v>
      </c>
      <c r="J141" s="179">
        <f t="shared" si="42"/>
        <v>1.6285890707008255E-2</v>
      </c>
      <c r="K141" s="163">
        <f t="shared" si="41"/>
        <v>211</v>
      </c>
      <c r="L141" s="165">
        <f t="shared" si="40"/>
        <v>4.1990958884450718E-3</v>
      </c>
    </row>
    <row r="142" spans="1:12" x14ac:dyDescent="0.25">
      <c r="A142" s="1"/>
      <c r="B142" s="163" t="s">
        <v>121</v>
      </c>
      <c r="C142" s="164">
        <v>4260</v>
      </c>
      <c r="D142" s="164">
        <v>5088</v>
      </c>
      <c r="E142" s="164">
        <v>16018</v>
      </c>
      <c r="F142" s="164">
        <v>14895</v>
      </c>
      <c r="G142" s="164">
        <v>16101</v>
      </c>
      <c r="H142" s="164">
        <v>13426</v>
      </c>
      <c r="I142" s="164">
        <v>14042</v>
      </c>
      <c r="J142" s="179">
        <f t="shared" si="42"/>
        <v>4.588112617309692E-2</v>
      </c>
      <c r="K142" s="163">
        <f t="shared" si="41"/>
        <v>616</v>
      </c>
      <c r="L142" s="165">
        <f t="shared" si="40"/>
        <v>4.4781426646575296E-3</v>
      </c>
    </row>
    <row r="143" spans="1:12" x14ac:dyDescent="0.25">
      <c r="A143" s="1"/>
      <c r="B143" s="163" t="s">
        <v>128</v>
      </c>
      <c r="C143" s="164">
        <v>933</v>
      </c>
      <c r="D143" s="164">
        <v>243</v>
      </c>
      <c r="E143" s="164">
        <v>5882</v>
      </c>
      <c r="F143" s="164">
        <v>5354</v>
      </c>
      <c r="G143" s="164">
        <v>4272</v>
      </c>
      <c r="H143" s="164">
        <v>3703</v>
      </c>
      <c r="I143" s="164">
        <v>3014</v>
      </c>
      <c r="J143" s="179">
        <f t="shared" si="42"/>
        <v>-0.18606535241695921</v>
      </c>
      <c r="K143" s="163">
        <f t="shared" si="41"/>
        <v>-689</v>
      </c>
      <c r="L143" s="165">
        <f t="shared" si="40"/>
        <v>9.6119655257639902E-4</v>
      </c>
    </row>
    <row r="144" spans="1:12" x14ac:dyDescent="0.25">
      <c r="A144" s="1"/>
      <c r="B144" s="163" t="s">
        <v>124</v>
      </c>
      <c r="C144" s="164">
        <v>1112</v>
      </c>
      <c r="D144" s="164">
        <v>498</v>
      </c>
      <c r="E144" s="164">
        <v>2768</v>
      </c>
      <c r="F144" s="164">
        <v>2935</v>
      </c>
      <c r="G144" s="164">
        <v>3709</v>
      </c>
      <c r="H144" s="164">
        <v>2707</v>
      </c>
      <c r="I144" s="164">
        <v>2831</v>
      </c>
      <c r="J144" s="179">
        <f t="shared" si="42"/>
        <v>4.5807166605097871E-2</v>
      </c>
      <c r="K144" s="163">
        <f t="shared" si="41"/>
        <v>124</v>
      </c>
      <c r="L144" s="165">
        <f t="shared" si="40"/>
        <v>9.0283591252282201E-4</v>
      </c>
    </row>
    <row r="145" spans="1:12" x14ac:dyDescent="0.25">
      <c r="A145" s="1"/>
      <c r="B145" s="163" t="s">
        <v>133</v>
      </c>
      <c r="C145" s="164">
        <v>2356</v>
      </c>
      <c r="D145" s="164">
        <v>38</v>
      </c>
      <c r="E145" s="164">
        <v>2295</v>
      </c>
      <c r="F145" s="164">
        <v>2747</v>
      </c>
      <c r="G145" s="164">
        <v>2473</v>
      </c>
      <c r="H145" s="164">
        <v>2700</v>
      </c>
      <c r="I145" s="164">
        <v>2265</v>
      </c>
      <c r="J145" s="179">
        <f t="shared" si="42"/>
        <v>-0.16111111111111109</v>
      </c>
      <c r="K145" s="163">
        <f t="shared" si="41"/>
        <v>-435</v>
      </c>
      <c r="L145" s="165">
        <f t="shared" si="40"/>
        <v>7.2233251213853471E-4</v>
      </c>
    </row>
    <row r="146" spans="1:12" x14ac:dyDescent="0.25">
      <c r="A146" s="162" t="s">
        <v>149</v>
      </c>
      <c r="B146" s="163" t="s">
        <v>136</v>
      </c>
      <c r="C146" s="164">
        <v>4700</v>
      </c>
      <c r="D146" s="164">
        <v>53</v>
      </c>
      <c r="E146" s="164">
        <v>1105</v>
      </c>
      <c r="F146" s="164">
        <v>2019</v>
      </c>
      <c r="G146" s="164">
        <v>1971</v>
      </c>
      <c r="H146" s="164">
        <v>1343</v>
      </c>
      <c r="I146" s="164">
        <v>1429</v>
      </c>
      <c r="J146" s="179">
        <f t="shared" si="42"/>
        <v>6.4035740878629843E-2</v>
      </c>
      <c r="K146" s="163">
        <f t="shared" si="41"/>
        <v>86</v>
      </c>
      <c r="L146" s="165">
        <f t="shared" si="40"/>
        <v>4.5572324938011752E-4</v>
      </c>
    </row>
    <row r="147" spans="1:12" x14ac:dyDescent="0.25">
      <c r="A147" s="167" t="s">
        <v>150</v>
      </c>
      <c r="B147" s="168" t="s">
        <v>150</v>
      </c>
      <c r="C147" s="169">
        <f t="shared" ref="C147:I147" si="43">C139-SUM(C140:C146)</f>
        <v>16813</v>
      </c>
      <c r="D147" s="169">
        <f t="shared" si="43"/>
        <v>8187</v>
      </c>
      <c r="E147" s="169">
        <f t="shared" si="43"/>
        <v>40824</v>
      </c>
      <c r="F147" s="169">
        <f t="shared" si="43"/>
        <v>45112</v>
      </c>
      <c r="G147" s="169">
        <f t="shared" si="43"/>
        <v>47350</v>
      </c>
      <c r="H147" s="169">
        <f t="shared" si="43"/>
        <v>46673</v>
      </c>
      <c r="I147" s="169">
        <f t="shared" si="43"/>
        <v>49163</v>
      </c>
      <c r="J147" s="180">
        <f t="shared" si="42"/>
        <v>5.3349902513230241E-2</v>
      </c>
      <c r="K147" s="168">
        <f>I147-H147</f>
        <v>2490</v>
      </c>
      <c r="L147" s="170">
        <f t="shared" si="40"/>
        <v>1.5678601895923527E-2</v>
      </c>
    </row>
    <row r="148" spans="1:12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4"/>
      <c r="K148" s="154"/>
      <c r="L148" s="153"/>
    </row>
    <row r="149" spans="1:12" x14ac:dyDescent="0.25">
      <c r="A149" s="1"/>
      <c r="B149" s="156" t="s">
        <v>73</v>
      </c>
      <c r="C149" s="176">
        <v>35483</v>
      </c>
      <c r="D149" s="176">
        <v>23840</v>
      </c>
      <c r="E149" s="176">
        <v>60388</v>
      </c>
      <c r="F149" s="176">
        <v>70498</v>
      </c>
      <c r="G149" s="176">
        <v>71752</v>
      </c>
      <c r="H149" s="176">
        <v>69246</v>
      </c>
      <c r="I149" s="176">
        <v>59070</v>
      </c>
      <c r="J149" s="177">
        <f>IFERROR(I149/H149-1,"-")</f>
        <v>-0.14695433671258995</v>
      </c>
      <c r="K149" s="176">
        <f>I149-H149</f>
        <v>-10176</v>
      </c>
      <c r="L149" s="177">
        <f t="shared" ref="L149:L161" si="44">I149/I$9</f>
        <v>1.8838049223851325E-2</v>
      </c>
    </row>
    <row r="150" spans="1:12" x14ac:dyDescent="0.25">
      <c r="A150" s="1" t="s">
        <v>101</v>
      </c>
      <c r="B150" s="159" t="s">
        <v>102</v>
      </c>
      <c r="C150" s="160">
        <v>14487</v>
      </c>
      <c r="D150" s="160">
        <v>16224</v>
      </c>
      <c r="E150" s="160">
        <v>30483</v>
      </c>
      <c r="F150" s="160">
        <v>33096</v>
      </c>
      <c r="G150" s="160">
        <v>29839</v>
      </c>
      <c r="H150" s="160">
        <v>27565</v>
      </c>
      <c r="I150" s="160">
        <v>19015</v>
      </c>
      <c r="J150" s="178">
        <f>IFERROR(I150/H150-1,"-")</f>
        <v>-0.31017594775984036</v>
      </c>
      <c r="K150" s="159">
        <f t="shared" ref="K150:K160" si="45">I150-H150</f>
        <v>-8550</v>
      </c>
      <c r="L150" s="161">
        <f t="shared" si="44"/>
        <v>6.06408508534845E-3</v>
      </c>
    </row>
    <row r="151" spans="1:12" x14ac:dyDescent="0.25">
      <c r="A151" s="162" t="s">
        <v>108</v>
      </c>
      <c r="B151" s="163" t="s">
        <v>108</v>
      </c>
      <c r="C151" s="164">
        <v>7453</v>
      </c>
      <c r="D151" s="164">
        <v>14211</v>
      </c>
      <c r="E151" s="164">
        <v>20632</v>
      </c>
      <c r="F151" s="164">
        <v>22380</v>
      </c>
      <c r="G151" s="164">
        <v>19733</v>
      </c>
      <c r="H151" s="164">
        <v>17299</v>
      </c>
      <c r="I151" s="164">
        <v>7249</v>
      </c>
      <c r="J151" s="179">
        <f>IFERROR(I151/H151-1,"-")</f>
        <v>-0.58095843690386728</v>
      </c>
      <c r="K151" s="163">
        <f t="shared" si="45"/>
        <v>-10050</v>
      </c>
      <c r="L151" s="165">
        <f t="shared" si="44"/>
        <v>2.311782949444697E-3</v>
      </c>
    </row>
    <row r="152" spans="1:12" x14ac:dyDescent="0.25">
      <c r="A152" s="162" t="s">
        <v>105</v>
      </c>
      <c r="B152" s="163" t="s">
        <v>105</v>
      </c>
      <c r="C152" s="164">
        <v>7034</v>
      </c>
      <c r="D152" s="164">
        <v>2013</v>
      </c>
      <c r="E152" s="164">
        <v>9851</v>
      </c>
      <c r="F152" s="164">
        <v>10716</v>
      </c>
      <c r="G152" s="164">
        <v>10106</v>
      </c>
      <c r="H152" s="164">
        <v>10266</v>
      </c>
      <c r="I152" s="164">
        <v>11766</v>
      </c>
      <c r="J152" s="179">
        <f>IFERROR(I152/H152-1,"-")</f>
        <v>0.14611338398597318</v>
      </c>
      <c r="K152" s="163">
        <f t="shared" si="45"/>
        <v>1500</v>
      </c>
      <c r="L152" s="165">
        <f t="shared" si="44"/>
        <v>3.752302135903753E-3</v>
      </c>
    </row>
    <row r="153" spans="1:12" x14ac:dyDescent="0.25">
      <c r="A153" s="1"/>
      <c r="B153" s="159" t="s">
        <v>112</v>
      </c>
      <c r="C153" s="160">
        <v>20996</v>
      </c>
      <c r="D153" s="160">
        <v>7616</v>
      </c>
      <c r="E153" s="160">
        <v>29905</v>
      </c>
      <c r="F153" s="160">
        <v>37402</v>
      </c>
      <c r="G153" s="160">
        <v>41913</v>
      </c>
      <c r="H153" s="160">
        <v>41681</v>
      </c>
      <c r="I153" s="160">
        <v>40055</v>
      </c>
      <c r="J153" s="178">
        <f>IFERROR(I153/H153-1,"-")</f>
        <v>-3.9010580360355984E-2</v>
      </c>
      <c r="K153" s="159">
        <f t="shared" si="45"/>
        <v>-1626</v>
      </c>
      <c r="L153" s="161">
        <f t="shared" si="44"/>
        <v>1.2773964138502875E-2</v>
      </c>
    </row>
    <row r="154" spans="1:12" s="57" customFormat="1" x14ac:dyDescent="0.25">
      <c r="B154" s="163" t="s">
        <v>115</v>
      </c>
      <c r="C154" s="164">
        <v>6011</v>
      </c>
      <c r="D154" s="164">
        <v>280</v>
      </c>
      <c r="E154" s="164">
        <v>10407</v>
      </c>
      <c r="F154" s="164">
        <v>12668</v>
      </c>
      <c r="G154" s="164">
        <v>13031</v>
      </c>
      <c r="H154" s="164">
        <v>10476</v>
      </c>
      <c r="I154" s="164">
        <v>11651</v>
      </c>
      <c r="J154" s="179">
        <f t="shared" ref="J154:J161" si="46">IFERROR(I154/H154-1,"-")</f>
        <v>0.11216113020236729</v>
      </c>
      <c r="K154" s="163">
        <f t="shared" si="45"/>
        <v>1175</v>
      </c>
      <c r="L154" s="165">
        <f t="shared" si="44"/>
        <v>3.7156274167444011E-3</v>
      </c>
    </row>
    <row r="155" spans="1:12" s="57" customFormat="1" x14ac:dyDescent="0.25">
      <c r="B155" s="163" t="s">
        <v>118</v>
      </c>
      <c r="C155" s="164">
        <v>6086</v>
      </c>
      <c r="D155" s="164">
        <v>1600</v>
      </c>
      <c r="E155" s="164">
        <v>7508</v>
      </c>
      <c r="F155" s="164">
        <v>7877</v>
      </c>
      <c r="G155" s="164">
        <v>8586</v>
      </c>
      <c r="H155" s="164">
        <v>8165</v>
      </c>
      <c r="I155" s="164">
        <v>8011</v>
      </c>
      <c r="J155" s="179">
        <f t="shared" si="46"/>
        <v>-1.8860992039191671E-2</v>
      </c>
      <c r="K155" s="163">
        <f t="shared" si="45"/>
        <v>-154</v>
      </c>
      <c r="L155" s="165">
        <f t="shared" si="44"/>
        <v>2.5547928277005749E-3</v>
      </c>
    </row>
    <row r="156" spans="1:12" x14ac:dyDescent="0.25">
      <c r="A156" s="1"/>
      <c r="B156" s="163" t="s">
        <v>121</v>
      </c>
      <c r="C156" s="164">
        <v>2135</v>
      </c>
      <c r="D156" s="164">
        <v>2207</v>
      </c>
      <c r="E156" s="164">
        <v>3204</v>
      </c>
      <c r="F156" s="164">
        <v>5327</v>
      </c>
      <c r="G156" s="164">
        <v>6226</v>
      </c>
      <c r="H156" s="164">
        <v>9647</v>
      </c>
      <c r="I156" s="164">
        <v>7901</v>
      </c>
      <c r="J156" s="179">
        <f t="shared" si="46"/>
        <v>-0.1809889084689541</v>
      </c>
      <c r="K156" s="163">
        <f t="shared" si="45"/>
        <v>-1746</v>
      </c>
      <c r="L156" s="165">
        <f t="shared" si="44"/>
        <v>2.5197126615481517E-3</v>
      </c>
    </row>
    <row r="157" spans="1:12" x14ac:dyDescent="0.25">
      <c r="A157" s="1"/>
      <c r="B157" s="163" t="s">
        <v>128</v>
      </c>
      <c r="C157" s="164">
        <v>695</v>
      </c>
      <c r="D157" s="164">
        <v>252</v>
      </c>
      <c r="E157" s="164">
        <v>857</v>
      </c>
      <c r="F157" s="164">
        <v>1132</v>
      </c>
      <c r="G157" s="164">
        <v>1650</v>
      </c>
      <c r="H157" s="164">
        <v>1518</v>
      </c>
      <c r="I157" s="164">
        <v>1354</v>
      </c>
      <c r="J157" s="179">
        <f t="shared" si="46"/>
        <v>-0.1080368906455863</v>
      </c>
      <c r="K157" s="163">
        <f t="shared" si="45"/>
        <v>-164</v>
      </c>
      <c r="L157" s="165">
        <f t="shared" si="44"/>
        <v>4.3180495427619251E-4</v>
      </c>
    </row>
    <row r="158" spans="1:12" x14ac:dyDescent="0.25">
      <c r="A158" s="1"/>
      <c r="B158" s="163" t="s">
        <v>124</v>
      </c>
      <c r="C158" s="164">
        <v>788</v>
      </c>
      <c r="D158" s="164">
        <v>305</v>
      </c>
      <c r="E158" s="164">
        <v>1428</v>
      </c>
      <c r="F158" s="164">
        <v>1788</v>
      </c>
      <c r="G158" s="164">
        <v>1641</v>
      </c>
      <c r="H158" s="164">
        <v>1453</v>
      </c>
      <c r="I158" s="164">
        <v>1321</v>
      </c>
      <c r="J158" s="179">
        <f t="shared" si="46"/>
        <v>-9.0846524432209197E-2</v>
      </c>
      <c r="K158" s="163">
        <f t="shared" si="45"/>
        <v>-132</v>
      </c>
      <c r="L158" s="165">
        <f t="shared" si="44"/>
        <v>4.2128090443046553E-4</v>
      </c>
    </row>
    <row r="159" spans="1:12" x14ac:dyDescent="0.25">
      <c r="A159" s="1"/>
      <c r="B159" s="163" t="s">
        <v>133</v>
      </c>
      <c r="C159" s="164">
        <v>450</v>
      </c>
      <c r="D159" s="164">
        <v>24</v>
      </c>
      <c r="E159" s="164">
        <v>293</v>
      </c>
      <c r="F159" s="164">
        <v>491</v>
      </c>
      <c r="G159" s="164">
        <v>352</v>
      </c>
      <c r="H159" s="164">
        <v>322</v>
      </c>
      <c r="I159" s="164">
        <v>347</v>
      </c>
      <c r="J159" s="179">
        <f t="shared" si="46"/>
        <v>7.7639751552795122E-2</v>
      </c>
      <c r="K159" s="163">
        <f t="shared" si="45"/>
        <v>25</v>
      </c>
      <c r="L159" s="165">
        <f t="shared" si="44"/>
        <v>1.106619786808263E-4</v>
      </c>
    </row>
    <row r="160" spans="1:12" x14ac:dyDescent="0.25">
      <c r="A160" s="162" t="s">
        <v>149</v>
      </c>
      <c r="B160" s="163" t="s">
        <v>136</v>
      </c>
      <c r="C160" s="164">
        <v>615</v>
      </c>
      <c r="D160" s="164">
        <v>63</v>
      </c>
      <c r="E160" s="164">
        <v>501</v>
      </c>
      <c r="F160" s="164">
        <v>671</v>
      </c>
      <c r="G160" s="164">
        <v>592</v>
      </c>
      <c r="H160" s="164">
        <v>477</v>
      </c>
      <c r="I160" s="164">
        <v>284</v>
      </c>
      <c r="J160" s="179">
        <f t="shared" si="46"/>
        <v>-0.40461215932914041</v>
      </c>
      <c r="K160" s="163">
        <f t="shared" si="45"/>
        <v>-193</v>
      </c>
      <c r="L160" s="165">
        <f t="shared" si="44"/>
        <v>9.0570610793529302E-5</v>
      </c>
    </row>
    <row r="161" spans="1:12" x14ac:dyDescent="0.25">
      <c r="A161" s="167" t="s">
        <v>150</v>
      </c>
      <c r="B161" s="168" t="s">
        <v>150</v>
      </c>
      <c r="C161" s="169">
        <f t="shared" ref="C161:I161" si="47">C153-SUM(C154:C160)</f>
        <v>4216</v>
      </c>
      <c r="D161" s="169">
        <f t="shared" si="47"/>
        <v>2885</v>
      </c>
      <c r="E161" s="169">
        <f t="shared" si="47"/>
        <v>5707</v>
      </c>
      <c r="F161" s="169">
        <f t="shared" si="47"/>
        <v>7448</v>
      </c>
      <c r="G161" s="169">
        <f t="shared" si="47"/>
        <v>9835</v>
      </c>
      <c r="H161" s="169">
        <f t="shared" si="47"/>
        <v>9623</v>
      </c>
      <c r="I161" s="169">
        <f t="shared" si="47"/>
        <v>9186</v>
      </c>
      <c r="J161" s="180">
        <f t="shared" si="46"/>
        <v>-4.5412033669333884E-2</v>
      </c>
      <c r="K161" s="168">
        <f>I161-H161</f>
        <v>-437</v>
      </c>
      <c r="L161" s="170">
        <f t="shared" si="44"/>
        <v>2.929512784328733E-3</v>
      </c>
    </row>
    <row r="162" spans="1:12" ht="6" customHeight="1" x14ac:dyDescent="0.25">
      <c r="C162" s="81"/>
      <c r="D162" s="81"/>
      <c r="E162" s="81"/>
      <c r="F162" s="81"/>
      <c r="G162" s="81"/>
      <c r="H162" s="81"/>
      <c r="I162" s="81"/>
      <c r="J162" s="81"/>
    </row>
    <row r="163" spans="1:12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</sheetData>
  <mergeCells count="3">
    <mergeCell ref="B4:L4"/>
    <mergeCell ref="O4:X4"/>
    <mergeCell ref="C6:L6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6029-EFCB-4BDF-A088-A67CDB46C7FB}">
  <sheetPr>
    <tabColor rgb="FFBB5C0D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20D7-8749-4D6C-984E-20010A89B244}">
  <sheetPr>
    <tabColor rgb="FFF29140"/>
  </sheetPr>
  <dimension ref="A4:M27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284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262511</v>
      </c>
      <c r="D9" s="118">
        <v>7.8545552669747369</v>
      </c>
      <c r="E9" s="117">
        <v>459644</v>
      </c>
      <c r="F9" s="118">
        <f t="shared" ref="F9:J21" si="3">IFERROR(E9/C9-1,"-")</f>
        <v>0.75095138870371136</v>
      </c>
      <c r="G9" s="117">
        <v>493020</v>
      </c>
      <c r="H9" s="118">
        <f t="shared" si="3"/>
        <v>7.2612717668456561E-2</v>
      </c>
      <c r="I9" s="117">
        <v>494946</v>
      </c>
      <c r="J9" s="118">
        <f t="shared" si="3"/>
        <v>3.9065352318363722E-3</v>
      </c>
      <c r="K9" s="117">
        <v>475524</v>
      </c>
      <c r="L9" s="118">
        <f>IFERROR(K9/I9-1,"-")</f>
        <v>-3.9240644433938265E-2</v>
      </c>
    </row>
    <row r="10" spans="1:13" x14ac:dyDescent="0.25">
      <c r="A10" s="1" t="s">
        <v>77</v>
      </c>
      <c r="B10" s="116" t="s">
        <v>78</v>
      </c>
      <c r="C10" s="117">
        <v>300105</v>
      </c>
      <c r="D10" s="118">
        <v>10.586618277286592</v>
      </c>
      <c r="E10" s="117">
        <v>411785</v>
      </c>
      <c r="F10" s="118">
        <f t="shared" si="3"/>
        <v>0.37213641892004468</v>
      </c>
      <c r="G10" s="117">
        <v>476786</v>
      </c>
      <c r="H10" s="118">
        <f t="shared" si="3"/>
        <v>0.15785179159027152</v>
      </c>
      <c r="I10" s="117">
        <v>478546</v>
      </c>
      <c r="J10" s="118">
        <f t="shared" si="3"/>
        <v>3.6913835557252916E-3</v>
      </c>
      <c r="K10" s="117">
        <v>464770</v>
      </c>
      <c r="L10" s="118">
        <f t="shared" ref="L10:L14" si="4">IFERROR(K10/I10-1,"-")</f>
        <v>-2.8787201230393689E-2</v>
      </c>
    </row>
    <row r="11" spans="1:13" x14ac:dyDescent="0.25">
      <c r="A11" s="1" t="s">
        <v>79</v>
      </c>
      <c r="B11" s="116" t="s">
        <v>80</v>
      </c>
      <c r="C11" s="117">
        <v>366039</v>
      </c>
      <c r="D11" s="118">
        <v>9.225409950554516</v>
      </c>
      <c r="E11" s="117">
        <v>435839</v>
      </c>
      <c r="F11" s="118">
        <f t="shared" si="3"/>
        <v>0.19069006308071001</v>
      </c>
      <c r="G11" s="117">
        <v>499150</v>
      </c>
      <c r="H11" s="118">
        <f t="shared" si="3"/>
        <v>0.14526235605349691</v>
      </c>
      <c r="I11" s="117">
        <v>499373</v>
      </c>
      <c r="J11" s="118">
        <f t="shared" si="3"/>
        <v>4.4675949113504032E-4</v>
      </c>
      <c r="K11" s="117">
        <v>462676</v>
      </c>
      <c r="L11" s="118">
        <f t="shared" si="4"/>
        <v>-7.3486151634149177E-2</v>
      </c>
    </row>
    <row r="12" spans="1:13" x14ac:dyDescent="0.25">
      <c r="A12" s="1" t="s">
        <v>81</v>
      </c>
      <c r="B12" s="116" t="s">
        <v>82</v>
      </c>
      <c r="C12" s="117">
        <v>348988</v>
      </c>
      <c r="D12" s="118">
        <v>9.3046623556854762</v>
      </c>
      <c r="E12" s="117">
        <v>379392</v>
      </c>
      <c r="F12" s="118">
        <f t="shared" si="3"/>
        <v>8.7120474056414654E-2</v>
      </c>
      <c r="G12" s="117">
        <v>411482</v>
      </c>
      <c r="H12" s="118">
        <f t="shared" si="3"/>
        <v>8.4582700742240169E-2</v>
      </c>
      <c r="I12" s="117">
        <v>421131</v>
      </c>
      <c r="J12" s="118">
        <f t="shared" si="3"/>
        <v>2.3449385392313671E-2</v>
      </c>
      <c r="K12" s="117">
        <v>369216</v>
      </c>
      <c r="L12" s="118">
        <f t="shared" si="4"/>
        <v>-0.12327518040704677</v>
      </c>
    </row>
    <row r="13" spans="1:13" x14ac:dyDescent="0.25">
      <c r="A13" s="1" t="s">
        <v>83</v>
      </c>
      <c r="B13" s="116" t="s">
        <v>84</v>
      </c>
      <c r="C13" s="117">
        <v>310799</v>
      </c>
      <c r="D13" s="118">
        <v>3.7457474423576116</v>
      </c>
      <c r="E13" s="117">
        <v>340598</v>
      </c>
      <c r="F13" s="118">
        <f t="shared" si="3"/>
        <v>9.5878686868361873E-2</v>
      </c>
      <c r="G13" s="117">
        <v>405702</v>
      </c>
      <c r="H13" s="118">
        <f t="shared" si="3"/>
        <v>0.19114616057639799</v>
      </c>
      <c r="I13" s="117">
        <v>405133</v>
      </c>
      <c r="J13" s="118">
        <f t="shared" si="3"/>
        <v>-1.4025072590225784E-3</v>
      </c>
      <c r="K13" s="117">
        <v>370106</v>
      </c>
      <c r="L13" s="118">
        <f t="shared" si="4"/>
        <v>-8.6458027363853329E-2</v>
      </c>
    </row>
    <row r="14" spans="1:13" x14ac:dyDescent="0.25">
      <c r="A14" s="1" t="s">
        <v>85</v>
      </c>
      <c r="B14" s="116" t="s">
        <v>86</v>
      </c>
      <c r="C14" s="117">
        <v>364068</v>
      </c>
      <c r="D14" s="118">
        <v>2.2910696690561636</v>
      </c>
      <c r="E14" s="117">
        <v>393768</v>
      </c>
      <c r="F14" s="118">
        <f t="shared" si="3"/>
        <v>8.1578166716107958E-2</v>
      </c>
      <c r="G14" s="117">
        <v>460449</v>
      </c>
      <c r="H14" s="118">
        <f t="shared" si="3"/>
        <v>0.16934083013347956</v>
      </c>
      <c r="I14" s="117">
        <v>430081</v>
      </c>
      <c r="J14" s="118">
        <f t="shared" si="3"/>
        <v>-6.5953015426246986E-2</v>
      </c>
      <c r="K14" s="117">
        <v>433796</v>
      </c>
      <c r="L14" s="118">
        <f t="shared" si="4"/>
        <v>8.6379077429601381E-3</v>
      </c>
    </row>
    <row r="15" spans="1:13" x14ac:dyDescent="0.25">
      <c r="A15" s="1" t="s">
        <v>87</v>
      </c>
      <c r="B15" s="116" t="s">
        <v>88</v>
      </c>
      <c r="C15" s="117">
        <v>417659</v>
      </c>
      <c r="D15" s="118">
        <v>0.85069369054001953</v>
      </c>
      <c r="E15" s="117">
        <v>467372</v>
      </c>
      <c r="F15" s="118">
        <f t="shared" si="3"/>
        <v>0.1190277235735373</v>
      </c>
      <c r="G15" s="117">
        <v>532065</v>
      </c>
      <c r="H15" s="118">
        <f t="shared" si="3"/>
        <v>0.13841864724459318</v>
      </c>
      <c r="I15" s="117">
        <v>526626</v>
      </c>
      <c r="J15" s="118">
        <f t="shared" si="3"/>
        <v>-1.0222435228778415E-2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416027</v>
      </c>
      <c r="D16" s="118">
        <v>0.46495601895868099</v>
      </c>
      <c r="E16" s="117">
        <v>480859</v>
      </c>
      <c r="F16" s="118">
        <f t="shared" si="3"/>
        <v>0.15583603948782176</v>
      </c>
      <c r="G16" s="117">
        <v>551869</v>
      </c>
      <c r="H16" s="118">
        <f t="shared" si="3"/>
        <v>0.14767322645515635</v>
      </c>
      <c r="I16" s="117">
        <v>557802</v>
      </c>
      <c r="J16" s="118">
        <f t="shared" si="3"/>
        <v>1.0750739758891958E-2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378277</v>
      </c>
      <c r="D17" s="118">
        <v>0.34145537075782828</v>
      </c>
      <c r="E17" s="117">
        <v>441114</v>
      </c>
      <c r="F17" s="118">
        <f t="shared" si="3"/>
        <v>0.16611372089764909</v>
      </c>
      <c r="G17" s="117">
        <v>489204</v>
      </c>
      <c r="H17" s="118">
        <f t="shared" si="3"/>
        <v>0.10901943715230078</v>
      </c>
      <c r="I17" s="117">
        <v>455849</v>
      </c>
      <c r="J17" s="118">
        <f t="shared" si="3"/>
        <v>-6.8182189843091989E-2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375972</v>
      </c>
      <c r="D18" s="118">
        <v>0.30916308303010265</v>
      </c>
      <c r="E18" s="117">
        <v>428972</v>
      </c>
      <c r="F18" s="118">
        <f t="shared" si="3"/>
        <v>0.14096794442139315</v>
      </c>
      <c r="G18" s="117">
        <v>490987</v>
      </c>
      <c r="H18" s="118">
        <f t="shared" si="3"/>
        <v>0.14456654513581313</v>
      </c>
      <c r="I18" s="117">
        <v>476664</v>
      </c>
      <c r="J18" s="118">
        <f t="shared" si="3"/>
        <v>-2.9171851800556814E-2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401911</v>
      </c>
      <c r="D19" s="118">
        <v>0.32592695229894719</v>
      </c>
      <c r="E19" s="117">
        <v>456108</v>
      </c>
      <c r="F19" s="118">
        <f t="shared" si="3"/>
        <v>0.13484826242625858</v>
      </c>
      <c r="G19" s="117">
        <v>482914</v>
      </c>
      <c r="H19" s="118">
        <f t="shared" si="3"/>
        <v>5.877116823208528E-2</v>
      </c>
      <c r="I19" s="117">
        <v>463756</v>
      </c>
      <c r="J19" s="118">
        <f t="shared" si="3"/>
        <v>-3.967165996430011E-2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411614</v>
      </c>
      <c r="D20" s="118">
        <v>0.44892671834188724</v>
      </c>
      <c r="E20" s="117">
        <v>440835</v>
      </c>
      <c r="F20" s="118">
        <f t="shared" si="3"/>
        <v>7.0991268518563411E-2</v>
      </c>
      <c r="G20" s="117">
        <v>468874</v>
      </c>
      <c r="H20" s="118">
        <f t="shared" si="3"/>
        <v>6.3604296392074211E-2</v>
      </c>
      <c r="I20" s="117">
        <v>456509</v>
      </c>
      <c r="J20" s="118">
        <f t="shared" si="3"/>
        <v>-2.6371690475479603E-2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4353970</v>
      </c>
      <c r="D21" s="121">
        <v>1.2131005885037935</v>
      </c>
      <c r="E21" s="120">
        <v>5136286</v>
      </c>
      <c r="F21" s="121">
        <f t="shared" si="3"/>
        <v>0.17967877592174508</v>
      </c>
      <c r="G21" s="120">
        <v>5762502</v>
      </c>
      <c r="H21" s="121">
        <f t="shared" si="3"/>
        <v>0.12192000211826204</v>
      </c>
      <c r="I21" s="120">
        <v>5666416</v>
      </c>
      <c r="J21" s="121">
        <f t="shared" si="3"/>
        <v>-1.6674354299573313E-2</v>
      </c>
      <c r="K21" s="120">
        <v>2576088</v>
      </c>
      <c r="L21" s="121">
        <v>-5.6104880166788162E-2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C24" s="122"/>
      <c r="I24" s="122"/>
      <c r="L24" s="81"/>
    </row>
    <row r="26" spans="1:13" ht="48.75" customHeight="1" thickBot="1" x14ac:dyDescent="0.3">
      <c r="B26" s="277" t="s">
        <v>285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$C$7</f>
        <v>2022</v>
      </c>
      <c r="D29" s="302"/>
      <c r="E29" s="303">
        <f>$E$7</f>
        <v>2023</v>
      </c>
      <c r="F29" s="302"/>
      <c r="G29" s="303">
        <f>$G$7</f>
        <v>2024</v>
      </c>
      <c r="H29" s="302"/>
      <c r="I29" s="303">
        <f>$I$7</f>
        <v>2025</v>
      </c>
      <c r="J29" s="302"/>
      <c r="K29" s="303">
        <f>$K$7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CONCATENATE("var. ",RIGHT(C29,2),"/",RIGHT(C29-1,2))</f>
        <v>var. 22/21</v>
      </c>
      <c r="E30" s="115" t="s">
        <v>74</v>
      </c>
      <c r="F30" s="114" t="s">
        <v>260</v>
      </c>
      <c r="G30" s="115" t="s">
        <v>74</v>
      </c>
      <c r="H30" s="114" t="s">
        <v>260</v>
      </c>
      <c r="I30" s="115" t="s">
        <v>74</v>
      </c>
      <c r="J30" s="114" t="s">
        <v>260</v>
      </c>
      <c r="K30" s="115" t="s">
        <v>74</v>
      </c>
      <c r="L30" s="114" t="s">
        <v>286</v>
      </c>
    </row>
    <row r="31" spans="1:13" x14ac:dyDescent="0.25">
      <c r="B31" s="116" t="s">
        <v>76</v>
      </c>
      <c r="C31" s="117">
        <v>60652</v>
      </c>
      <c r="D31" s="118">
        <v>7.1774302278549271</v>
      </c>
      <c r="E31" s="117">
        <v>107373</v>
      </c>
      <c r="F31" s="118">
        <f t="shared" ref="F31:J43" si="5">IFERROR(E31/C31-1,"-")</f>
        <v>0.77031260304689053</v>
      </c>
      <c r="G31" s="117">
        <v>84701</v>
      </c>
      <c r="H31" s="118">
        <f t="shared" si="5"/>
        <v>-0.21115177931137252</v>
      </c>
      <c r="I31" s="117">
        <v>87577</v>
      </c>
      <c r="J31" s="118">
        <f t="shared" si="5"/>
        <v>3.3954734890969451E-2</v>
      </c>
      <c r="K31" s="117">
        <v>88177</v>
      </c>
      <c r="L31" s="118">
        <f t="shared" ref="L31:L36" si="6">IFERROR(K31/I31-1,"-")</f>
        <v>6.8511138769311586E-3</v>
      </c>
    </row>
    <row r="32" spans="1:13" x14ac:dyDescent="0.25">
      <c r="B32" s="116" t="s">
        <v>78</v>
      </c>
      <c r="C32" s="117">
        <v>88163</v>
      </c>
      <c r="D32" s="118">
        <v>10.954305084745762</v>
      </c>
      <c r="E32" s="117">
        <v>93902</v>
      </c>
      <c r="F32" s="118">
        <f t="shared" si="5"/>
        <v>6.5095334777627745E-2</v>
      </c>
      <c r="G32" s="117">
        <v>82338</v>
      </c>
      <c r="H32" s="118">
        <f t="shared" si="5"/>
        <v>-0.12314966667376626</v>
      </c>
      <c r="I32" s="117">
        <v>82514</v>
      </c>
      <c r="J32" s="118">
        <f t="shared" si="5"/>
        <v>2.1375306662780869E-3</v>
      </c>
      <c r="K32" s="117">
        <v>83370</v>
      </c>
      <c r="L32" s="118">
        <f t="shared" si="6"/>
        <v>1.0373997139879299E-2</v>
      </c>
    </row>
    <row r="33" spans="2:13" x14ac:dyDescent="0.25">
      <c r="B33" s="116" t="s">
        <v>80</v>
      </c>
      <c r="C33" s="117">
        <v>114307</v>
      </c>
      <c r="D33" s="118">
        <v>10.25844577957254</v>
      </c>
      <c r="E33" s="117">
        <v>120720</v>
      </c>
      <c r="F33" s="118">
        <f t="shared" si="5"/>
        <v>5.6103300760233399E-2</v>
      </c>
      <c r="G33" s="117">
        <v>112876</v>
      </c>
      <c r="H33" s="118">
        <f t="shared" si="5"/>
        <v>-6.4976805831676643E-2</v>
      </c>
      <c r="I33" s="117">
        <v>105271</v>
      </c>
      <c r="J33" s="118">
        <f t="shared" si="5"/>
        <v>-6.7374818384776214E-2</v>
      </c>
      <c r="K33" s="117">
        <v>104807</v>
      </c>
      <c r="L33" s="118">
        <f t="shared" si="6"/>
        <v>-4.4076716284636719E-3</v>
      </c>
    </row>
    <row r="34" spans="2:13" x14ac:dyDescent="0.25">
      <c r="B34" s="116" t="s">
        <v>82</v>
      </c>
      <c r="C34" s="117">
        <v>130266</v>
      </c>
      <c r="D34" s="118">
        <v>9.4271191867445765</v>
      </c>
      <c r="E34" s="117">
        <v>140492</v>
      </c>
      <c r="F34" s="118">
        <f t="shared" si="5"/>
        <v>7.850091351542221E-2</v>
      </c>
      <c r="G34" s="117">
        <v>127831</v>
      </c>
      <c r="H34" s="118">
        <f t="shared" si="5"/>
        <v>-9.0119010335108052E-2</v>
      </c>
      <c r="I34" s="117">
        <v>141536</v>
      </c>
      <c r="J34" s="118">
        <f t="shared" si="5"/>
        <v>0.10721186566638763</v>
      </c>
      <c r="K34" s="117">
        <v>139374</v>
      </c>
      <c r="L34" s="118">
        <f t="shared" si="6"/>
        <v>-1.5275265656794046E-2</v>
      </c>
    </row>
    <row r="35" spans="2:13" x14ac:dyDescent="0.25">
      <c r="B35" s="116" t="s">
        <v>84</v>
      </c>
      <c r="C35" s="117">
        <v>157891</v>
      </c>
      <c r="D35" s="118">
        <v>4.2248916244746679</v>
      </c>
      <c r="E35" s="117">
        <v>148058</v>
      </c>
      <c r="F35" s="118">
        <f t="shared" si="5"/>
        <v>-6.2277140558993249E-2</v>
      </c>
      <c r="G35" s="117">
        <v>161111</v>
      </c>
      <c r="H35" s="118">
        <f t="shared" si="5"/>
        <v>8.8161396209593512E-2</v>
      </c>
      <c r="I35" s="117">
        <v>169329</v>
      </c>
      <c r="J35" s="118">
        <f t="shared" si="5"/>
        <v>5.1008311040214416E-2</v>
      </c>
      <c r="K35" s="117">
        <v>171591</v>
      </c>
      <c r="L35" s="118">
        <f t="shared" si="6"/>
        <v>1.3358609570717439E-2</v>
      </c>
    </row>
    <row r="36" spans="2:13" x14ac:dyDescent="0.25">
      <c r="B36" s="116" t="s">
        <v>86</v>
      </c>
      <c r="C36" s="117">
        <v>189872</v>
      </c>
      <c r="D36" s="118">
        <v>2.2758013871156964</v>
      </c>
      <c r="E36" s="117">
        <v>185864</v>
      </c>
      <c r="F36" s="118">
        <f t="shared" si="5"/>
        <v>-2.1108957613550139E-2</v>
      </c>
      <c r="G36" s="117">
        <v>186304</v>
      </c>
      <c r="H36" s="118">
        <f t="shared" si="5"/>
        <v>2.3673223432187918E-3</v>
      </c>
      <c r="I36" s="117">
        <v>183684</v>
      </c>
      <c r="J36" s="118">
        <f t="shared" si="5"/>
        <v>-1.4063036757128167E-2</v>
      </c>
      <c r="K36" s="117">
        <v>208802</v>
      </c>
      <c r="L36" s="118">
        <f t="shared" si="6"/>
        <v>0.13674571546786862</v>
      </c>
    </row>
    <row r="37" spans="2:13" x14ac:dyDescent="0.25">
      <c r="B37" s="116" t="s">
        <v>88</v>
      </c>
      <c r="C37" s="117">
        <v>201715</v>
      </c>
      <c r="D37" s="118">
        <v>0.57363633526805224</v>
      </c>
      <c r="E37" s="117">
        <v>206923</v>
      </c>
      <c r="F37" s="118">
        <f t="shared" si="5"/>
        <v>2.581860545819592E-2</v>
      </c>
      <c r="G37" s="117">
        <v>207746</v>
      </c>
      <c r="H37" s="118">
        <f t="shared" si="5"/>
        <v>3.9773248986338938E-3</v>
      </c>
      <c r="I37" s="117">
        <v>219561</v>
      </c>
      <c r="J37" s="118">
        <f t="shared" si="5"/>
        <v>5.6872334485381204E-2</v>
      </c>
      <c r="K37" s="117"/>
      <c r="L37" s="118"/>
    </row>
    <row r="38" spans="2:13" x14ac:dyDescent="0.25">
      <c r="B38" s="116" t="s">
        <v>90</v>
      </c>
      <c r="C38" s="117">
        <v>197193</v>
      </c>
      <c r="D38" s="118">
        <v>0.21694026166378677</v>
      </c>
      <c r="E38" s="117">
        <v>202524</v>
      </c>
      <c r="F38" s="118">
        <f t="shared" si="5"/>
        <v>2.7034428199784077E-2</v>
      </c>
      <c r="G38" s="117">
        <v>229806</v>
      </c>
      <c r="H38" s="118">
        <f t="shared" si="5"/>
        <v>0.13470996030100135</v>
      </c>
      <c r="I38" s="117">
        <v>238030</v>
      </c>
      <c r="J38" s="118">
        <f t="shared" si="5"/>
        <v>3.5786707048554023E-2</v>
      </c>
      <c r="K38" s="117"/>
      <c r="L38" s="118"/>
    </row>
    <row r="39" spans="2:13" x14ac:dyDescent="0.25">
      <c r="B39" s="116" t="s">
        <v>92</v>
      </c>
      <c r="C39" s="117">
        <v>158091</v>
      </c>
      <c r="D39" s="118">
        <v>0.20718856427251486</v>
      </c>
      <c r="E39" s="117">
        <v>158021</v>
      </c>
      <c r="F39" s="118">
        <f t="shared" si="5"/>
        <v>-4.4278295412136792E-4</v>
      </c>
      <c r="G39" s="117">
        <v>159761</v>
      </c>
      <c r="H39" s="118">
        <f t="shared" si="5"/>
        <v>1.1011194714626527E-2</v>
      </c>
      <c r="I39" s="117">
        <v>164576</v>
      </c>
      <c r="J39" s="118">
        <f t="shared" si="5"/>
        <v>3.0138769787369846E-2</v>
      </c>
      <c r="K39" s="117"/>
      <c r="L39" s="118"/>
    </row>
    <row r="40" spans="2:13" x14ac:dyDescent="0.25">
      <c r="B40" s="116" t="s">
        <v>94</v>
      </c>
      <c r="C40" s="117">
        <v>140180</v>
      </c>
      <c r="D40" s="118">
        <v>0.44998293285890134</v>
      </c>
      <c r="E40" s="117">
        <v>118073</v>
      </c>
      <c r="F40" s="118">
        <f t="shared" si="5"/>
        <v>-0.15770438008275078</v>
      </c>
      <c r="G40" s="117">
        <v>131586</v>
      </c>
      <c r="H40" s="118">
        <f t="shared" si="5"/>
        <v>0.11444614772217188</v>
      </c>
      <c r="I40" s="117">
        <v>128510</v>
      </c>
      <c r="J40" s="118">
        <f t="shared" si="5"/>
        <v>-2.3376347027799338E-2</v>
      </c>
      <c r="K40" s="117"/>
      <c r="L40" s="118"/>
    </row>
    <row r="41" spans="2:13" x14ac:dyDescent="0.25">
      <c r="B41" s="116" t="s">
        <v>96</v>
      </c>
      <c r="C41" s="117">
        <v>108306</v>
      </c>
      <c r="D41" s="118">
        <v>0.80188663550002492</v>
      </c>
      <c r="E41" s="117">
        <v>80072</v>
      </c>
      <c r="F41" s="118">
        <f t="shared" si="5"/>
        <v>-0.26068731187561167</v>
      </c>
      <c r="G41" s="117">
        <v>107403</v>
      </c>
      <c r="H41" s="118">
        <f t="shared" si="5"/>
        <v>0.34133030272754517</v>
      </c>
      <c r="I41" s="117">
        <v>96853</v>
      </c>
      <c r="J41" s="118">
        <f t="shared" si="5"/>
        <v>-9.8228168673128335E-2</v>
      </c>
      <c r="K41" s="117"/>
      <c r="L41" s="118"/>
    </row>
    <row r="42" spans="2:13" x14ac:dyDescent="0.25">
      <c r="B42" s="116" t="s">
        <v>98</v>
      </c>
      <c r="C42" s="117">
        <v>111329</v>
      </c>
      <c r="D42" s="118">
        <v>0.79919840974837175</v>
      </c>
      <c r="E42" s="117">
        <v>84951</v>
      </c>
      <c r="F42" s="118">
        <f t="shared" si="5"/>
        <v>-0.23693736582561598</v>
      </c>
      <c r="G42" s="117">
        <v>89457</v>
      </c>
      <c r="H42" s="118">
        <f t="shared" si="5"/>
        <v>5.3042342056008662E-2</v>
      </c>
      <c r="I42" s="117">
        <v>98952</v>
      </c>
      <c r="J42" s="118">
        <f t="shared" si="5"/>
        <v>0.10614038029444317</v>
      </c>
      <c r="K42" s="117"/>
      <c r="L42" s="118"/>
    </row>
    <row r="43" spans="2:13" ht="15.75" x14ac:dyDescent="0.25">
      <c r="B43" s="119" t="s">
        <v>32</v>
      </c>
      <c r="C43" s="120">
        <v>1657965</v>
      </c>
      <c r="D43" s="121">
        <v>1.1659664359563244</v>
      </c>
      <c r="E43" s="120">
        <v>1646973</v>
      </c>
      <c r="F43" s="121">
        <f t="shared" si="5"/>
        <v>-6.6298142602527754E-3</v>
      </c>
      <c r="G43" s="120">
        <v>1680920</v>
      </c>
      <c r="H43" s="121">
        <f t="shared" si="5"/>
        <v>2.061175259096526E-2</v>
      </c>
      <c r="I43" s="120">
        <v>1716393</v>
      </c>
      <c r="J43" s="121">
        <f t="shared" si="5"/>
        <v>2.1103324369987853E-2</v>
      </c>
      <c r="K43" s="120">
        <v>796121</v>
      </c>
      <c r="L43" s="121">
        <v>3.4042895867184564E-2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  <c r="I46" s="122"/>
      <c r="L46" s="81"/>
    </row>
    <row r="48" spans="2:13" ht="48.75" customHeight="1" thickBot="1" x14ac:dyDescent="0.3">
      <c r="B48" s="277" t="s">
        <v>287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$C$7</f>
        <v>2022</v>
      </c>
      <c r="D51" s="302"/>
      <c r="E51" s="303">
        <f>$E$7</f>
        <v>2023</v>
      </c>
      <c r="F51" s="302"/>
      <c r="G51" s="303">
        <f>$G$7</f>
        <v>2024</v>
      </c>
      <c r="H51" s="302"/>
      <c r="I51" s="303">
        <f>$I$7</f>
        <v>2025</v>
      </c>
      <c r="J51" s="302"/>
      <c r="K51" s="303">
        <f>$K$7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CONCATENATE("var. ",RIGHT(C51,2),"/",RIGHT(C51-1,2))</f>
        <v>var. 22/21</v>
      </c>
      <c r="E52" s="115" t="s">
        <v>74</v>
      </c>
      <c r="F52" s="114" t="s">
        <v>260</v>
      </c>
      <c r="G52" s="115" t="s">
        <v>74</v>
      </c>
      <c r="H52" s="114" t="s">
        <v>260</v>
      </c>
      <c r="I52" s="115" t="s">
        <v>74</v>
      </c>
      <c r="J52" s="114" t="s">
        <v>260</v>
      </c>
      <c r="K52" s="115" t="s">
        <v>74</v>
      </c>
      <c r="L52" s="114" t="s">
        <v>286</v>
      </c>
    </row>
    <row r="53" spans="1:13" x14ac:dyDescent="0.25">
      <c r="A53" s="1">
        <v>1</v>
      </c>
      <c r="B53" s="116" t="s">
        <v>76</v>
      </c>
      <c r="C53" s="117">
        <v>52306</v>
      </c>
      <c r="D53" s="118">
        <v>12.793776371308017</v>
      </c>
      <c r="E53" s="117">
        <v>94379</v>
      </c>
      <c r="F53" s="118">
        <f>IFERROR(E53/C53-1,"-")</f>
        <v>0.80436278820785367</v>
      </c>
      <c r="G53" s="117">
        <v>76591</v>
      </c>
      <c r="H53" s="118">
        <f>IFERROR(G53/E53-1,"-")</f>
        <v>-0.18847413089776333</v>
      </c>
      <c r="I53" s="117">
        <v>77024</v>
      </c>
      <c r="J53" s="118">
        <f>IFERROR(I53/G53-1,"-")</f>
        <v>5.6534057526340664E-3</v>
      </c>
      <c r="K53" s="117">
        <v>78632</v>
      </c>
      <c r="L53" s="118">
        <f t="shared" ref="L53:L58" si="7">IFERROR(K53/I53-1,"-")</f>
        <v>2.0876609887827247E-2</v>
      </c>
    </row>
    <row r="54" spans="1:13" x14ac:dyDescent="0.25">
      <c r="A54" s="1">
        <v>2</v>
      </c>
      <c r="B54" s="116" t="s">
        <v>78</v>
      </c>
      <c r="C54" s="117">
        <v>75169</v>
      </c>
      <c r="D54" s="118">
        <v>19.874479311302416</v>
      </c>
      <c r="E54" s="117">
        <v>85353</v>
      </c>
      <c r="F54" s="118">
        <f t="shared" ref="F54:J65" si="8">IFERROR(E54/C54-1,"-")</f>
        <v>0.13548138195266657</v>
      </c>
      <c r="G54" s="117">
        <v>74115</v>
      </c>
      <c r="H54" s="118">
        <f t="shared" si="8"/>
        <v>-0.13166496783944326</v>
      </c>
      <c r="I54" s="117">
        <v>75077</v>
      </c>
      <c r="J54" s="118">
        <f t="shared" si="8"/>
        <v>1.2979828644673841E-2</v>
      </c>
      <c r="K54" s="117">
        <v>71688</v>
      </c>
      <c r="L54" s="118">
        <f t="shared" si="7"/>
        <v>-4.5140322602128524E-2</v>
      </c>
    </row>
    <row r="55" spans="1:13" x14ac:dyDescent="0.25">
      <c r="A55" s="1">
        <v>3</v>
      </c>
      <c r="B55" s="116" t="s">
        <v>80</v>
      </c>
      <c r="C55" s="117">
        <v>101860</v>
      </c>
      <c r="D55" s="118">
        <v>16.258556421552015</v>
      </c>
      <c r="E55" s="117">
        <v>107350</v>
      </c>
      <c r="F55" s="118">
        <f t="shared" si="8"/>
        <v>5.3897506381307636E-2</v>
      </c>
      <c r="G55" s="117">
        <v>98365</v>
      </c>
      <c r="H55" s="118">
        <f t="shared" si="8"/>
        <v>-8.3698183511877078E-2</v>
      </c>
      <c r="I55" s="117">
        <v>93539</v>
      </c>
      <c r="J55" s="118">
        <f t="shared" si="8"/>
        <v>-4.9062166420983044E-2</v>
      </c>
      <c r="K55" s="117">
        <v>90688</v>
      </c>
      <c r="L55" s="118">
        <f t="shared" si="7"/>
        <v>-3.0479265333176575E-2</v>
      </c>
    </row>
    <row r="56" spans="1:13" x14ac:dyDescent="0.25">
      <c r="A56" s="1">
        <v>4</v>
      </c>
      <c r="B56" s="116" t="s">
        <v>82</v>
      </c>
      <c r="C56" s="117">
        <v>107856</v>
      </c>
      <c r="D56" s="118">
        <v>12.654386631219142</v>
      </c>
      <c r="E56" s="117">
        <v>113397</v>
      </c>
      <c r="F56" s="118">
        <f t="shared" si="8"/>
        <v>5.1374054294615057E-2</v>
      </c>
      <c r="G56" s="117">
        <v>108738</v>
      </c>
      <c r="H56" s="118">
        <f t="shared" si="8"/>
        <v>-4.1085743009074305E-2</v>
      </c>
      <c r="I56" s="117">
        <v>123326</v>
      </c>
      <c r="J56" s="118">
        <f t="shared" si="8"/>
        <v>0.13415733230333471</v>
      </c>
      <c r="K56" s="117">
        <v>117167</v>
      </c>
      <c r="L56" s="118">
        <f t="shared" si="7"/>
        <v>-4.9940807291244393E-2</v>
      </c>
    </row>
    <row r="57" spans="1:13" x14ac:dyDescent="0.25">
      <c r="A57" s="1">
        <v>5</v>
      </c>
      <c r="B57" s="116" t="s">
        <v>84</v>
      </c>
      <c r="C57" s="117">
        <v>138427</v>
      </c>
      <c r="D57" s="118">
        <v>6.512590904157169</v>
      </c>
      <c r="E57" s="117">
        <v>122735</v>
      </c>
      <c r="F57" s="118">
        <f t="shared" si="8"/>
        <v>-0.11335938798066847</v>
      </c>
      <c r="G57" s="117">
        <v>127566</v>
      </c>
      <c r="H57" s="118">
        <f t="shared" si="8"/>
        <v>3.9361225404326294E-2</v>
      </c>
      <c r="I57" s="117">
        <v>146230</v>
      </c>
      <c r="J57" s="118">
        <f t="shared" si="8"/>
        <v>0.14630857752065607</v>
      </c>
      <c r="K57" s="117">
        <v>138639</v>
      </c>
      <c r="L57" s="118">
        <f t="shared" si="7"/>
        <v>-5.1911372495384023E-2</v>
      </c>
    </row>
    <row r="58" spans="1:13" x14ac:dyDescent="0.25">
      <c r="A58" s="1">
        <v>6</v>
      </c>
      <c r="B58" s="116" t="s">
        <v>86</v>
      </c>
      <c r="C58" s="117">
        <v>166385</v>
      </c>
      <c r="D58" s="118">
        <v>2.941184830755383</v>
      </c>
      <c r="E58" s="117">
        <v>151037</v>
      </c>
      <c r="F58" s="118">
        <f t="shared" si="8"/>
        <v>-9.2243892177780396E-2</v>
      </c>
      <c r="G58" s="117">
        <v>145345</v>
      </c>
      <c r="H58" s="118">
        <f t="shared" si="8"/>
        <v>-3.7686129888702791E-2</v>
      </c>
      <c r="I58" s="117">
        <v>159956</v>
      </c>
      <c r="J58" s="118">
        <f t="shared" si="8"/>
        <v>0.10052633389521493</v>
      </c>
      <c r="K58" s="117">
        <v>176412</v>
      </c>
      <c r="L58" s="118">
        <f t="shared" si="7"/>
        <v>0.1028782915301707</v>
      </c>
    </row>
    <row r="59" spans="1:13" x14ac:dyDescent="0.25">
      <c r="A59" s="1">
        <v>7</v>
      </c>
      <c r="B59" s="116" t="s">
        <v>88</v>
      </c>
      <c r="C59" s="117">
        <v>156203</v>
      </c>
      <c r="D59" s="118">
        <v>0.59281919504012559</v>
      </c>
      <c r="E59" s="117">
        <v>166333</v>
      </c>
      <c r="F59" s="118">
        <f t="shared" si="8"/>
        <v>6.4851507333405944E-2</v>
      </c>
      <c r="G59" s="117">
        <v>163095</v>
      </c>
      <c r="H59" s="118">
        <f t="shared" si="8"/>
        <v>-1.9466972879705224E-2</v>
      </c>
      <c r="I59" s="117">
        <v>184550</v>
      </c>
      <c r="J59" s="118">
        <f t="shared" si="8"/>
        <v>0.13154909715196661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168396</v>
      </c>
      <c r="D60" s="118">
        <v>0.29679029078363728</v>
      </c>
      <c r="E60" s="117">
        <v>177694</v>
      </c>
      <c r="F60" s="118">
        <f t="shared" si="8"/>
        <v>5.5215088244376265E-2</v>
      </c>
      <c r="G60" s="117">
        <v>188499</v>
      </c>
      <c r="H60" s="118">
        <f t="shared" si="8"/>
        <v>6.0806780195167054E-2</v>
      </c>
      <c r="I60" s="117">
        <v>199456</v>
      </c>
      <c r="J60" s="118">
        <f t="shared" si="8"/>
        <v>5.8127629324293606E-2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138602</v>
      </c>
      <c r="D61" s="118">
        <v>0.29460774698536341</v>
      </c>
      <c r="E61" s="117">
        <v>127466</v>
      </c>
      <c r="F61" s="118">
        <f t="shared" si="8"/>
        <v>-8.0345160964488294E-2</v>
      </c>
      <c r="G61" s="117">
        <v>137327</v>
      </c>
      <c r="H61" s="118">
        <f t="shared" si="8"/>
        <v>7.7361806285597634E-2</v>
      </c>
      <c r="I61" s="117">
        <v>141358</v>
      </c>
      <c r="J61" s="118">
        <f t="shared" si="8"/>
        <v>2.9353295418963476E-2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113852</v>
      </c>
      <c r="D62" s="118">
        <v>0.58566036684725842</v>
      </c>
      <c r="E62" s="117">
        <v>103186</v>
      </c>
      <c r="F62" s="118">
        <f t="shared" si="8"/>
        <v>-9.3683027087798187E-2</v>
      </c>
      <c r="G62" s="117">
        <v>109884</v>
      </c>
      <c r="H62" s="118">
        <f t="shared" si="8"/>
        <v>6.4911906654003371E-2</v>
      </c>
      <c r="I62" s="117">
        <v>108183</v>
      </c>
      <c r="J62" s="118">
        <f t="shared" si="8"/>
        <v>-1.5479960685814143E-2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94916</v>
      </c>
      <c r="D63" s="118">
        <v>0.950155123173964</v>
      </c>
      <c r="E63" s="117">
        <v>69364</v>
      </c>
      <c r="F63" s="118">
        <f t="shared" si="8"/>
        <v>-0.26920645623498674</v>
      </c>
      <c r="G63" s="117">
        <v>89993</v>
      </c>
      <c r="H63" s="118">
        <f t="shared" si="8"/>
        <v>0.29740211060492472</v>
      </c>
      <c r="I63" s="117">
        <v>83028</v>
      </c>
      <c r="J63" s="118">
        <f t="shared" si="8"/>
        <v>-7.7394908492882775E-2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94753</v>
      </c>
      <c r="D64" s="118">
        <v>1.0483149225015671</v>
      </c>
      <c r="E64" s="117">
        <v>71834</v>
      </c>
      <c r="F64" s="118">
        <f t="shared" si="8"/>
        <v>-0.2418815235401518</v>
      </c>
      <c r="G64" s="117">
        <v>73903</v>
      </c>
      <c r="H64" s="118">
        <f t="shared" si="8"/>
        <v>2.8802516913996268E-2</v>
      </c>
      <c r="I64" s="117">
        <v>85077</v>
      </c>
      <c r="J64" s="118">
        <f t="shared" si="8"/>
        <v>0.15119819222494346</v>
      </c>
      <c r="K64" s="117"/>
      <c r="L64" s="118"/>
    </row>
    <row r="65" spans="1:13" ht="15.75" x14ac:dyDescent="0.25">
      <c r="B65" s="119" t="s">
        <v>32</v>
      </c>
      <c r="C65" s="120">
        <v>1408725</v>
      </c>
      <c r="D65" s="121">
        <v>1.4140522181399429</v>
      </c>
      <c r="E65" s="120">
        <v>1390128</v>
      </c>
      <c r="F65" s="121">
        <f t="shared" si="8"/>
        <v>-1.3201299047010617E-2</v>
      </c>
      <c r="G65" s="120">
        <v>1393421</v>
      </c>
      <c r="H65" s="121">
        <f t="shared" si="8"/>
        <v>2.368846609808628E-3</v>
      </c>
      <c r="I65" s="120">
        <v>1476804</v>
      </c>
      <c r="J65" s="121">
        <f t="shared" si="8"/>
        <v>5.9840493289537111E-2</v>
      </c>
      <c r="K65" s="120">
        <v>673226</v>
      </c>
      <c r="L65" s="121">
        <v>-2.852690949593617E-3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  <c r="I68" s="122"/>
      <c r="L68" s="81"/>
    </row>
    <row r="70" spans="1:13" ht="48.75" customHeight="1" thickBot="1" x14ac:dyDescent="0.3">
      <c r="B70" s="277" t="s">
        <v>288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$C$7</f>
        <v>2022</v>
      </c>
      <c r="D73" s="302"/>
      <c r="E73" s="303">
        <f>$E$7</f>
        <v>2023</v>
      </c>
      <c r="F73" s="302"/>
      <c r="G73" s="303">
        <f>$G$7</f>
        <v>2024</v>
      </c>
      <c r="H73" s="302"/>
      <c r="I73" s="303">
        <f>$I$7</f>
        <v>2025</v>
      </c>
      <c r="J73" s="302"/>
      <c r="K73" s="303">
        <f>$K$7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CONCATENATE("var. ",RIGHT(C73,2),"/",RIGHT(C73-1,2))</f>
        <v>var. 22/21</v>
      </c>
      <c r="E74" s="115" t="s">
        <v>74</v>
      </c>
      <c r="F74" s="114" t="s">
        <v>260</v>
      </c>
      <c r="G74" s="115" t="s">
        <v>74</v>
      </c>
      <c r="H74" s="114" t="s">
        <v>260</v>
      </c>
      <c r="I74" s="115" t="s">
        <v>74</v>
      </c>
      <c r="J74" s="114" t="s">
        <v>260</v>
      </c>
      <c r="K74" s="115" t="s">
        <v>74</v>
      </c>
      <c r="L74" s="114" t="s">
        <v>286</v>
      </c>
    </row>
    <row r="75" spans="1:13" x14ac:dyDescent="0.25">
      <c r="A75" s="1">
        <v>1</v>
      </c>
      <c r="B75" s="116" t="s">
        <v>76</v>
      </c>
      <c r="C75" s="117">
        <v>8346</v>
      </c>
      <c r="D75" s="118">
        <v>1.3023448275862068</v>
      </c>
      <c r="E75" s="117">
        <v>12994</v>
      </c>
      <c r="F75" s="118">
        <f>IFERROR(E75/C75-1,"-")</f>
        <v>0.55691349149293079</v>
      </c>
      <c r="G75" s="117">
        <v>8110</v>
      </c>
      <c r="H75" s="118">
        <f>IFERROR(G75/E75-1,"-")</f>
        <v>-0.37586578420809602</v>
      </c>
      <c r="I75" s="117">
        <v>10553</v>
      </c>
      <c r="J75" s="118">
        <f>IFERROR(I75/G75-1,"-")</f>
        <v>0.30123304562268793</v>
      </c>
      <c r="K75" s="117">
        <v>9545</v>
      </c>
      <c r="L75" s="118">
        <f t="shared" ref="L75:L80" si="9">IFERROR(K75/I75-1,"-")</f>
        <v>-9.5517862219274163E-2</v>
      </c>
    </row>
    <row r="76" spans="1:13" x14ac:dyDescent="0.25">
      <c r="A76" s="1">
        <v>2</v>
      </c>
      <c r="B76" s="116" t="s">
        <v>78</v>
      </c>
      <c r="C76" s="117">
        <v>12994</v>
      </c>
      <c r="D76" s="118">
        <v>2.4430312665606784</v>
      </c>
      <c r="E76" s="117">
        <v>8549</v>
      </c>
      <c r="F76" s="118">
        <f t="shared" ref="F76:J87" si="10">IFERROR(E76/C76-1,"-")</f>
        <v>-0.34208096044328151</v>
      </c>
      <c r="G76" s="117">
        <v>8223</v>
      </c>
      <c r="H76" s="118">
        <f t="shared" si="10"/>
        <v>-3.8133114984208683E-2</v>
      </c>
      <c r="I76" s="117">
        <v>7437</v>
      </c>
      <c r="J76" s="118">
        <f t="shared" si="10"/>
        <v>-9.5585552717986189E-2</v>
      </c>
      <c r="K76" s="117">
        <v>11682</v>
      </c>
      <c r="L76" s="118">
        <f t="shared" si="9"/>
        <v>0.57079467527228722</v>
      </c>
    </row>
    <row r="77" spans="1:13" x14ac:dyDescent="0.25">
      <c r="A77" s="1">
        <v>3</v>
      </c>
      <c r="B77" s="116" t="s">
        <v>80</v>
      </c>
      <c r="C77" s="117">
        <v>12447</v>
      </c>
      <c r="D77" s="118">
        <v>1.928016937191249</v>
      </c>
      <c r="E77" s="117">
        <v>13370</v>
      </c>
      <c r="F77" s="118">
        <f t="shared" si="10"/>
        <v>7.4154414718406114E-2</v>
      </c>
      <c r="G77" s="117">
        <v>14511</v>
      </c>
      <c r="H77" s="118">
        <f t="shared" si="10"/>
        <v>8.534031413612575E-2</v>
      </c>
      <c r="I77" s="117">
        <v>11732</v>
      </c>
      <c r="J77" s="118">
        <f t="shared" si="10"/>
        <v>-0.19150988904968647</v>
      </c>
      <c r="K77" s="117">
        <v>14119</v>
      </c>
      <c r="L77" s="118">
        <f t="shared" si="9"/>
        <v>0.20346062052505975</v>
      </c>
    </row>
    <row r="78" spans="1:13" x14ac:dyDescent="0.25">
      <c r="A78" s="1">
        <v>4</v>
      </c>
      <c r="B78" s="116" t="s">
        <v>82</v>
      </c>
      <c r="C78" s="117">
        <v>22410</v>
      </c>
      <c r="D78" s="118">
        <v>3.8781018720069653</v>
      </c>
      <c r="E78" s="117">
        <v>27095</v>
      </c>
      <c r="F78" s="118">
        <f t="shared" si="10"/>
        <v>0.20905845604640794</v>
      </c>
      <c r="G78" s="117">
        <v>19093</v>
      </c>
      <c r="H78" s="118">
        <f t="shared" si="10"/>
        <v>-0.29533124192655469</v>
      </c>
      <c r="I78" s="117">
        <v>18210</v>
      </c>
      <c r="J78" s="118">
        <f t="shared" si="10"/>
        <v>-4.6247315770177599E-2</v>
      </c>
      <c r="K78" s="117">
        <v>22207</v>
      </c>
      <c r="L78" s="118">
        <f t="shared" si="9"/>
        <v>0.21949478308621639</v>
      </c>
    </row>
    <row r="79" spans="1:13" x14ac:dyDescent="0.25">
      <c r="A79" s="1">
        <v>5</v>
      </c>
      <c r="B79" s="116" t="s">
        <v>84</v>
      </c>
      <c r="C79" s="117">
        <v>19464</v>
      </c>
      <c r="D79" s="118">
        <v>0.6504706181633173</v>
      </c>
      <c r="E79" s="117">
        <v>25323</v>
      </c>
      <c r="F79" s="118">
        <f t="shared" si="10"/>
        <v>0.30101726263871753</v>
      </c>
      <c r="G79" s="117">
        <v>33545</v>
      </c>
      <c r="H79" s="118">
        <f t="shared" si="10"/>
        <v>0.32468506890968674</v>
      </c>
      <c r="I79" s="117">
        <v>23099</v>
      </c>
      <c r="J79" s="118">
        <f t="shared" si="10"/>
        <v>-0.31140259353107769</v>
      </c>
      <c r="K79" s="117">
        <v>32952</v>
      </c>
      <c r="L79" s="118">
        <f t="shared" si="9"/>
        <v>0.4265552621325599</v>
      </c>
    </row>
    <row r="80" spans="1:13" x14ac:dyDescent="0.25">
      <c r="A80" s="1">
        <v>6</v>
      </c>
      <c r="B80" s="116" t="s">
        <v>86</v>
      </c>
      <c r="C80" s="117">
        <v>23487</v>
      </c>
      <c r="D80" s="118">
        <v>0.49171165449349008</v>
      </c>
      <c r="E80" s="117">
        <v>34827</v>
      </c>
      <c r="F80" s="118">
        <f t="shared" si="10"/>
        <v>0.48282028356111883</v>
      </c>
      <c r="G80" s="117">
        <v>40959</v>
      </c>
      <c r="H80" s="118">
        <f t="shared" si="10"/>
        <v>0.17607029029201482</v>
      </c>
      <c r="I80" s="117">
        <v>23728</v>
      </c>
      <c r="J80" s="118">
        <f t="shared" si="10"/>
        <v>-0.42068898166459145</v>
      </c>
      <c r="K80" s="117">
        <v>32390</v>
      </c>
      <c r="L80" s="118">
        <f t="shared" si="9"/>
        <v>0.36505394470667563</v>
      </c>
    </row>
    <row r="81" spans="1:13" x14ac:dyDescent="0.25">
      <c r="A81" s="1">
        <v>7</v>
      </c>
      <c r="B81" s="116" t="s">
        <v>88</v>
      </c>
      <c r="C81" s="117">
        <v>45512</v>
      </c>
      <c r="D81" s="118">
        <v>0.51117309160938995</v>
      </c>
      <c r="E81" s="117">
        <v>40590</v>
      </c>
      <c r="F81" s="118">
        <f t="shared" si="10"/>
        <v>-0.10814730181051146</v>
      </c>
      <c r="G81" s="117">
        <v>44651</v>
      </c>
      <c r="H81" s="118">
        <f t="shared" si="10"/>
        <v>0.1000492732200049</v>
      </c>
      <c r="I81" s="117">
        <v>35011</v>
      </c>
      <c r="J81" s="118">
        <f t="shared" si="10"/>
        <v>-0.21589662045642877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28797</v>
      </c>
      <c r="D82" s="118">
        <v>-0.10523862788963456</v>
      </c>
      <c r="E82" s="117">
        <v>24830</v>
      </c>
      <c r="F82" s="118">
        <f t="shared" si="10"/>
        <v>-0.1377574052852728</v>
      </c>
      <c r="G82" s="117">
        <v>41307</v>
      </c>
      <c r="H82" s="118">
        <f t="shared" si="10"/>
        <v>0.66359242851389455</v>
      </c>
      <c r="I82" s="117">
        <v>38574</v>
      </c>
      <c r="J82" s="118">
        <f t="shared" si="10"/>
        <v>-6.6163120052291413E-2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19489</v>
      </c>
      <c r="D83" s="118">
        <v>-0.18445830020504661</v>
      </c>
      <c r="E83" s="117">
        <v>30555</v>
      </c>
      <c r="F83" s="118">
        <f t="shared" si="10"/>
        <v>0.567807481143209</v>
      </c>
      <c r="G83" s="117">
        <v>22434</v>
      </c>
      <c r="H83" s="118">
        <f t="shared" si="10"/>
        <v>-0.26578301423662254</v>
      </c>
      <c r="I83" s="117">
        <v>23218</v>
      </c>
      <c r="J83" s="118">
        <f t="shared" si="10"/>
        <v>3.4946955513952105E-2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26328</v>
      </c>
      <c r="D84" s="118">
        <v>5.836951278340563E-2</v>
      </c>
      <c r="E84" s="117">
        <v>14887</v>
      </c>
      <c r="F84" s="118">
        <f t="shared" si="10"/>
        <v>-0.43455636584624735</v>
      </c>
      <c r="G84" s="117">
        <v>21702</v>
      </c>
      <c r="H84" s="118">
        <f t="shared" si="10"/>
        <v>0.45778195741250749</v>
      </c>
      <c r="I84" s="117">
        <v>20327</v>
      </c>
      <c r="J84" s="118">
        <f t="shared" si="10"/>
        <v>-6.3358215832642117E-2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13390</v>
      </c>
      <c r="D85" s="118">
        <v>0.17086393844001391</v>
      </c>
      <c r="E85" s="117">
        <v>10708</v>
      </c>
      <c r="F85" s="118">
        <f t="shared" si="10"/>
        <v>-0.2002987303958178</v>
      </c>
      <c r="G85" s="117">
        <v>17410</v>
      </c>
      <c r="H85" s="118">
        <f t="shared" si="10"/>
        <v>0.62588718714979463</v>
      </c>
      <c r="I85" s="117">
        <v>13825</v>
      </c>
      <c r="J85" s="118">
        <f t="shared" si="10"/>
        <v>-0.20591614014933945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16576</v>
      </c>
      <c r="D86" s="118">
        <v>6.1339480087079012E-2</v>
      </c>
      <c r="E86" s="117">
        <v>13117</v>
      </c>
      <c r="F86" s="118">
        <f t="shared" si="10"/>
        <v>-0.208675193050193</v>
      </c>
      <c r="G86" s="117">
        <v>15554</v>
      </c>
      <c r="H86" s="118">
        <f t="shared" si="10"/>
        <v>0.18578943355950295</v>
      </c>
      <c r="I86" s="117">
        <v>13875</v>
      </c>
      <c r="J86" s="118">
        <f t="shared" si="10"/>
        <v>-0.10794650893660795</v>
      </c>
      <c r="K86" s="117"/>
      <c r="L86" s="118"/>
    </row>
    <row r="87" spans="1:13" ht="15.75" x14ac:dyDescent="0.25">
      <c r="B87" s="119" t="s">
        <v>32</v>
      </c>
      <c r="C87" s="120">
        <v>249240</v>
      </c>
      <c r="D87" s="121">
        <v>0.37012808531691488</v>
      </c>
      <c r="E87" s="120">
        <v>256845</v>
      </c>
      <c r="F87" s="121">
        <f t="shared" si="10"/>
        <v>3.0512758786711558E-2</v>
      </c>
      <c r="G87" s="120">
        <v>287499</v>
      </c>
      <c r="H87" s="121">
        <f t="shared" si="10"/>
        <v>0.11934824505051678</v>
      </c>
      <c r="I87" s="120">
        <v>239589</v>
      </c>
      <c r="J87" s="121">
        <f t="shared" si="10"/>
        <v>-0.16664405789237524</v>
      </c>
      <c r="K87" s="120">
        <v>122895</v>
      </c>
      <c r="L87" s="121">
        <v>0.29692166443292978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  <c r="I90" s="122"/>
      <c r="L90" s="81"/>
    </row>
    <row r="92" spans="1:13" ht="48.75" customHeight="1" thickBot="1" x14ac:dyDescent="0.3">
      <c r="B92" s="277" t="s">
        <v>289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$C$7</f>
        <v>2022</v>
      </c>
      <c r="D95" s="302"/>
      <c r="E95" s="303">
        <f>$E$7</f>
        <v>2023</v>
      </c>
      <c r="F95" s="302"/>
      <c r="G95" s="303">
        <f>$G$7</f>
        <v>2024</v>
      </c>
      <c r="H95" s="302"/>
      <c r="I95" s="303">
        <f>$I$7</f>
        <v>2025</v>
      </c>
      <c r="J95" s="302"/>
      <c r="K95" s="303">
        <f>$K$7</f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CONCATENATE("var. ",RIGHT(C95,2),"/",RIGHT(C95-1,2))</f>
        <v>var. 22/21</v>
      </c>
      <c r="E96" s="115" t="s">
        <v>74</v>
      </c>
      <c r="F96" s="114" t="s">
        <v>260</v>
      </c>
      <c r="G96" s="115" t="s">
        <v>74</v>
      </c>
      <c r="H96" s="114" t="s">
        <v>260</v>
      </c>
      <c r="I96" s="115" t="s">
        <v>74</v>
      </c>
      <c r="J96" s="114" t="s">
        <v>260</v>
      </c>
      <c r="K96" s="115" t="s">
        <v>74</v>
      </c>
      <c r="L96" s="114" t="s">
        <v>286</v>
      </c>
    </row>
    <row r="97" spans="2:12" x14ac:dyDescent="0.25">
      <c r="B97" s="116" t="s">
        <v>76</v>
      </c>
      <c r="C97" s="117">
        <v>201859</v>
      </c>
      <c r="D97" s="118">
        <v>8.0804768331084116</v>
      </c>
      <c r="E97" s="117">
        <v>352271</v>
      </c>
      <c r="F97" s="118">
        <f t="shared" ref="F97:J109" si="11">IFERROR(E97/C97-1,"-")</f>
        <v>0.74513397965906902</v>
      </c>
      <c r="G97" s="117">
        <v>408319</v>
      </c>
      <c r="H97" s="118">
        <f t="shared" si="11"/>
        <v>0.15910478012666385</v>
      </c>
      <c r="I97" s="117">
        <v>407369</v>
      </c>
      <c r="J97" s="118">
        <f t="shared" si="11"/>
        <v>-2.3266122810841061E-3</v>
      </c>
      <c r="K97" s="117">
        <v>387347</v>
      </c>
      <c r="L97" s="118">
        <f t="shared" ref="L97:L102" si="12">IFERROR(K97/I97-1,"-")</f>
        <v>-4.9149542552329728E-2</v>
      </c>
    </row>
    <row r="98" spans="2:12" x14ac:dyDescent="0.25">
      <c r="B98" s="116" t="s">
        <v>78</v>
      </c>
      <c r="C98" s="117">
        <v>211942</v>
      </c>
      <c r="D98" s="118">
        <v>10.440246140559214</v>
      </c>
      <c r="E98" s="117">
        <v>317883</v>
      </c>
      <c r="F98" s="118">
        <f t="shared" si="11"/>
        <v>0.49985845184059796</v>
      </c>
      <c r="G98" s="117">
        <v>394448</v>
      </c>
      <c r="H98" s="118">
        <f t="shared" si="11"/>
        <v>0.2408590582069503</v>
      </c>
      <c r="I98" s="117">
        <v>396032</v>
      </c>
      <c r="J98" s="118">
        <f t="shared" si="11"/>
        <v>4.0157384496815052E-3</v>
      </c>
      <c r="K98" s="117">
        <v>381400</v>
      </c>
      <c r="L98" s="118">
        <f t="shared" si="12"/>
        <v>-3.6946509372979941E-2</v>
      </c>
    </row>
    <row r="99" spans="2:12" x14ac:dyDescent="0.25">
      <c r="B99" s="116" t="s">
        <v>80</v>
      </c>
      <c r="C99" s="117">
        <v>251732</v>
      </c>
      <c r="D99" s="118">
        <v>8.8164092965216039</v>
      </c>
      <c r="E99" s="117">
        <v>315119</v>
      </c>
      <c r="F99" s="118">
        <f t="shared" si="11"/>
        <v>0.25180350531517637</v>
      </c>
      <c r="G99" s="117">
        <v>386274</v>
      </c>
      <c r="H99" s="118">
        <f t="shared" si="11"/>
        <v>0.22580358531221534</v>
      </c>
      <c r="I99" s="117">
        <v>394102</v>
      </c>
      <c r="J99" s="118">
        <f t="shared" si="11"/>
        <v>2.0265407456882878E-2</v>
      </c>
      <c r="K99" s="117">
        <v>357869</v>
      </c>
      <c r="L99" s="118">
        <f t="shared" si="12"/>
        <v>-9.1938127692830829E-2</v>
      </c>
    </row>
    <row r="100" spans="2:12" x14ac:dyDescent="0.25">
      <c r="B100" s="116" t="s">
        <v>82</v>
      </c>
      <c r="C100" s="117">
        <v>218722</v>
      </c>
      <c r="D100" s="118">
        <v>9.2330869280434165</v>
      </c>
      <c r="E100" s="117">
        <v>238900</v>
      </c>
      <c r="F100" s="118">
        <f t="shared" si="11"/>
        <v>9.2254094238348294E-2</v>
      </c>
      <c r="G100" s="117">
        <v>283651</v>
      </c>
      <c r="H100" s="118">
        <f t="shared" si="11"/>
        <v>0.18732105483465888</v>
      </c>
      <c r="I100" s="117">
        <v>279595</v>
      </c>
      <c r="J100" s="118">
        <f t="shared" si="11"/>
        <v>-1.429926212140975E-2</v>
      </c>
      <c r="K100" s="117">
        <v>229842</v>
      </c>
      <c r="L100" s="118">
        <f t="shared" si="12"/>
        <v>-0.17794667286610988</v>
      </c>
    </row>
    <row r="101" spans="2:12" x14ac:dyDescent="0.25">
      <c r="B101" s="116" t="s">
        <v>84</v>
      </c>
      <c r="C101" s="117">
        <v>152908</v>
      </c>
      <c r="D101" s="118">
        <v>3.3352329108899665</v>
      </c>
      <c r="E101" s="117">
        <v>192540</v>
      </c>
      <c r="F101" s="118">
        <f t="shared" si="11"/>
        <v>0.25918853166609979</v>
      </c>
      <c r="G101" s="117">
        <v>244591</v>
      </c>
      <c r="H101" s="118">
        <f t="shared" si="11"/>
        <v>0.27033863093383204</v>
      </c>
      <c r="I101" s="117">
        <v>235804</v>
      </c>
      <c r="J101" s="118">
        <f t="shared" si="11"/>
        <v>-3.5925279343884231E-2</v>
      </c>
      <c r="K101" s="117">
        <v>198515</v>
      </c>
      <c r="L101" s="118">
        <f t="shared" si="12"/>
        <v>-0.15813557021933466</v>
      </c>
    </row>
    <row r="102" spans="2:12" x14ac:dyDescent="0.25">
      <c r="B102" s="116" t="s">
        <v>86</v>
      </c>
      <c r="C102" s="117">
        <v>174196</v>
      </c>
      <c r="D102" s="118">
        <v>2.3078748979320558</v>
      </c>
      <c r="E102" s="117">
        <v>207904</v>
      </c>
      <c r="F102" s="118">
        <f t="shared" si="11"/>
        <v>0.19350616546878219</v>
      </c>
      <c r="G102" s="117">
        <v>274145</v>
      </c>
      <c r="H102" s="118">
        <f t="shared" si="11"/>
        <v>0.31861339849161152</v>
      </c>
      <c r="I102" s="117">
        <v>246397</v>
      </c>
      <c r="J102" s="118">
        <f t="shared" si="11"/>
        <v>-0.10121650951138994</v>
      </c>
      <c r="K102" s="117">
        <v>224994</v>
      </c>
      <c r="L102" s="118">
        <f t="shared" si="12"/>
        <v>-8.6863882271293935E-2</v>
      </c>
    </row>
    <row r="103" spans="2:12" x14ac:dyDescent="0.25">
      <c r="B103" s="116" t="s">
        <v>88</v>
      </c>
      <c r="C103" s="117">
        <v>215944</v>
      </c>
      <c r="D103" s="118">
        <v>1.2149692798457323</v>
      </c>
      <c r="E103" s="117">
        <v>260449</v>
      </c>
      <c r="F103" s="118">
        <f t="shared" si="11"/>
        <v>0.20609509872930021</v>
      </c>
      <c r="G103" s="117">
        <v>324319</v>
      </c>
      <c r="H103" s="118">
        <f t="shared" si="11"/>
        <v>0.24523035219947098</v>
      </c>
      <c r="I103" s="117">
        <v>307065</v>
      </c>
      <c r="J103" s="118">
        <f t="shared" si="11"/>
        <v>-5.320070671160182E-2</v>
      </c>
      <c r="K103" s="117"/>
      <c r="L103" s="118"/>
    </row>
    <row r="104" spans="2:12" x14ac:dyDescent="0.25">
      <c r="B104" s="116" t="s">
        <v>90</v>
      </c>
      <c r="C104" s="117">
        <v>218834</v>
      </c>
      <c r="D104" s="118">
        <v>0.79451560526790543</v>
      </c>
      <c r="E104" s="117">
        <v>278335</v>
      </c>
      <c r="F104" s="118">
        <f t="shared" si="11"/>
        <v>0.27190016176645315</v>
      </c>
      <c r="G104" s="117">
        <v>322063</v>
      </c>
      <c r="H104" s="118">
        <f t="shared" si="11"/>
        <v>0.1571056460739757</v>
      </c>
      <c r="I104" s="117">
        <v>319772</v>
      </c>
      <c r="J104" s="118">
        <f t="shared" si="11"/>
        <v>-7.1135150576129291E-3</v>
      </c>
      <c r="K104" s="117"/>
      <c r="L104" s="118"/>
    </row>
    <row r="105" spans="2:12" x14ac:dyDescent="0.25">
      <c r="B105" s="116" t="s">
        <v>92</v>
      </c>
      <c r="C105" s="117">
        <v>220186</v>
      </c>
      <c r="D105" s="118">
        <v>0.45787647650828966</v>
      </c>
      <c r="E105" s="117">
        <v>283093</v>
      </c>
      <c r="F105" s="118">
        <f t="shared" si="11"/>
        <v>0.28569936326560263</v>
      </c>
      <c r="G105" s="117">
        <v>329443</v>
      </c>
      <c r="H105" s="118">
        <f t="shared" si="11"/>
        <v>0.16372711441116516</v>
      </c>
      <c r="I105" s="117">
        <v>291273</v>
      </c>
      <c r="J105" s="118">
        <f t="shared" si="11"/>
        <v>-0.11586222806373181</v>
      </c>
      <c r="K105" s="117"/>
      <c r="L105" s="118"/>
    </row>
    <row r="106" spans="2:12" x14ac:dyDescent="0.25">
      <c r="B106" s="116" t="s">
        <v>94</v>
      </c>
      <c r="C106" s="117">
        <v>235792</v>
      </c>
      <c r="D106" s="118">
        <v>0.23770130388225175</v>
      </c>
      <c r="E106" s="117">
        <v>310899</v>
      </c>
      <c r="F106" s="118">
        <f t="shared" si="11"/>
        <v>0.3185307389563683</v>
      </c>
      <c r="G106" s="117">
        <v>359401</v>
      </c>
      <c r="H106" s="118">
        <f t="shared" si="11"/>
        <v>0.15600564813653306</v>
      </c>
      <c r="I106" s="117">
        <v>348154</v>
      </c>
      <c r="J106" s="118">
        <f t="shared" si="11"/>
        <v>-3.129373596623275E-2</v>
      </c>
      <c r="K106" s="117"/>
      <c r="L106" s="118"/>
    </row>
    <row r="107" spans="2:12" x14ac:dyDescent="0.25">
      <c r="B107" s="116" t="s">
        <v>96</v>
      </c>
      <c r="C107" s="117">
        <v>293605</v>
      </c>
      <c r="D107" s="118">
        <v>0.20820130858812402</v>
      </c>
      <c r="E107" s="117">
        <v>376036</v>
      </c>
      <c r="F107" s="118">
        <f t="shared" si="11"/>
        <v>0.28075475553890428</v>
      </c>
      <c r="G107" s="117">
        <v>375511</v>
      </c>
      <c r="H107" s="118">
        <f t="shared" si="11"/>
        <v>-1.3961429224861321E-3</v>
      </c>
      <c r="I107" s="117">
        <v>366903</v>
      </c>
      <c r="J107" s="118">
        <f t="shared" si="11"/>
        <v>-2.2923429673165407E-2</v>
      </c>
      <c r="K107" s="117"/>
      <c r="L107" s="118"/>
    </row>
    <row r="108" spans="2:12" x14ac:dyDescent="0.25">
      <c r="B108" s="116" t="s">
        <v>98</v>
      </c>
      <c r="C108" s="117">
        <v>300285</v>
      </c>
      <c r="D108" s="118">
        <v>0.35138723251051962</v>
      </c>
      <c r="E108" s="117">
        <v>355884</v>
      </c>
      <c r="F108" s="118">
        <f t="shared" si="11"/>
        <v>0.18515410360157847</v>
      </c>
      <c r="G108" s="117">
        <v>379417</v>
      </c>
      <c r="H108" s="118">
        <f t="shared" si="11"/>
        <v>6.6125479088691819E-2</v>
      </c>
      <c r="I108" s="117">
        <v>357557</v>
      </c>
      <c r="J108" s="118">
        <f t="shared" si="11"/>
        <v>-5.7614708882311572E-2</v>
      </c>
      <c r="K108" s="117"/>
      <c r="L108" s="118"/>
    </row>
    <row r="109" spans="2:12" ht="15.75" x14ac:dyDescent="0.25">
      <c r="B109" s="119" t="s">
        <v>32</v>
      </c>
      <c r="C109" s="120">
        <v>2696005</v>
      </c>
      <c r="D109" s="121">
        <v>1.2431192278891756</v>
      </c>
      <c r="E109" s="120">
        <v>3489313</v>
      </c>
      <c r="F109" s="121">
        <f t="shared" si="11"/>
        <v>0.29425316347707065</v>
      </c>
      <c r="G109" s="120">
        <v>4081582</v>
      </c>
      <c r="H109" s="121">
        <f t="shared" si="11"/>
        <v>0.16973799713582594</v>
      </c>
      <c r="I109" s="120">
        <v>3950023</v>
      </c>
      <c r="J109" s="121">
        <f t="shared" si="11"/>
        <v>-3.2232355003525615E-2</v>
      </c>
      <c r="K109" s="120">
        <v>1779967</v>
      </c>
      <c r="L109" s="121">
        <v>-9.1528653870593502E-2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  <c r="I112" s="122"/>
      <c r="L112" s="81"/>
    </row>
    <row r="114" spans="1:13" ht="48.75" customHeight="1" thickBot="1" x14ac:dyDescent="0.3">
      <c r="B114" s="277" t="s">
        <v>290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$C$7</f>
        <v>2022</v>
      </c>
      <c r="D117" s="302"/>
      <c r="E117" s="303">
        <f>$E$7</f>
        <v>2023</v>
      </c>
      <c r="F117" s="302"/>
      <c r="G117" s="303">
        <f>$G$7</f>
        <v>2024</v>
      </c>
      <c r="H117" s="302"/>
      <c r="I117" s="303">
        <f>$I$7</f>
        <v>2025</v>
      </c>
      <c r="J117" s="302"/>
      <c r="K117" s="303">
        <f>$K$7</f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CONCATENATE("var. ",RIGHT(C117,2),"/",RIGHT(C117-1,2))</f>
        <v>var. 22/21</v>
      </c>
      <c r="E118" s="115" t="s">
        <v>74</v>
      </c>
      <c r="F118" s="114" t="s">
        <v>260</v>
      </c>
      <c r="G118" s="115" t="s">
        <v>74</v>
      </c>
      <c r="H118" s="114" t="s">
        <v>260</v>
      </c>
      <c r="I118" s="115" t="s">
        <v>74</v>
      </c>
      <c r="J118" s="114" t="s">
        <v>260</v>
      </c>
      <c r="K118" s="115" t="s">
        <v>74</v>
      </c>
      <c r="L118" s="114" t="s">
        <v>286</v>
      </c>
    </row>
    <row r="119" spans="1:13" x14ac:dyDescent="0.25">
      <c r="B119" s="116" t="s">
        <v>76</v>
      </c>
      <c r="C119" s="117">
        <v>21971</v>
      </c>
      <c r="D119" s="118">
        <v>4.5650962512664641</v>
      </c>
      <c r="E119" s="117">
        <v>54058</v>
      </c>
      <c r="F119" s="118">
        <f t="shared" ref="F119:J131" si="13">IFERROR(E119/C119-1,"-")</f>
        <v>1.4604251058213098</v>
      </c>
      <c r="G119" s="117">
        <v>72310</v>
      </c>
      <c r="H119" s="118">
        <f t="shared" si="13"/>
        <v>0.33763735247326943</v>
      </c>
      <c r="I119" s="117">
        <v>69055</v>
      </c>
      <c r="J119" s="118">
        <f t="shared" si="13"/>
        <v>-4.5014520813165593E-2</v>
      </c>
      <c r="K119" s="117">
        <v>62907</v>
      </c>
      <c r="L119" s="118">
        <f t="shared" ref="L119:L124" si="14">IFERROR(K119/I119-1,"-")</f>
        <v>-8.9030482948374456E-2</v>
      </c>
    </row>
    <row r="120" spans="1:13" x14ac:dyDescent="0.25">
      <c r="B120" s="116" t="s">
        <v>78</v>
      </c>
      <c r="C120" s="117">
        <v>33017</v>
      </c>
      <c r="D120" s="118">
        <v>13.577041942604856</v>
      </c>
      <c r="E120" s="117">
        <v>48665</v>
      </c>
      <c r="F120" s="118">
        <f t="shared" si="13"/>
        <v>0.47393766847381658</v>
      </c>
      <c r="G120" s="117">
        <v>65783</v>
      </c>
      <c r="H120" s="118">
        <f t="shared" si="13"/>
        <v>0.35175177232096999</v>
      </c>
      <c r="I120" s="117">
        <v>65244</v>
      </c>
      <c r="J120" s="118">
        <f t="shared" si="13"/>
        <v>-8.1936062508550789E-3</v>
      </c>
      <c r="K120" s="117">
        <v>69992</v>
      </c>
      <c r="L120" s="118">
        <f t="shared" si="14"/>
        <v>7.2772975292747288E-2</v>
      </c>
    </row>
    <row r="121" spans="1:13" x14ac:dyDescent="0.25">
      <c r="B121" s="116" t="s">
        <v>80</v>
      </c>
      <c r="C121" s="117">
        <v>42079</v>
      </c>
      <c r="D121" s="118">
        <v>16.762346981848882</v>
      </c>
      <c r="E121" s="117">
        <v>51458</v>
      </c>
      <c r="F121" s="118">
        <f t="shared" si="13"/>
        <v>0.22289027781078441</v>
      </c>
      <c r="G121" s="117">
        <v>67607</v>
      </c>
      <c r="H121" s="118">
        <f t="shared" si="13"/>
        <v>0.31382875354658157</v>
      </c>
      <c r="I121" s="117">
        <v>59377</v>
      </c>
      <c r="J121" s="118">
        <f t="shared" si="13"/>
        <v>-0.12173295664650108</v>
      </c>
      <c r="K121" s="117">
        <v>67550</v>
      </c>
      <c r="L121" s="118">
        <f t="shared" si="14"/>
        <v>0.13764588982265868</v>
      </c>
    </row>
    <row r="122" spans="1:13" x14ac:dyDescent="0.25">
      <c r="B122" s="116" t="s">
        <v>82</v>
      </c>
      <c r="C122" s="117">
        <v>41409</v>
      </c>
      <c r="D122" s="118">
        <v>64.62440570522979</v>
      </c>
      <c r="E122" s="117">
        <v>41501</v>
      </c>
      <c r="F122" s="118">
        <f t="shared" si="13"/>
        <v>2.2217392354320076E-3</v>
      </c>
      <c r="G122" s="117">
        <v>47099</v>
      </c>
      <c r="H122" s="118">
        <f t="shared" si="13"/>
        <v>0.13488831594419404</v>
      </c>
      <c r="I122" s="117">
        <v>47302</v>
      </c>
      <c r="J122" s="118">
        <f t="shared" si="13"/>
        <v>4.3100702775005217E-3</v>
      </c>
      <c r="K122" s="117">
        <v>46699</v>
      </c>
      <c r="L122" s="118">
        <f t="shared" si="14"/>
        <v>-1.2747875354107596E-2</v>
      </c>
    </row>
    <row r="123" spans="1:13" x14ac:dyDescent="0.25">
      <c r="B123" s="116" t="s">
        <v>84</v>
      </c>
      <c r="C123" s="117">
        <v>28356</v>
      </c>
      <c r="D123" s="118">
        <v>17.778807947019867</v>
      </c>
      <c r="E123" s="117">
        <v>37494</v>
      </c>
      <c r="F123" s="118">
        <f t="shared" si="13"/>
        <v>0.32225983918747358</v>
      </c>
      <c r="G123" s="117">
        <v>47307</v>
      </c>
      <c r="H123" s="118">
        <f t="shared" si="13"/>
        <v>0.26172187550008008</v>
      </c>
      <c r="I123" s="117">
        <v>42208</v>
      </c>
      <c r="J123" s="118">
        <f t="shared" si="13"/>
        <v>-0.10778531718350348</v>
      </c>
      <c r="K123" s="117">
        <v>43920</v>
      </c>
      <c r="L123" s="118">
        <f t="shared" si="14"/>
        <v>4.0561031084154653E-2</v>
      </c>
    </row>
    <row r="124" spans="1:13" x14ac:dyDescent="0.25">
      <c r="B124" s="116" t="s">
        <v>86</v>
      </c>
      <c r="C124" s="117">
        <v>39494</v>
      </c>
      <c r="D124" s="118">
        <v>16.814163283716734</v>
      </c>
      <c r="E124" s="117">
        <v>44671</v>
      </c>
      <c r="F124" s="118">
        <f t="shared" si="13"/>
        <v>0.13108320251177386</v>
      </c>
      <c r="G124" s="117">
        <v>59447</v>
      </c>
      <c r="H124" s="118">
        <f t="shared" si="13"/>
        <v>0.33077388014595588</v>
      </c>
      <c r="I124" s="117">
        <v>52733</v>
      </c>
      <c r="J124" s="118">
        <f t="shared" si="13"/>
        <v>-0.11294093898766966</v>
      </c>
      <c r="K124" s="117">
        <v>61633</v>
      </c>
      <c r="L124" s="118">
        <f t="shared" si="14"/>
        <v>0.16877477101625171</v>
      </c>
    </row>
    <row r="125" spans="1:13" x14ac:dyDescent="0.25">
      <c r="B125" s="116" t="s">
        <v>88</v>
      </c>
      <c r="C125" s="117">
        <v>54259</v>
      </c>
      <c r="D125" s="118">
        <v>7.6953525641025635</v>
      </c>
      <c r="E125" s="117">
        <v>65119</v>
      </c>
      <c r="F125" s="118">
        <f t="shared" si="13"/>
        <v>0.20015112700197202</v>
      </c>
      <c r="G125" s="117">
        <v>73992</v>
      </c>
      <c r="H125" s="118">
        <f t="shared" si="13"/>
        <v>0.13625823492375488</v>
      </c>
      <c r="I125" s="117">
        <v>84559</v>
      </c>
      <c r="J125" s="118">
        <f t="shared" si="13"/>
        <v>0.14281273651205528</v>
      </c>
      <c r="K125" s="117"/>
      <c r="L125" s="118"/>
    </row>
    <row r="126" spans="1:13" x14ac:dyDescent="0.25">
      <c r="B126" s="116" t="s">
        <v>90</v>
      </c>
      <c r="C126" s="117">
        <v>55284</v>
      </c>
      <c r="D126" s="118">
        <v>6.2313930673642908</v>
      </c>
      <c r="E126" s="117">
        <v>66954</v>
      </c>
      <c r="F126" s="118">
        <f t="shared" si="13"/>
        <v>0.21109181680052092</v>
      </c>
      <c r="G126" s="117">
        <v>75222</v>
      </c>
      <c r="H126" s="118">
        <f t="shared" si="13"/>
        <v>0.12348776772112191</v>
      </c>
      <c r="I126" s="117">
        <v>79288</v>
      </c>
      <c r="J126" s="118">
        <f t="shared" si="13"/>
        <v>5.4053335460370722E-2</v>
      </c>
      <c r="K126" s="117"/>
      <c r="L126" s="118"/>
    </row>
    <row r="127" spans="1:13" x14ac:dyDescent="0.25">
      <c r="B127" s="116" t="s">
        <v>92</v>
      </c>
      <c r="C127" s="117">
        <v>46875</v>
      </c>
      <c r="D127" s="118">
        <v>2.2506934812760058</v>
      </c>
      <c r="E127" s="117">
        <v>70200</v>
      </c>
      <c r="F127" s="118">
        <f t="shared" si="13"/>
        <v>0.49760000000000004</v>
      </c>
      <c r="G127" s="117">
        <v>77720</v>
      </c>
      <c r="H127" s="118">
        <f t="shared" si="13"/>
        <v>0.10712250712250704</v>
      </c>
      <c r="I127" s="117">
        <v>75421</v>
      </c>
      <c r="J127" s="118">
        <f t="shared" si="13"/>
        <v>-2.9580545548121506E-2</v>
      </c>
      <c r="K127" s="117"/>
      <c r="L127" s="118"/>
    </row>
    <row r="128" spans="1:13" x14ac:dyDescent="0.25">
      <c r="A128" s="122"/>
      <c r="B128" s="116" t="s">
        <v>94</v>
      </c>
      <c r="C128" s="117">
        <v>48171</v>
      </c>
      <c r="D128" s="118">
        <v>0.7562709639784162</v>
      </c>
      <c r="E128" s="117">
        <v>66201</v>
      </c>
      <c r="F128" s="118">
        <f t="shared" si="13"/>
        <v>0.37429158622407677</v>
      </c>
      <c r="G128" s="117">
        <v>74256</v>
      </c>
      <c r="H128" s="118">
        <f t="shared" si="13"/>
        <v>0.12167489917070728</v>
      </c>
      <c r="I128" s="117">
        <v>80610</v>
      </c>
      <c r="J128" s="118">
        <f t="shared" si="13"/>
        <v>8.5568842921784016E-2</v>
      </c>
      <c r="K128" s="117"/>
      <c r="L128" s="118"/>
    </row>
    <row r="129" spans="2:13" x14ac:dyDescent="0.25">
      <c r="B129" s="116" t="s">
        <v>96</v>
      </c>
      <c r="C129" s="117">
        <v>45348</v>
      </c>
      <c r="D129" s="118">
        <v>0.84109455564126501</v>
      </c>
      <c r="E129" s="117">
        <v>60886</v>
      </c>
      <c r="F129" s="118">
        <f t="shared" si="13"/>
        <v>0.34263914615859581</v>
      </c>
      <c r="G129" s="117">
        <v>60088</v>
      </c>
      <c r="H129" s="118">
        <f t="shared" si="13"/>
        <v>-1.3106461255460999E-2</v>
      </c>
      <c r="I129" s="117">
        <v>55286</v>
      </c>
      <c r="J129" s="118">
        <f t="shared" si="13"/>
        <v>-7.9916123019571295E-2</v>
      </c>
      <c r="K129" s="117"/>
      <c r="L129" s="118"/>
    </row>
    <row r="130" spans="2:13" x14ac:dyDescent="0.25">
      <c r="B130" s="116" t="s">
        <v>98</v>
      </c>
      <c r="C130" s="117">
        <v>47781</v>
      </c>
      <c r="D130" s="118">
        <v>1.2756108015430776</v>
      </c>
      <c r="E130" s="117">
        <v>62747</v>
      </c>
      <c r="F130" s="118">
        <f t="shared" si="13"/>
        <v>0.31322073627592562</v>
      </c>
      <c r="G130" s="117">
        <v>67375</v>
      </c>
      <c r="H130" s="118">
        <f t="shared" si="13"/>
        <v>7.3756514255661543E-2</v>
      </c>
      <c r="I130" s="117">
        <v>61503</v>
      </c>
      <c r="J130" s="118">
        <f t="shared" si="13"/>
        <v>-8.7153988868274634E-2</v>
      </c>
      <c r="K130" s="117"/>
      <c r="L130" s="118"/>
    </row>
    <row r="131" spans="2:13" ht="15.75" x14ac:dyDescent="0.25">
      <c r="B131" s="119" t="s">
        <v>32</v>
      </c>
      <c r="C131" s="120">
        <v>504044</v>
      </c>
      <c r="D131" s="121">
        <v>3.4097951898933516</v>
      </c>
      <c r="E131" s="120">
        <v>669954</v>
      </c>
      <c r="F131" s="121">
        <f t="shared" si="13"/>
        <v>0.32915777194054496</v>
      </c>
      <c r="G131" s="120">
        <v>788206</v>
      </c>
      <c r="H131" s="121">
        <f t="shared" si="13"/>
        <v>0.17650764082310122</v>
      </c>
      <c r="I131" s="120">
        <v>772586</v>
      </c>
      <c r="J131" s="121">
        <f t="shared" si="13"/>
        <v>-1.9817154398723225E-2</v>
      </c>
      <c r="K131" s="120">
        <v>352701</v>
      </c>
      <c r="L131" s="121">
        <v>4.9958472131674592E-2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C134" s="122"/>
      <c r="I134" s="122"/>
      <c r="L134" s="81"/>
    </row>
    <row r="136" spans="2:13" ht="48.75" customHeight="1" thickBot="1" x14ac:dyDescent="0.3">
      <c r="B136" s="277" t="s">
        <v>291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$C$7</f>
        <v>2022</v>
      </c>
      <c r="D139" s="302"/>
      <c r="E139" s="303">
        <f>$E$7</f>
        <v>2023</v>
      </c>
      <c r="F139" s="302"/>
      <c r="G139" s="303">
        <f>$G$7</f>
        <v>2024</v>
      </c>
      <c r="H139" s="302"/>
      <c r="I139" s="303">
        <f>$I$7</f>
        <v>2025</v>
      </c>
      <c r="J139" s="302"/>
      <c r="K139" s="303">
        <f>$K$7</f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CONCATENATE("var. ",RIGHT(C139,2),"/",RIGHT(C139-1,2))</f>
        <v>var. 22/21</v>
      </c>
      <c r="E140" s="115" t="s">
        <v>74</v>
      </c>
      <c r="F140" s="114" t="s">
        <v>260</v>
      </c>
      <c r="G140" s="115" t="s">
        <v>74</v>
      </c>
      <c r="H140" s="114" t="s">
        <v>260</v>
      </c>
      <c r="I140" s="115" t="s">
        <v>74</v>
      </c>
      <c r="J140" s="114" t="s">
        <v>260</v>
      </c>
      <c r="K140" s="115" t="s">
        <v>74</v>
      </c>
      <c r="L140" s="114" t="s">
        <v>286</v>
      </c>
    </row>
    <row r="141" spans="2:13" x14ac:dyDescent="0.25">
      <c r="B141" s="116" t="s">
        <v>76</v>
      </c>
      <c r="C141" s="117">
        <v>86286</v>
      </c>
      <c r="D141" s="118">
        <v>9.1548781923031655</v>
      </c>
      <c r="E141" s="117">
        <v>147240</v>
      </c>
      <c r="F141" s="118">
        <f t="shared" ref="F141:J153" si="15">IFERROR(E141/C141-1,"-")</f>
        <v>0.70641819066824274</v>
      </c>
      <c r="G141" s="117">
        <v>160842</v>
      </c>
      <c r="H141" s="118">
        <f t="shared" si="15"/>
        <v>9.2379788101059512E-2</v>
      </c>
      <c r="I141" s="117">
        <v>156499</v>
      </c>
      <c r="J141" s="118">
        <f t="shared" si="15"/>
        <v>-2.7001653796893899E-2</v>
      </c>
      <c r="K141" s="117">
        <v>146086</v>
      </c>
      <c r="L141" s="118">
        <f t="shared" ref="L141:L146" si="16">IFERROR(K141/I141-1,"-")</f>
        <v>-6.6537166371670065E-2</v>
      </c>
    </row>
    <row r="142" spans="2:13" x14ac:dyDescent="0.25">
      <c r="B142" s="116" t="s">
        <v>78</v>
      </c>
      <c r="C142" s="117">
        <v>80561</v>
      </c>
      <c r="D142" s="118">
        <v>12.467235038448679</v>
      </c>
      <c r="E142" s="117">
        <v>124021</v>
      </c>
      <c r="F142" s="118">
        <f t="shared" si="15"/>
        <v>0.53946698774841417</v>
      </c>
      <c r="G142" s="117">
        <v>152616</v>
      </c>
      <c r="H142" s="118">
        <f t="shared" si="15"/>
        <v>0.2305657912772836</v>
      </c>
      <c r="I142" s="117">
        <v>139754</v>
      </c>
      <c r="J142" s="118">
        <f t="shared" si="15"/>
        <v>-8.4276877915814841E-2</v>
      </c>
      <c r="K142" s="117">
        <v>134777</v>
      </c>
      <c r="L142" s="118">
        <f t="shared" si="16"/>
        <v>-3.5612576384217998E-2</v>
      </c>
    </row>
    <row r="143" spans="2:13" x14ac:dyDescent="0.25">
      <c r="B143" s="116" t="s">
        <v>80</v>
      </c>
      <c r="C143" s="117">
        <v>98445</v>
      </c>
      <c r="D143" s="118">
        <v>12.722470030666296</v>
      </c>
      <c r="E143" s="117">
        <v>121326</v>
      </c>
      <c r="F143" s="118">
        <f t="shared" si="15"/>
        <v>0.23242419625171418</v>
      </c>
      <c r="G143" s="117">
        <v>150045</v>
      </c>
      <c r="H143" s="118">
        <f t="shared" si="15"/>
        <v>0.23670936155481925</v>
      </c>
      <c r="I143" s="117">
        <v>148722</v>
      </c>
      <c r="J143" s="118">
        <f t="shared" si="15"/>
        <v>-8.8173547935619379E-3</v>
      </c>
      <c r="K143" s="117">
        <v>122898</v>
      </c>
      <c r="L143" s="118">
        <f t="shared" si="16"/>
        <v>-0.17363940775406461</v>
      </c>
    </row>
    <row r="144" spans="2:13" x14ac:dyDescent="0.25">
      <c r="B144" s="116" t="s">
        <v>82</v>
      </c>
      <c r="C144" s="117">
        <v>80247</v>
      </c>
      <c r="D144" s="118">
        <v>11.903521466473709</v>
      </c>
      <c r="E144" s="117">
        <v>86889</v>
      </c>
      <c r="F144" s="118">
        <f t="shared" si="15"/>
        <v>8.2769449325208466E-2</v>
      </c>
      <c r="G144" s="117">
        <v>106843</v>
      </c>
      <c r="H144" s="118">
        <f t="shared" si="15"/>
        <v>0.2296493226990759</v>
      </c>
      <c r="I144" s="117">
        <v>98517</v>
      </c>
      <c r="J144" s="118">
        <f t="shared" si="15"/>
        <v>-7.7927426223524221E-2</v>
      </c>
      <c r="K144" s="117">
        <v>72176</v>
      </c>
      <c r="L144" s="118">
        <f t="shared" si="16"/>
        <v>-0.26737517382786724</v>
      </c>
    </row>
    <row r="145" spans="1:13" x14ac:dyDescent="0.25">
      <c r="B145" s="116" t="s">
        <v>84</v>
      </c>
      <c r="C145" s="117">
        <v>63199</v>
      </c>
      <c r="D145" s="118">
        <v>5.9373216245883649</v>
      </c>
      <c r="E145" s="117">
        <v>71295</v>
      </c>
      <c r="F145" s="118">
        <f t="shared" si="15"/>
        <v>0.12810329277361987</v>
      </c>
      <c r="G145" s="117">
        <v>87638</v>
      </c>
      <c r="H145" s="118">
        <f t="shared" si="15"/>
        <v>0.22923066133669967</v>
      </c>
      <c r="I145" s="117">
        <v>77498</v>
      </c>
      <c r="J145" s="118">
        <f t="shared" si="15"/>
        <v>-0.11570323375704605</v>
      </c>
      <c r="K145" s="117">
        <v>61200</v>
      </c>
      <c r="L145" s="118">
        <f t="shared" si="16"/>
        <v>-0.21030220134713151</v>
      </c>
    </row>
    <row r="146" spans="1:13" x14ac:dyDescent="0.25">
      <c r="B146" s="116" t="s">
        <v>86</v>
      </c>
      <c r="C146" s="117">
        <v>67149</v>
      </c>
      <c r="D146" s="118">
        <v>2.7160486995019371</v>
      </c>
      <c r="E146" s="117">
        <v>68057</v>
      </c>
      <c r="F146" s="118">
        <f t="shared" si="15"/>
        <v>1.3522167120880502E-2</v>
      </c>
      <c r="G146" s="117">
        <v>81325</v>
      </c>
      <c r="H146" s="118">
        <f t="shared" si="15"/>
        <v>0.19495422954288322</v>
      </c>
      <c r="I146" s="117">
        <v>77681</v>
      </c>
      <c r="J146" s="118">
        <f t="shared" si="15"/>
        <v>-4.4807869658776478E-2</v>
      </c>
      <c r="K146" s="117">
        <v>58601</v>
      </c>
      <c r="L146" s="118">
        <f t="shared" si="16"/>
        <v>-0.24561990705577941</v>
      </c>
    </row>
    <row r="147" spans="1:13" x14ac:dyDescent="0.25">
      <c r="B147" s="116" t="s">
        <v>88</v>
      </c>
      <c r="C147" s="117">
        <v>65143</v>
      </c>
      <c r="D147" s="118">
        <v>1.088720020520713</v>
      </c>
      <c r="E147" s="117">
        <v>64185</v>
      </c>
      <c r="F147" s="118">
        <f t="shared" si="15"/>
        <v>-1.4706108100640103E-2</v>
      </c>
      <c r="G147" s="117">
        <v>76623</v>
      </c>
      <c r="H147" s="118">
        <f t="shared" si="15"/>
        <v>0.19378359429773306</v>
      </c>
      <c r="I147" s="117">
        <v>61560</v>
      </c>
      <c r="J147" s="118">
        <f t="shared" si="15"/>
        <v>-0.19658588152382439</v>
      </c>
      <c r="K147" s="117"/>
      <c r="L147" s="118"/>
    </row>
    <row r="148" spans="1:13" x14ac:dyDescent="0.25">
      <c r="B148" s="116" t="s">
        <v>90</v>
      </c>
      <c r="C148" s="117">
        <v>66358</v>
      </c>
      <c r="D148" s="118">
        <v>0.72708344177814799</v>
      </c>
      <c r="E148" s="117">
        <v>65688</v>
      </c>
      <c r="F148" s="118">
        <f t="shared" si="15"/>
        <v>-1.0096747942975992E-2</v>
      </c>
      <c r="G148" s="117">
        <v>68793</v>
      </c>
      <c r="H148" s="118">
        <f t="shared" si="15"/>
        <v>4.7268907563025264E-2</v>
      </c>
      <c r="I148" s="117">
        <v>71620</v>
      </c>
      <c r="J148" s="118">
        <f t="shared" si="15"/>
        <v>4.109429738490844E-2</v>
      </c>
      <c r="K148" s="117"/>
      <c r="L148" s="118"/>
    </row>
    <row r="149" spans="1:13" x14ac:dyDescent="0.25">
      <c r="B149" s="116" t="s">
        <v>92</v>
      </c>
      <c r="C149" s="117">
        <v>81698</v>
      </c>
      <c r="D149" s="118">
        <v>0.35017931216843778</v>
      </c>
      <c r="E149" s="117">
        <v>87257</v>
      </c>
      <c r="F149" s="118">
        <f t="shared" si="15"/>
        <v>6.8043281353276752E-2</v>
      </c>
      <c r="G149" s="117">
        <v>95768</v>
      </c>
      <c r="H149" s="118">
        <f t="shared" si="15"/>
        <v>9.7539452422155337E-2</v>
      </c>
      <c r="I149" s="117">
        <v>82044</v>
      </c>
      <c r="J149" s="118">
        <f t="shared" si="15"/>
        <v>-0.14330465291120209</v>
      </c>
      <c r="K149" s="117"/>
      <c r="L149" s="118"/>
    </row>
    <row r="150" spans="1:13" x14ac:dyDescent="0.25">
      <c r="A150" s="122"/>
      <c r="B150" s="116" t="s">
        <v>94</v>
      </c>
      <c r="C150" s="117">
        <v>81267</v>
      </c>
      <c r="D150" s="118">
        <v>2.4184604526894082E-2</v>
      </c>
      <c r="E150" s="117">
        <v>95060</v>
      </c>
      <c r="F150" s="118">
        <f t="shared" si="15"/>
        <v>0.16972448841473176</v>
      </c>
      <c r="G150" s="117">
        <v>109949</v>
      </c>
      <c r="H150" s="118">
        <f t="shared" si="15"/>
        <v>0.15662739322533148</v>
      </c>
      <c r="I150" s="117">
        <v>95382</v>
      </c>
      <c r="J150" s="118">
        <f t="shared" si="15"/>
        <v>-0.1324886993060419</v>
      </c>
      <c r="K150" s="117"/>
      <c r="L150" s="118"/>
    </row>
    <row r="151" spans="1:13" x14ac:dyDescent="0.25">
      <c r="B151" s="116" t="s">
        <v>96</v>
      </c>
      <c r="C151" s="117">
        <v>123598</v>
      </c>
      <c r="D151" s="118">
        <v>8.9996737011984962E-2</v>
      </c>
      <c r="E151" s="117">
        <v>146312</v>
      </c>
      <c r="F151" s="118">
        <f t="shared" si="15"/>
        <v>0.18377320021359567</v>
      </c>
      <c r="G151" s="117">
        <v>147372</v>
      </c>
      <c r="H151" s="118">
        <f t="shared" si="15"/>
        <v>7.2447919514462278E-3</v>
      </c>
      <c r="I151" s="117">
        <v>142351</v>
      </c>
      <c r="J151" s="118">
        <f t="shared" si="15"/>
        <v>-3.4070244008359785E-2</v>
      </c>
      <c r="K151" s="117"/>
      <c r="L151" s="118"/>
    </row>
    <row r="152" spans="1:13" x14ac:dyDescent="0.25">
      <c r="B152" s="116" t="s">
        <v>98</v>
      </c>
      <c r="C152" s="117">
        <v>120073</v>
      </c>
      <c r="D152" s="118">
        <v>0.19684026912534258</v>
      </c>
      <c r="E152" s="117">
        <v>136634</v>
      </c>
      <c r="F152" s="118">
        <f t="shared" si="15"/>
        <v>0.13792442930550575</v>
      </c>
      <c r="G152" s="117">
        <v>141819</v>
      </c>
      <c r="H152" s="118">
        <f t="shared" si="15"/>
        <v>3.7948094910490893E-2</v>
      </c>
      <c r="I152" s="117">
        <v>131688</v>
      </c>
      <c r="J152" s="118">
        <f t="shared" si="15"/>
        <v>-7.1436126330040373E-2</v>
      </c>
      <c r="K152" s="117"/>
      <c r="L152" s="118"/>
    </row>
    <row r="153" spans="1:13" ht="15.75" x14ac:dyDescent="0.25">
      <c r="B153" s="119" t="s">
        <v>32</v>
      </c>
      <c r="C153" s="120">
        <v>1014024</v>
      </c>
      <c r="D153" s="121">
        <v>1.1203378241332227</v>
      </c>
      <c r="E153" s="120">
        <v>1213964</v>
      </c>
      <c r="F153" s="121">
        <f t="shared" si="15"/>
        <v>0.19717482031983469</v>
      </c>
      <c r="G153" s="120">
        <v>1379633</v>
      </c>
      <c r="H153" s="121">
        <f t="shared" si="15"/>
        <v>0.13646945049441328</v>
      </c>
      <c r="I153" s="120">
        <v>1283316</v>
      </c>
      <c r="J153" s="121">
        <f t="shared" si="15"/>
        <v>-6.9813493878444488E-2</v>
      </c>
      <c r="K153" s="120">
        <v>595738</v>
      </c>
      <c r="L153" s="121">
        <v>-0.14732685341169161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C156" s="122"/>
      <c r="I156" s="122"/>
      <c r="L156" s="81"/>
    </row>
    <row r="158" spans="1:13" ht="48.75" customHeight="1" thickBot="1" x14ac:dyDescent="0.3">
      <c r="B158" s="277" t="s">
        <v>292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$C$7</f>
        <v>2022</v>
      </c>
      <c r="D161" s="302"/>
      <c r="E161" s="303">
        <f>$E$7</f>
        <v>2023</v>
      </c>
      <c r="F161" s="302"/>
      <c r="G161" s="303">
        <f>$G$7</f>
        <v>2024</v>
      </c>
      <c r="H161" s="302"/>
      <c r="I161" s="303">
        <f>$I$7</f>
        <v>2025</v>
      </c>
      <c r="J161" s="302"/>
      <c r="K161" s="303">
        <f>$K$7</f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CONCATENATE("var. ",RIGHT(C161,2),"/",RIGHT(C161-1,2))</f>
        <v>var. 22/21</v>
      </c>
      <c r="E162" s="115" t="s">
        <v>74</v>
      </c>
      <c r="F162" s="114" t="s">
        <v>260</v>
      </c>
      <c r="G162" s="115" t="s">
        <v>74</v>
      </c>
      <c r="H162" s="114" t="s">
        <v>260</v>
      </c>
      <c r="I162" s="115" t="s">
        <v>74</v>
      </c>
      <c r="J162" s="114" t="s">
        <v>260</v>
      </c>
      <c r="K162" s="115" t="s">
        <v>74</v>
      </c>
      <c r="L162" s="114" t="s">
        <v>286</v>
      </c>
    </row>
    <row r="163" spans="2:12" x14ac:dyDescent="0.25">
      <c r="B163" s="116" t="s">
        <v>76</v>
      </c>
      <c r="C163" s="117">
        <v>9584</v>
      </c>
      <c r="D163" s="118">
        <v>2.5170642201834861</v>
      </c>
      <c r="E163" s="117">
        <v>18854</v>
      </c>
      <c r="F163" s="118">
        <f t="shared" ref="F163:J175" si="17">IFERROR(E163/C163-1,"-")</f>
        <v>0.96723706176961599</v>
      </c>
      <c r="G163" s="117">
        <v>25751</v>
      </c>
      <c r="H163" s="118">
        <f t="shared" si="17"/>
        <v>0.36581096849474903</v>
      </c>
      <c r="I163" s="117">
        <v>28658</v>
      </c>
      <c r="J163" s="118">
        <f t="shared" si="17"/>
        <v>0.11288881985165622</v>
      </c>
      <c r="K163" s="117">
        <v>28280</v>
      </c>
      <c r="L163" s="118">
        <f t="shared" ref="L163:L168" si="18">IFERROR(K163/I163-1,"-")</f>
        <v>-1.3190034196384981E-2</v>
      </c>
    </row>
    <row r="164" spans="2:12" x14ac:dyDescent="0.25">
      <c r="B164" s="116" t="s">
        <v>78</v>
      </c>
      <c r="C164" s="117">
        <v>15037</v>
      </c>
      <c r="D164" s="118">
        <v>4.5242468772961058</v>
      </c>
      <c r="E164" s="117">
        <v>20151</v>
      </c>
      <c r="F164" s="118">
        <f t="shared" si="17"/>
        <v>0.34009443373013237</v>
      </c>
      <c r="G164" s="117">
        <v>30435</v>
      </c>
      <c r="H164" s="118">
        <f t="shared" si="17"/>
        <v>0.5103468810480869</v>
      </c>
      <c r="I164" s="117">
        <v>32786</v>
      </c>
      <c r="J164" s="118">
        <f t="shared" si="17"/>
        <v>7.7246591095777806E-2</v>
      </c>
      <c r="K164" s="117">
        <v>30733</v>
      </c>
      <c r="L164" s="118">
        <f t="shared" si="18"/>
        <v>-6.2618190691148712E-2</v>
      </c>
    </row>
    <row r="165" spans="2:12" x14ac:dyDescent="0.25">
      <c r="B165" s="116" t="s">
        <v>80</v>
      </c>
      <c r="C165" s="117">
        <v>18097</v>
      </c>
      <c r="D165" s="118">
        <v>2.3451016635859521</v>
      </c>
      <c r="E165" s="117">
        <v>23354</v>
      </c>
      <c r="F165" s="118">
        <f t="shared" si="17"/>
        <v>0.29049013648671052</v>
      </c>
      <c r="G165" s="117">
        <v>33158</v>
      </c>
      <c r="H165" s="118">
        <f t="shared" si="17"/>
        <v>0.41979960606320121</v>
      </c>
      <c r="I165" s="117">
        <v>32455</v>
      </c>
      <c r="J165" s="118">
        <f t="shared" si="17"/>
        <v>-2.1201519995174611E-2</v>
      </c>
      <c r="K165" s="117">
        <v>30104</v>
      </c>
      <c r="L165" s="118">
        <f t="shared" si="18"/>
        <v>-7.2438761361885651E-2</v>
      </c>
    </row>
    <row r="166" spans="2:12" x14ac:dyDescent="0.25">
      <c r="B166" s="116" t="s">
        <v>82</v>
      </c>
      <c r="C166" s="117">
        <v>18742</v>
      </c>
      <c r="D166" s="118">
        <v>6.0591337099811673</v>
      </c>
      <c r="E166" s="117">
        <v>23096</v>
      </c>
      <c r="F166" s="118">
        <f t="shared" si="17"/>
        <v>0.23231245331341377</v>
      </c>
      <c r="G166" s="117">
        <v>32463</v>
      </c>
      <c r="H166" s="118">
        <f t="shared" si="17"/>
        <v>0.4055680637339798</v>
      </c>
      <c r="I166" s="117">
        <v>36564</v>
      </c>
      <c r="J166" s="118">
        <f t="shared" si="17"/>
        <v>0.12632843544958883</v>
      </c>
      <c r="K166" s="117">
        <v>31679</v>
      </c>
      <c r="L166" s="118">
        <f t="shared" si="18"/>
        <v>-0.13360135652554428</v>
      </c>
    </row>
    <row r="167" spans="2:12" x14ac:dyDescent="0.25">
      <c r="B167" s="116" t="s">
        <v>84</v>
      </c>
      <c r="C167" s="117">
        <v>12742</v>
      </c>
      <c r="D167" s="118">
        <v>1.0827067669172932</v>
      </c>
      <c r="E167" s="117">
        <v>16668</v>
      </c>
      <c r="F167" s="118">
        <f t="shared" si="17"/>
        <v>0.30811489562078176</v>
      </c>
      <c r="G167" s="117">
        <v>30513</v>
      </c>
      <c r="H167" s="118">
        <f t="shared" si="17"/>
        <v>0.83063354931605482</v>
      </c>
      <c r="I167" s="117">
        <v>34104</v>
      </c>
      <c r="J167" s="118">
        <f t="shared" si="17"/>
        <v>0.11768754301445283</v>
      </c>
      <c r="K167" s="117">
        <v>28216</v>
      </c>
      <c r="L167" s="118">
        <f t="shared" si="18"/>
        <v>-0.1726483696927047</v>
      </c>
    </row>
    <row r="168" spans="2:12" x14ac:dyDescent="0.25">
      <c r="B168" s="116" t="s">
        <v>86</v>
      </c>
      <c r="C168" s="117">
        <v>10927</v>
      </c>
      <c r="D168" s="118">
        <v>0.75</v>
      </c>
      <c r="E168" s="117">
        <v>16599</v>
      </c>
      <c r="F168" s="118">
        <f t="shared" si="17"/>
        <v>0.51908117507092522</v>
      </c>
      <c r="G168" s="117">
        <v>31108</v>
      </c>
      <c r="H168" s="118">
        <f t="shared" si="17"/>
        <v>0.87408880053015237</v>
      </c>
      <c r="I168" s="117">
        <v>22991</v>
      </c>
      <c r="J168" s="118">
        <f t="shared" si="17"/>
        <v>-0.26092966439501097</v>
      </c>
      <c r="K168" s="117">
        <v>26959</v>
      </c>
      <c r="L168" s="118">
        <f t="shared" si="18"/>
        <v>0.17258927406376401</v>
      </c>
    </row>
    <row r="169" spans="2:12" x14ac:dyDescent="0.25">
      <c r="B169" s="116" t="s">
        <v>88</v>
      </c>
      <c r="C169" s="117">
        <v>15423</v>
      </c>
      <c r="D169" s="118">
        <v>0.32511384139530897</v>
      </c>
      <c r="E169" s="117">
        <v>20495</v>
      </c>
      <c r="F169" s="118">
        <f t="shared" si="17"/>
        <v>0.32885949555858129</v>
      </c>
      <c r="G169" s="117">
        <v>38922</v>
      </c>
      <c r="H169" s="118">
        <f t="shared" si="17"/>
        <v>0.89909734081483283</v>
      </c>
      <c r="I169" s="117">
        <v>37753</v>
      </c>
      <c r="J169" s="118">
        <f t="shared" si="17"/>
        <v>-3.0034427830018973E-2</v>
      </c>
      <c r="K169" s="117"/>
      <c r="L169" s="118"/>
    </row>
    <row r="170" spans="2:12" x14ac:dyDescent="0.25">
      <c r="B170" s="116" t="s">
        <v>90</v>
      </c>
      <c r="C170" s="117">
        <v>17002</v>
      </c>
      <c r="D170" s="118">
        <v>0.15479182231882094</v>
      </c>
      <c r="E170" s="117">
        <v>33567</v>
      </c>
      <c r="F170" s="118">
        <f t="shared" si="17"/>
        <v>0.97429714151276325</v>
      </c>
      <c r="G170" s="117">
        <v>43043</v>
      </c>
      <c r="H170" s="118">
        <f t="shared" si="17"/>
        <v>0.28230106950278544</v>
      </c>
      <c r="I170" s="117">
        <v>41030</v>
      </c>
      <c r="J170" s="118">
        <f t="shared" si="17"/>
        <v>-4.6767186302069996E-2</v>
      </c>
      <c r="K170" s="117"/>
      <c r="L170" s="118"/>
    </row>
    <row r="171" spans="2:12" x14ac:dyDescent="0.25">
      <c r="B171" s="116" t="s">
        <v>92</v>
      </c>
      <c r="C171" s="117">
        <v>16073</v>
      </c>
      <c r="D171" s="118">
        <v>0.28790064102564106</v>
      </c>
      <c r="E171" s="117">
        <v>25350</v>
      </c>
      <c r="F171" s="118">
        <f t="shared" si="17"/>
        <v>0.57717912026379636</v>
      </c>
      <c r="G171" s="117">
        <v>32169</v>
      </c>
      <c r="H171" s="118">
        <f t="shared" si="17"/>
        <v>0.26899408284023663</v>
      </c>
      <c r="I171" s="117">
        <v>28787</v>
      </c>
      <c r="J171" s="118">
        <f t="shared" si="17"/>
        <v>-0.10513227019801674</v>
      </c>
      <c r="K171" s="117"/>
      <c r="L171" s="118"/>
    </row>
    <row r="172" spans="2:12" x14ac:dyDescent="0.25">
      <c r="B172" s="116" t="s">
        <v>94</v>
      </c>
      <c r="C172" s="117">
        <v>15893</v>
      </c>
      <c r="D172" s="118">
        <v>7.175129813203851E-2</v>
      </c>
      <c r="E172" s="117">
        <v>29606</v>
      </c>
      <c r="F172" s="118">
        <f t="shared" si="17"/>
        <v>0.86283269363870896</v>
      </c>
      <c r="G172" s="117">
        <v>36840</v>
      </c>
      <c r="H172" s="118">
        <f t="shared" si="17"/>
        <v>0.24434236303452006</v>
      </c>
      <c r="I172" s="117">
        <v>37397</v>
      </c>
      <c r="J172" s="118">
        <f t="shared" si="17"/>
        <v>1.5119435396308445E-2</v>
      </c>
      <c r="K172" s="117"/>
      <c r="L172" s="118"/>
    </row>
    <row r="173" spans="2:12" x14ac:dyDescent="0.25">
      <c r="B173" s="116" t="s">
        <v>96</v>
      </c>
      <c r="C173" s="117">
        <v>15008</v>
      </c>
      <c r="D173" s="118">
        <v>1.3917038238075996E-2</v>
      </c>
      <c r="E173" s="117">
        <v>22746</v>
      </c>
      <c r="F173" s="118">
        <f t="shared" si="17"/>
        <v>0.51559168443496795</v>
      </c>
      <c r="G173" s="117">
        <v>24750</v>
      </c>
      <c r="H173" s="118">
        <f t="shared" si="17"/>
        <v>8.8103402796096075E-2</v>
      </c>
      <c r="I173" s="117">
        <v>23266</v>
      </c>
      <c r="J173" s="118">
        <f t="shared" si="17"/>
        <v>-5.995959595959599E-2</v>
      </c>
      <c r="K173" s="117"/>
      <c r="L173" s="118"/>
    </row>
    <row r="174" spans="2:12" x14ac:dyDescent="0.25">
      <c r="B174" s="116" t="s">
        <v>98</v>
      </c>
      <c r="C174" s="117">
        <v>14877</v>
      </c>
      <c r="D174" s="118">
        <v>0.29342723004694826</v>
      </c>
      <c r="E174" s="117">
        <v>23544</v>
      </c>
      <c r="F174" s="118">
        <f t="shared" si="17"/>
        <v>0.58257713248638843</v>
      </c>
      <c r="G174" s="117">
        <v>25480</v>
      </c>
      <c r="H174" s="118">
        <f t="shared" si="17"/>
        <v>8.2229018008834531E-2</v>
      </c>
      <c r="I174" s="117">
        <v>24411</v>
      </c>
      <c r="J174" s="118">
        <f t="shared" si="17"/>
        <v>-4.1954474097331218E-2</v>
      </c>
      <c r="K174" s="117"/>
      <c r="L174" s="118"/>
    </row>
    <row r="175" spans="2:12" ht="15.75" x14ac:dyDescent="0.25">
      <c r="B175" s="119" t="s">
        <v>32</v>
      </c>
      <c r="C175" s="120">
        <v>179405</v>
      </c>
      <c r="D175" s="121">
        <v>0.69491445360844217</v>
      </c>
      <c r="E175" s="120">
        <v>274030</v>
      </c>
      <c r="F175" s="121">
        <f t="shared" si="17"/>
        <v>0.52743791979041843</v>
      </c>
      <c r="G175" s="120">
        <v>384632</v>
      </c>
      <c r="H175" s="121">
        <f t="shared" si="17"/>
        <v>0.40361274313031426</v>
      </c>
      <c r="I175" s="120">
        <v>380202</v>
      </c>
      <c r="J175" s="121">
        <f t="shared" si="17"/>
        <v>-1.1517502443894378E-2</v>
      </c>
      <c r="K175" s="120">
        <v>175971</v>
      </c>
      <c r="L175" s="121">
        <v>-6.1778223269601917E-2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3" x14ac:dyDescent="0.25">
      <c r="C178" s="122"/>
      <c r="I178" s="122"/>
      <c r="L178" s="81"/>
    </row>
    <row r="180" spans="1:13" ht="48.75" customHeight="1" thickBot="1" x14ac:dyDescent="0.3">
      <c r="B180" s="277" t="s">
        <v>293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$C$7</f>
        <v>2022</v>
      </c>
      <c r="D183" s="302"/>
      <c r="E183" s="303">
        <f>$E$7</f>
        <v>2023</v>
      </c>
      <c r="F183" s="302"/>
      <c r="G183" s="303">
        <f>$G$7</f>
        <v>2024</v>
      </c>
      <c r="H183" s="302"/>
      <c r="I183" s="303">
        <f>$I$7</f>
        <v>2025</v>
      </c>
      <c r="J183" s="302"/>
      <c r="K183" s="303">
        <f>$K$7</f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CONCATENATE("var. ",RIGHT(C183,2),"/",RIGHT(C183-1,2))</f>
        <v>var. 22/21</v>
      </c>
      <c r="E184" s="115" t="s">
        <v>74</v>
      </c>
      <c r="F184" s="114" t="s">
        <v>260</v>
      </c>
      <c r="G184" s="115" t="s">
        <v>74</v>
      </c>
      <c r="H184" s="114" t="s">
        <v>260</v>
      </c>
      <c r="I184" s="115" t="s">
        <v>74</v>
      </c>
      <c r="J184" s="114" t="s">
        <v>260</v>
      </c>
      <c r="K184" s="115" t="s">
        <v>74</v>
      </c>
      <c r="L184" s="114" t="s">
        <v>286</v>
      </c>
    </row>
    <row r="185" spans="1:13" x14ac:dyDescent="0.25">
      <c r="A185" s="122"/>
      <c r="B185" s="116" t="s">
        <v>76</v>
      </c>
      <c r="C185" s="117">
        <v>3071</v>
      </c>
      <c r="D185" s="118">
        <v>11.742738589211617</v>
      </c>
      <c r="E185" s="117">
        <v>3587</v>
      </c>
      <c r="F185" s="118">
        <f t="shared" ref="F185:J197" si="19">IFERROR(E185/C185-1,"-")</f>
        <v>0.16802344513187895</v>
      </c>
      <c r="G185" s="117">
        <v>3741</v>
      </c>
      <c r="H185" s="118">
        <f t="shared" si="19"/>
        <v>4.2932812935600806E-2</v>
      </c>
      <c r="I185" s="117">
        <v>5043</v>
      </c>
      <c r="J185" s="118">
        <f t="shared" si="19"/>
        <v>0.34803528468323974</v>
      </c>
      <c r="K185" s="117">
        <v>6322</v>
      </c>
      <c r="L185" s="118">
        <f t="shared" ref="L185:L190" si="20">IFERROR(K185/I185-1,"-")</f>
        <v>0.25361887765219127</v>
      </c>
    </row>
    <row r="186" spans="1:13" x14ac:dyDescent="0.25">
      <c r="B186" s="116" t="s">
        <v>78</v>
      </c>
      <c r="C186" s="117">
        <v>3129</v>
      </c>
      <c r="D186" s="118">
        <v>11.983402489626556</v>
      </c>
      <c r="E186" s="117">
        <v>2714</v>
      </c>
      <c r="F186" s="118">
        <f t="shared" si="19"/>
        <v>-0.13263023330137425</v>
      </c>
      <c r="G186" s="117">
        <v>4033</v>
      </c>
      <c r="H186" s="118">
        <f t="shared" si="19"/>
        <v>0.48599852616064854</v>
      </c>
      <c r="I186" s="117">
        <v>4733</v>
      </c>
      <c r="J186" s="118">
        <f t="shared" si="19"/>
        <v>0.17356806347632037</v>
      </c>
      <c r="K186" s="117">
        <v>6599</v>
      </c>
      <c r="L186" s="118">
        <f t="shared" si="20"/>
        <v>0.39425311641664895</v>
      </c>
    </row>
    <row r="187" spans="1:13" x14ac:dyDescent="0.25">
      <c r="B187" s="116" t="s">
        <v>80</v>
      </c>
      <c r="C187" s="117">
        <v>2637</v>
      </c>
      <c r="D187" s="118">
        <v>20.793388429752067</v>
      </c>
      <c r="E187" s="117">
        <v>4070</v>
      </c>
      <c r="F187" s="118">
        <f t="shared" si="19"/>
        <v>0.5434205536594614</v>
      </c>
      <c r="G187" s="117">
        <v>3780</v>
      </c>
      <c r="H187" s="118">
        <f t="shared" si="19"/>
        <v>-7.1253071253071232E-2</v>
      </c>
      <c r="I187" s="117">
        <v>5059</v>
      </c>
      <c r="J187" s="118">
        <f t="shared" si="19"/>
        <v>0.33835978835978842</v>
      </c>
      <c r="K187" s="117">
        <v>5597</v>
      </c>
      <c r="L187" s="118">
        <f t="shared" si="20"/>
        <v>0.10634512749555247</v>
      </c>
    </row>
    <row r="188" spans="1:13" x14ac:dyDescent="0.25">
      <c r="B188" s="116" t="s">
        <v>82</v>
      </c>
      <c r="C188" s="117">
        <v>2990</v>
      </c>
      <c r="D188" s="118">
        <v>14.736842105263158</v>
      </c>
      <c r="E188" s="117">
        <v>2042</v>
      </c>
      <c r="F188" s="118">
        <f t="shared" si="19"/>
        <v>-0.31705685618729096</v>
      </c>
      <c r="G188" s="117">
        <v>3683</v>
      </c>
      <c r="H188" s="118">
        <f t="shared" si="19"/>
        <v>0.80362389813907931</v>
      </c>
      <c r="I188" s="117">
        <v>2760</v>
      </c>
      <c r="J188" s="118">
        <f t="shared" si="19"/>
        <v>-0.25061091501493349</v>
      </c>
      <c r="K188" s="117">
        <v>4494</v>
      </c>
      <c r="L188" s="118">
        <f t="shared" si="20"/>
        <v>0.62826086956521743</v>
      </c>
    </row>
    <row r="189" spans="1:13" x14ac:dyDescent="0.25">
      <c r="B189" s="116" t="s">
        <v>84</v>
      </c>
      <c r="C189" s="117">
        <v>1713</v>
      </c>
      <c r="D189" s="118">
        <v>0.77881619937694713</v>
      </c>
      <c r="E189" s="117">
        <v>2232</v>
      </c>
      <c r="F189" s="118">
        <f t="shared" si="19"/>
        <v>0.30297723292469358</v>
      </c>
      <c r="G189" s="117">
        <v>3663</v>
      </c>
      <c r="H189" s="118">
        <f t="shared" si="19"/>
        <v>0.6411290322580645</v>
      </c>
      <c r="I189" s="117">
        <v>3029</v>
      </c>
      <c r="J189" s="118">
        <f t="shared" si="19"/>
        <v>-0.17308217308217311</v>
      </c>
      <c r="K189" s="117">
        <v>3209</v>
      </c>
      <c r="L189" s="118">
        <f t="shared" si="20"/>
        <v>5.9425552987784735E-2</v>
      </c>
    </row>
    <row r="190" spans="1:13" x14ac:dyDescent="0.25">
      <c r="B190" s="116" t="s">
        <v>125</v>
      </c>
      <c r="C190" s="117">
        <v>2174</v>
      </c>
      <c r="D190" s="118">
        <v>0.28486997635933808</v>
      </c>
      <c r="E190" s="117">
        <v>2900</v>
      </c>
      <c r="F190" s="118">
        <f t="shared" si="19"/>
        <v>0.33394664213431469</v>
      </c>
      <c r="G190" s="117">
        <v>4781</v>
      </c>
      <c r="H190" s="118">
        <f t="shared" si="19"/>
        <v>0.6486206896551725</v>
      </c>
      <c r="I190" s="117">
        <v>4208</v>
      </c>
      <c r="J190" s="118">
        <f t="shared" si="19"/>
        <v>-0.11984940389039955</v>
      </c>
      <c r="K190" s="117">
        <v>3812</v>
      </c>
      <c r="L190" s="118">
        <f t="shared" si="20"/>
        <v>-9.4106463878326996E-2</v>
      </c>
    </row>
    <row r="191" spans="1:13" x14ac:dyDescent="0.25">
      <c r="B191" s="116" t="s">
        <v>88</v>
      </c>
      <c r="C191" s="117">
        <v>3144</v>
      </c>
      <c r="D191" s="118">
        <v>0.34646680942184149</v>
      </c>
      <c r="E191" s="117">
        <v>6014</v>
      </c>
      <c r="F191" s="118">
        <f t="shared" si="19"/>
        <v>0.9128498727735368</v>
      </c>
      <c r="G191" s="117">
        <v>8924</v>
      </c>
      <c r="H191" s="118">
        <f t="shared" si="19"/>
        <v>0.4838709677419355</v>
      </c>
      <c r="I191" s="117">
        <v>6844</v>
      </c>
      <c r="J191" s="118">
        <f t="shared" si="19"/>
        <v>-0.23307933662034963</v>
      </c>
      <c r="K191" s="117"/>
      <c r="L191" s="118"/>
    </row>
    <row r="192" spans="1:13" x14ac:dyDescent="0.25">
      <c r="B192" s="116" t="s">
        <v>90</v>
      </c>
      <c r="C192" s="117">
        <v>2618</v>
      </c>
      <c r="D192" s="118">
        <v>-0.60983606557377046</v>
      </c>
      <c r="E192" s="117">
        <v>6391</v>
      </c>
      <c r="F192" s="118">
        <f t="shared" si="19"/>
        <v>1.4411764705882355</v>
      </c>
      <c r="G192" s="117">
        <v>5956</v>
      </c>
      <c r="H192" s="118">
        <f t="shared" si="19"/>
        <v>-6.8064465654827155E-2</v>
      </c>
      <c r="I192" s="117">
        <v>6898</v>
      </c>
      <c r="J192" s="118">
        <f t="shared" si="19"/>
        <v>0.15815983881799855</v>
      </c>
      <c r="K192" s="117"/>
      <c r="L192" s="118"/>
    </row>
    <row r="193" spans="2:13" x14ac:dyDescent="0.25">
      <c r="B193" s="116" t="s">
        <v>92</v>
      </c>
      <c r="C193" s="117">
        <v>3064</v>
      </c>
      <c r="D193" s="118">
        <v>-0.45392978078773838</v>
      </c>
      <c r="E193" s="117">
        <v>4673</v>
      </c>
      <c r="F193" s="118">
        <f t="shared" si="19"/>
        <v>0.52513054830287209</v>
      </c>
      <c r="G193" s="117">
        <v>5487</v>
      </c>
      <c r="H193" s="118">
        <f t="shared" si="19"/>
        <v>0.17419216777230906</v>
      </c>
      <c r="I193" s="117">
        <v>6915</v>
      </c>
      <c r="J193" s="118">
        <f t="shared" si="19"/>
        <v>0.26025150355385462</v>
      </c>
      <c r="K193" s="117"/>
      <c r="L193" s="118"/>
    </row>
    <row r="194" spans="2:13" x14ac:dyDescent="0.25">
      <c r="B194" s="116" t="s">
        <v>94</v>
      </c>
      <c r="C194" s="117">
        <v>2154</v>
      </c>
      <c r="D194" s="118">
        <v>-0.58908813429988549</v>
      </c>
      <c r="E194" s="117">
        <v>4047</v>
      </c>
      <c r="F194" s="118">
        <f t="shared" si="19"/>
        <v>0.87883008356545966</v>
      </c>
      <c r="G194" s="117">
        <v>5700</v>
      </c>
      <c r="H194" s="118">
        <f t="shared" si="19"/>
        <v>0.40845070422535201</v>
      </c>
      <c r="I194" s="117">
        <v>7586</v>
      </c>
      <c r="J194" s="118">
        <f t="shared" si="19"/>
        <v>0.3308771929824561</v>
      </c>
      <c r="K194" s="117"/>
      <c r="L194" s="118"/>
    </row>
    <row r="195" spans="2:13" x14ac:dyDescent="0.25">
      <c r="B195" s="116" t="s">
        <v>96</v>
      </c>
      <c r="C195" s="117">
        <v>3174</v>
      </c>
      <c r="D195" s="118">
        <v>-0.47476418997186831</v>
      </c>
      <c r="E195" s="117">
        <v>3953</v>
      </c>
      <c r="F195" s="118">
        <f t="shared" si="19"/>
        <v>0.245431632010082</v>
      </c>
      <c r="G195" s="117">
        <v>4388</v>
      </c>
      <c r="H195" s="118">
        <f t="shared" si="19"/>
        <v>0.11004300531242084</v>
      </c>
      <c r="I195" s="117">
        <v>5956</v>
      </c>
      <c r="J195" s="118">
        <f t="shared" si="19"/>
        <v>0.3573381950774841</v>
      </c>
      <c r="K195" s="117"/>
      <c r="L195" s="118"/>
    </row>
    <row r="196" spans="2:13" x14ac:dyDescent="0.25">
      <c r="B196" s="116" t="s">
        <v>98</v>
      </c>
      <c r="C196" s="117">
        <v>3870</v>
      </c>
      <c r="D196" s="118">
        <v>-1.0483252365124041E-2</v>
      </c>
      <c r="E196" s="117">
        <v>3615</v>
      </c>
      <c r="F196" s="118">
        <f t="shared" si="19"/>
        <v>-6.589147286821706E-2</v>
      </c>
      <c r="G196" s="117">
        <v>4832</v>
      </c>
      <c r="H196" s="118">
        <f t="shared" si="19"/>
        <v>0.33665283540802204</v>
      </c>
      <c r="I196" s="117">
        <v>6070</v>
      </c>
      <c r="J196" s="118">
        <f t="shared" si="19"/>
        <v>0.25620860927152322</v>
      </c>
      <c r="K196" s="117"/>
      <c r="L196" s="118"/>
    </row>
    <row r="197" spans="2:13" ht="15.75" x14ac:dyDescent="0.25">
      <c r="B197" s="119" t="s">
        <v>32</v>
      </c>
      <c r="C197" s="120">
        <v>33738</v>
      </c>
      <c r="D197" s="121">
        <v>1.3153153153153241E-2</v>
      </c>
      <c r="E197" s="120">
        <v>46238</v>
      </c>
      <c r="F197" s="121">
        <f t="shared" si="19"/>
        <v>0.3705021044519532</v>
      </c>
      <c r="G197" s="120">
        <v>58968</v>
      </c>
      <c r="H197" s="121">
        <f t="shared" si="19"/>
        <v>0.2753146762403218</v>
      </c>
      <c r="I197" s="120">
        <v>65101</v>
      </c>
      <c r="J197" s="121">
        <f t="shared" si="19"/>
        <v>0.10400556233889557</v>
      </c>
      <c r="K197" s="120">
        <v>30033</v>
      </c>
      <c r="L197" s="121">
        <v>0.209447487113402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C200" s="122"/>
      <c r="I200" s="122"/>
      <c r="L200" s="81"/>
    </row>
    <row r="202" spans="2:13" ht="48.75" customHeight="1" thickBot="1" x14ac:dyDescent="0.3">
      <c r="B202" s="277" t="s">
        <v>294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$C$7</f>
        <v>2022</v>
      </c>
      <c r="D205" s="302"/>
      <c r="E205" s="303">
        <f>$E$7</f>
        <v>2023</v>
      </c>
      <c r="F205" s="302"/>
      <c r="G205" s="303">
        <f>$G$7</f>
        <v>2024</v>
      </c>
      <c r="H205" s="302"/>
      <c r="I205" s="303">
        <f>$I$7</f>
        <v>2025</v>
      </c>
      <c r="J205" s="302"/>
      <c r="K205" s="303">
        <f>$K$7</f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CONCATENATE("var. ",RIGHT(C205,2),"/",RIGHT(C205-1,2))</f>
        <v>var. 22/21</v>
      </c>
      <c r="E206" s="115" t="s">
        <v>74</v>
      </c>
      <c r="F206" s="114" t="s">
        <v>260</v>
      </c>
      <c r="G206" s="115" t="s">
        <v>74</v>
      </c>
      <c r="H206" s="114" t="s">
        <v>260</v>
      </c>
      <c r="I206" s="115" t="s">
        <v>74</v>
      </c>
      <c r="J206" s="114" t="s">
        <v>260</v>
      </c>
      <c r="K206" s="115" t="s">
        <v>74</v>
      </c>
      <c r="L206" s="114" t="s">
        <v>286</v>
      </c>
    </row>
    <row r="207" spans="2:13" x14ac:dyDescent="0.25">
      <c r="B207" s="116" t="s">
        <v>76</v>
      </c>
      <c r="C207" s="117">
        <v>6256</v>
      </c>
      <c r="D207" s="118">
        <v>26.438596491228068</v>
      </c>
      <c r="E207" s="117">
        <v>6581</v>
      </c>
      <c r="F207" s="118">
        <f t="shared" ref="F207:J219" si="21">IFERROR(E207/C207-1,"-")</f>
        <v>5.1950127877237851E-2</v>
      </c>
      <c r="G207" s="117">
        <v>9205</v>
      </c>
      <c r="H207" s="118">
        <f t="shared" si="21"/>
        <v>0.39872359823735004</v>
      </c>
      <c r="I207" s="117">
        <v>10873</v>
      </c>
      <c r="J207" s="118">
        <f t="shared" si="21"/>
        <v>0.18120586637696912</v>
      </c>
      <c r="K207" s="117">
        <v>8191</v>
      </c>
      <c r="L207" s="118">
        <f t="shared" ref="L207:L212" si="22">IFERROR(K207/I207-1,"-")</f>
        <v>-0.24666605352708548</v>
      </c>
    </row>
    <row r="208" spans="2:13" x14ac:dyDescent="0.25">
      <c r="B208" s="116" t="s">
        <v>78</v>
      </c>
      <c r="C208" s="117">
        <v>5800</v>
      </c>
      <c r="D208" s="118">
        <v>18.397993311036789</v>
      </c>
      <c r="E208" s="117">
        <v>5446</v>
      </c>
      <c r="F208" s="118">
        <f t="shared" si="21"/>
        <v>-6.1034482758620667E-2</v>
      </c>
      <c r="G208" s="117">
        <v>7811</v>
      </c>
      <c r="H208" s="118">
        <f t="shared" si="21"/>
        <v>0.43426367976496505</v>
      </c>
      <c r="I208" s="117">
        <v>11952</v>
      </c>
      <c r="J208" s="118">
        <f t="shared" si="21"/>
        <v>0.53014978875944174</v>
      </c>
      <c r="K208" s="117">
        <v>8004</v>
      </c>
      <c r="L208" s="118">
        <f t="shared" si="22"/>
        <v>-0.33032128514056225</v>
      </c>
    </row>
    <row r="209" spans="2:13" x14ac:dyDescent="0.25">
      <c r="B209" s="116" t="s">
        <v>80</v>
      </c>
      <c r="C209" s="117">
        <v>5060</v>
      </c>
      <c r="D209" s="118">
        <v>14.617283950617283</v>
      </c>
      <c r="E209" s="117">
        <v>5191</v>
      </c>
      <c r="F209" s="118">
        <f t="shared" si="21"/>
        <v>2.5889328063241068E-2</v>
      </c>
      <c r="G209" s="117">
        <v>7389</v>
      </c>
      <c r="H209" s="118">
        <f t="shared" si="21"/>
        <v>0.42342515892891552</v>
      </c>
      <c r="I209" s="117">
        <v>9318</v>
      </c>
      <c r="J209" s="118">
        <f t="shared" si="21"/>
        <v>0.26106374340235483</v>
      </c>
      <c r="K209" s="117">
        <v>7088</v>
      </c>
      <c r="L209" s="118">
        <f t="shared" si="22"/>
        <v>-0.23932174286327534</v>
      </c>
    </row>
    <row r="210" spans="2:13" x14ac:dyDescent="0.25">
      <c r="B210" s="116" t="s">
        <v>82</v>
      </c>
      <c r="C210" s="117">
        <v>5496</v>
      </c>
      <c r="D210" s="118">
        <v>32.925925925925924</v>
      </c>
      <c r="E210" s="117">
        <v>4693</v>
      </c>
      <c r="F210" s="118">
        <f t="shared" si="21"/>
        <v>-0.1461062590975255</v>
      </c>
      <c r="G210" s="117">
        <v>7994</v>
      </c>
      <c r="H210" s="118">
        <f t="shared" si="21"/>
        <v>0.70338802471766471</v>
      </c>
      <c r="I210" s="117">
        <v>7482</v>
      </c>
      <c r="J210" s="118">
        <f t="shared" si="21"/>
        <v>-6.404803602702025E-2</v>
      </c>
      <c r="K210" s="117">
        <v>4834</v>
      </c>
      <c r="L210" s="118">
        <f t="shared" si="22"/>
        <v>-0.3539160652232024</v>
      </c>
    </row>
    <row r="211" spans="2:13" x14ac:dyDescent="0.25">
      <c r="B211" s="116" t="s">
        <v>84</v>
      </c>
      <c r="C211" s="117">
        <v>4009</v>
      </c>
      <c r="D211" s="118">
        <v>7.3174273858921168</v>
      </c>
      <c r="E211" s="117">
        <v>4570</v>
      </c>
      <c r="F211" s="118">
        <f t="shared" si="21"/>
        <v>0.13993514592167622</v>
      </c>
      <c r="G211" s="117">
        <v>7162</v>
      </c>
      <c r="H211" s="118">
        <f t="shared" si="21"/>
        <v>0.56717724288840254</v>
      </c>
      <c r="I211" s="117">
        <v>5929</v>
      </c>
      <c r="J211" s="118">
        <f t="shared" si="21"/>
        <v>-0.17215861491203577</v>
      </c>
      <c r="K211" s="117">
        <v>5958</v>
      </c>
      <c r="L211" s="118">
        <f t="shared" si="22"/>
        <v>4.8912126834204095E-3</v>
      </c>
    </row>
    <row r="212" spans="2:13" x14ac:dyDescent="0.25">
      <c r="B212" s="116" t="s">
        <v>86</v>
      </c>
      <c r="C212" s="117">
        <v>3989</v>
      </c>
      <c r="D212" s="118">
        <v>2.2669942669942671</v>
      </c>
      <c r="E212" s="117">
        <v>6037</v>
      </c>
      <c r="F212" s="118">
        <f t="shared" si="21"/>
        <v>0.51341188267736282</v>
      </c>
      <c r="G212" s="117">
        <v>10443</v>
      </c>
      <c r="H212" s="118">
        <f t="shared" si="21"/>
        <v>0.72983269836011266</v>
      </c>
      <c r="I212" s="117">
        <v>5971</v>
      </c>
      <c r="J212" s="118">
        <f t="shared" si="21"/>
        <v>-0.42822943598582786</v>
      </c>
      <c r="K212" s="117">
        <v>8416</v>
      </c>
      <c r="L212" s="118">
        <f t="shared" si="22"/>
        <v>0.40947914922123596</v>
      </c>
    </row>
    <row r="213" spans="2:13" x14ac:dyDescent="0.25">
      <c r="B213" s="116" t="s">
        <v>88</v>
      </c>
      <c r="C213" s="117">
        <v>7258</v>
      </c>
      <c r="D213" s="118">
        <v>0.92163092401376745</v>
      </c>
      <c r="E213" s="117">
        <v>10133</v>
      </c>
      <c r="F213" s="118">
        <f t="shared" si="21"/>
        <v>0.39611463213006348</v>
      </c>
      <c r="G213" s="117">
        <v>17870</v>
      </c>
      <c r="H213" s="118">
        <f t="shared" si="21"/>
        <v>0.7635448534491267</v>
      </c>
      <c r="I213" s="117">
        <v>13019</v>
      </c>
      <c r="J213" s="118">
        <f t="shared" si="21"/>
        <v>-0.27146054840514833</v>
      </c>
      <c r="K213" s="117"/>
      <c r="L213" s="118"/>
    </row>
    <row r="214" spans="2:13" x14ac:dyDescent="0.25">
      <c r="B214" s="116" t="s">
        <v>90</v>
      </c>
      <c r="C214" s="117">
        <v>10210</v>
      </c>
      <c r="D214" s="118">
        <v>0.89847526961695801</v>
      </c>
      <c r="E214" s="117">
        <v>13529</v>
      </c>
      <c r="F214" s="118">
        <f t="shared" si="21"/>
        <v>0.32507345739471116</v>
      </c>
      <c r="G214" s="117">
        <v>17817</v>
      </c>
      <c r="H214" s="118">
        <f t="shared" si="21"/>
        <v>0.31694877670189969</v>
      </c>
      <c r="I214" s="117">
        <v>15438</v>
      </c>
      <c r="J214" s="118">
        <f t="shared" si="21"/>
        <v>-0.13352416231688835</v>
      </c>
      <c r="K214" s="117"/>
      <c r="L214" s="118"/>
    </row>
    <row r="215" spans="2:13" x14ac:dyDescent="0.25">
      <c r="B215" s="116" t="s">
        <v>92</v>
      </c>
      <c r="C215" s="117">
        <v>7103</v>
      </c>
      <c r="D215" s="118">
        <v>0.38163781365493099</v>
      </c>
      <c r="E215" s="117">
        <v>9989</v>
      </c>
      <c r="F215" s="118">
        <f t="shared" si="21"/>
        <v>0.40630719414331962</v>
      </c>
      <c r="G215" s="117">
        <v>13011</v>
      </c>
      <c r="H215" s="118">
        <f t="shared" si="21"/>
        <v>0.30253278606467116</v>
      </c>
      <c r="I215" s="117">
        <v>10330</v>
      </c>
      <c r="J215" s="118">
        <f t="shared" si="21"/>
        <v>-0.20605641380370454</v>
      </c>
      <c r="K215" s="117"/>
      <c r="L215" s="118"/>
    </row>
    <row r="216" spans="2:13" x14ac:dyDescent="0.25">
      <c r="B216" s="116" t="s">
        <v>94</v>
      </c>
      <c r="C216" s="117">
        <v>6492</v>
      </c>
      <c r="D216" s="118">
        <v>-0.11996746644977629</v>
      </c>
      <c r="E216" s="117">
        <v>9266</v>
      </c>
      <c r="F216" s="118">
        <f t="shared" si="21"/>
        <v>0.42729513247073325</v>
      </c>
      <c r="G216" s="117">
        <v>14761</v>
      </c>
      <c r="H216" s="118">
        <f t="shared" si="21"/>
        <v>0.59302827541549741</v>
      </c>
      <c r="I216" s="117">
        <v>11784</v>
      </c>
      <c r="J216" s="118">
        <f t="shared" si="21"/>
        <v>-0.20168010297405325</v>
      </c>
      <c r="K216" s="117"/>
      <c r="L216" s="118"/>
    </row>
    <row r="217" spans="2:13" x14ac:dyDescent="0.25">
      <c r="B217" s="116" t="s">
        <v>96</v>
      </c>
      <c r="C217" s="117">
        <v>6967</v>
      </c>
      <c r="D217" s="118">
        <v>2.5614603268069969E-2</v>
      </c>
      <c r="E217" s="117">
        <v>8087</v>
      </c>
      <c r="F217" s="118">
        <f t="shared" si="21"/>
        <v>0.16075785847567103</v>
      </c>
      <c r="G217" s="117">
        <v>8957</v>
      </c>
      <c r="H217" s="118">
        <f t="shared" si="21"/>
        <v>0.10758006677383447</v>
      </c>
      <c r="I217" s="117">
        <v>8473</v>
      </c>
      <c r="J217" s="118">
        <f t="shared" si="21"/>
        <v>-5.4035949536675232E-2</v>
      </c>
      <c r="K217" s="117"/>
      <c r="L217" s="118"/>
    </row>
    <row r="218" spans="2:13" x14ac:dyDescent="0.25">
      <c r="B218" s="116" t="s">
        <v>98</v>
      </c>
      <c r="C218" s="117">
        <v>6873</v>
      </c>
      <c r="D218" s="118">
        <v>-2.3998863959102557E-2</v>
      </c>
      <c r="E218" s="117">
        <v>7535</v>
      </c>
      <c r="F218" s="118">
        <f t="shared" si="21"/>
        <v>9.6318929143023535E-2</v>
      </c>
      <c r="G218" s="117">
        <v>12303</v>
      </c>
      <c r="H218" s="118">
        <f t="shared" si="21"/>
        <v>0.63278035832780355</v>
      </c>
      <c r="I218" s="117">
        <v>8571</v>
      </c>
      <c r="J218" s="118">
        <f t="shared" si="21"/>
        <v>-0.30334064862228727</v>
      </c>
      <c r="K218" s="117"/>
      <c r="L218" s="118"/>
    </row>
    <row r="219" spans="2:13" ht="15.75" x14ac:dyDescent="0.25">
      <c r="B219" s="119" t="s">
        <v>32</v>
      </c>
      <c r="C219" s="120">
        <v>75513</v>
      </c>
      <c r="D219" s="121">
        <v>0.97553892842193379</v>
      </c>
      <c r="E219" s="120">
        <v>91057</v>
      </c>
      <c r="F219" s="121">
        <f t="shared" si="21"/>
        <v>0.20584535113159319</v>
      </c>
      <c r="G219" s="120">
        <v>134723</v>
      </c>
      <c r="H219" s="121">
        <f t="shared" si="21"/>
        <v>0.47954577901753836</v>
      </c>
      <c r="I219" s="120">
        <v>119140</v>
      </c>
      <c r="J219" s="121">
        <f t="shared" si="21"/>
        <v>-0.1156669610979566</v>
      </c>
      <c r="K219" s="120">
        <v>42491</v>
      </c>
      <c r="L219" s="121">
        <v>-0.17533236293061616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C222" s="122"/>
      <c r="I222" s="122"/>
      <c r="L222" s="81"/>
    </row>
    <row r="224" spans="2:13" ht="48.75" customHeight="1" thickBot="1" x14ac:dyDescent="0.3">
      <c r="B224" s="277" t="s">
        <v>295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152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153</v>
      </c>
    </row>
    <row r="226" spans="2:13" ht="22.5" thickTop="1" thickBot="1" x14ac:dyDescent="0.3">
      <c r="B226" s="123" t="str">
        <f>C226</f>
        <v>Dinamarca</v>
      </c>
      <c r="C226" s="299" t="s">
        <v>133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$C$7</f>
        <v>2022</v>
      </c>
      <c r="D227" s="302"/>
      <c r="E227" s="303">
        <f>$E$7</f>
        <v>2023</v>
      </c>
      <c r="F227" s="302"/>
      <c r="G227" s="303">
        <f>$G$7</f>
        <v>2024</v>
      </c>
      <c r="H227" s="302"/>
      <c r="I227" s="303">
        <f>$I$7</f>
        <v>2025</v>
      </c>
      <c r="J227" s="302"/>
      <c r="K227" s="303">
        <f>$K$7</f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CONCATENATE("var. ",RIGHT(C227,2),"/",RIGHT(C227-1,2))</f>
        <v>var. 22/21</v>
      </c>
      <c r="E228" s="115" t="s">
        <v>74</v>
      </c>
      <c r="F228" s="114" t="s">
        <v>260</v>
      </c>
      <c r="G228" s="115" t="s">
        <v>74</v>
      </c>
      <c r="H228" s="114" t="s">
        <v>260</v>
      </c>
      <c r="I228" s="115" t="s">
        <v>74</v>
      </c>
      <c r="J228" s="114" t="s">
        <v>260</v>
      </c>
      <c r="K228" s="115" t="s">
        <v>74</v>
      </c>
      <c r="L228" s="114" t="s">
        <v>286</v>
      </c>
    </row>
    <row r="229" spans="2:13" x14ac:dyDescent="0.25">
      <c r="B229" s="116" t="s">
        <v>76</v>
      </c>
      <c r="C229" s="117">
        <v>8499</v>
      </c>
      <c r="D229" s="118">
        <v>43.497382198952877</v>
      </c>
      <c r="E229" s="117">
        <v>14185</v>
      </c>
      <c r="F229" s="118">
        <f t="shared" ref="F229:J241" si="23">IFERROR(E229/C229-1,"-")</f>
        <v>0.66901988469231677</v>
      </c>
      <c r="G229" s="117">
        <v>11941</v>
      </c>
      <c r="H229" s="118">
        <f t="shared" si="23"/>
        <v>-0.15819527670074018</v>
      </c>
      <c r="I229" s="117">
        <v>11922</v>
      </c>
      <c r="J229" s="118">
        <f t="shared" si="23"/>
        <v>-1.5911565195544375E-3</v>
      </c>
      <c r="K229" s="117">
        <v>10444</v>
      </c>
      <c r="L229" s="118">
        <f t="shared" ref="L229:L234" si="24">IFERROR(K229/I229-1,"-")</f>
        <v>-0.12397248783761117</v>
      </c>
    </row>
    <row r="230" spans="2:13" x14ac:dyDescent="0.25">
      <c r="B230" s="116" t="s">
        <v>78</v>
      </c>
      <c r="C230" s="117">
        <v>8138</v>
      </c>
      <c r="D230" s="118">
        <v>66.816666666666663</v>
      </c>
      <c r="E230" s="117">
        <v>13893</v>
      </c>
      <c r="F230" s="118">
        <f t="shared" si="23"/>
        <v>0.70717621037109857</v>
      </c>
      <c r="G230" s="117">
        <v>13299</v>
      </c>
      <c r="H230" s="118">
        <f t="shared" si="23"/>
        <v>-4.2755344418052288E-2</v>
      </c>
      <c r="I230" s="117">
        <v>11574</v>
      </c>
      <c r="J230" s="118">
        <f t="shared" si="23"/>
        <v>-0.12970900067674263</v>
      </c>
      <c r="K230" s="117">
        <v>9675</v>
      </c>
      <c r="L230" s="118">
        <f t="shared" si="24"/>
        <v>-0.16407465007776045</v>
      </c>
    </row>
    <row r="231" spans="2:13" x14ac:dyDescent="0.25">
      <c r="B231" s="116" t="s">
        <v>80</v>
      </c>
      <c r="C231" s="117">
        <v>7119</v>
      </c>
      <c r="D231" s="118">
        <v>59.846153846153847</v>
      </c>
      <c r="E231" s="117">
        <v>12035</v>
      </c>
      <c r="F231" s="118">
        <f t="shared" si="23"/>
        <v>0.69054642505969932</v>
      </c>
      <c r="G231" s="117">
        <v>11980</v>
      </c>
      <c r="H231" s="118">
        <f t="shared" si="23"/>
        <v>-4.5700041545492232E-3</v>
      </c>
      <c r="I231" s="117">
        <v>13328</v>
      </c>
      <c r="J231" s="118">
        <f t="shared" si="23"/>
        <v>0.11252086811352258</v>
      </c>
      <c r="K231" s="117">
        <v>12638</v>
      </c>
      <c r="L231" s="118">
        <f t="shared" si="24"/>
        <v>-5.1770708283313316E-2</v>
      </c>
    </row>
    <row r="232" spans="2:13" x14ac:dyDescent="0.25">
      <c r="B232" s="116" t="s">
        <v>82</v>
      </c>
      <c r="C232" s="117">
        <v>4096</v>
      </c>
      <c r="D232" s="118">
        <v>22.011235955056179</v>
      </c>
      <c r="E232" s="117">
        <v>4421</v>
      </c>
      <c r="F232" s="118">
        <f t="shared" si="23"/>
        <v>7.9345703125E-2</v>
      </c>
      <c r="G232" s="117">
        <v>2791</v>
      </c>
      <c r="H232" s="118">
        <f t="shared" si="23"/>
        <v>-0.36869486541506447</v>
      </c>
      <c r="I232" s="117">
        <v>4116</v>
      </c>
      <c r="J232" s="118">
        <f t="shared" si="23"/>
        <v>0.47474023647438202</v>
      </c>
      <c r="K232" s="117">
        <v>2883</v>
      </c>
      <c r="L232" s="118">
        <f t="shared" si="24"/>
        <v>-0.29956268221574345</v>
      </c>
    </row>
    <row r="233" spans="2:13" x14ac:dyDescent="0.25">
      <c r="B233" s="116" t="s">
        <v>84</v>
      </c>
      <c r="C233" s="117">
        <v>576</v>
      </c>
      <c r="D233" s="118">
        <v>2.3103448275862069</v>
      </c>
      <c r="E233" s="117">
        <v>1554</v>
      </c>
      <c r="F233" s="118">
        <f t="shared" si="23"/>
        <v>1.6979166666666665</v>
      </c>
      <c r="G233" s="117">
        <v>1368</v>
      </c>
      <c r="H233" s="118">
        <f t="shared" si="23"/>
        <v>-0.11969111969111967</v>
      </c>
      <c r="I233" s="117">
        <v>1119</v>
      </c>
      <c r="J233" s="118">
        <f t="shared" si="23"/>
        <v>-0.18201754385964908</v>
      </c>
      <c r="K233" s="117">
        <v>684</v>
      </c>
      <c r="L233" s="118">
        <f t="shared" si="24"/>
        <v>-0.38873994638069709</v>
      </c>
    </row>
    <row r="234" spans="2:13" x14ac:dyDescent="0.25">
      <c r="B234" s="116" t="s">
        <v>86</v>
      </c>
      <c r="C234" s="117">
        <v>669</v>
      </c>
      <c r="D234" s="118">
        <v>3.0059880239520957</v>
      </c>
      <c r="E234" s="117">
        <v>1137</v>
      </c>
      <c r="F234" s="118">
        <f t="shared" si="23"/>
        <v>0.69955156950672648</v>
      </c>
      <c r="G234" s="117">
        <v>942</v>
      </c>
      <c r="H234" s="118">
        <f t="shared" si="23"/>
        <v>-0.17150395778364114</v>
      </c>
      <c r="I234" s="117">
        <v>851</v>
      </c>
      <c r="J234" s="118">
        <f t="shared" si="23"/>
        <v>-9.6602972399150722E-2</v>
      </c>
      <c r="K234" s="117">
        <v>946</v>
      </c>
      <c r="L234" s="118">
        <f t="shared" si="24"/>
        <v>0.1116333725029377</v>
      </c>
    </row>
    <row r="235" spans="2:13" x14ac:dyDescent="0.25">
      <c r="B235" s="116" t="s">
        <v>88</v>
      </c>
      <c r="C235" s="117">
        <v>2777</v>
      </c>
      <c r="D235" s="118">
        <v>2.0349726775956283</v>
      </c>
      <c r="E235" s="117">
        <v>1212</v>
      </c>
      <c r="F235" s="118">
        <f t="shared" si="23"/>
        <v>-0.56355779618293123</v>
      </c>
      <c r="G235" s="117">
        <v>1623</v>
      </c>
      <c r="H235" s="118">
        <f t="shared" si="23"/>
        <v>0.33910891089108919</v>
      </c>
      <c r="I235" s="117">
        <v>3070</v>
      </c>
      <c r="J235" s="118">
        <f t="shared" si="23"/>
        <v>0.8915588416512632</v>
      </c>
      <c r="K235" s="117"/>
      <c r="L235" s="118"/>
    </row>
    <row r="236" spans="2:13" x14ac:dyDescent="0.25">
      <c r="B236" s="116" t="s">
        <v>90</v>
      </c>
      <c r="C236" s="117">
        <v>2025</v>
      </c>
      <c r="D236" s="118">
        <v>1.4107142857142856</v>
      </c>
      <c r="E236" s="117">
        <v>1177</v>
      </c>
      <c r="F236" s="118">
        <f t="shared" si="23"/>
        <v>-0.41876543209876538</v>
      </c>
      <c r="G236" s="117">
        <v>1100</v>
      </c>
      <c r="H236" s="118">
        <f t="shared" si="23"/>
        <v>-6.5420560747663559E-2</v>
      </c>
      <c r="I236" s="117">
        <v>2237</v>
      </c>
      <c r="J236" s="118">
        <f t="shared" si="23"/>
        <v>1.0336363636363637</v>
      </c>
      <c r="K236" s="117"/>
      <c r="L236" s="118"/>
    </row>
    <row r="237" spans="2:13" x14ac:dyDescent="0.25">
      <c r="B237" s="116" t="s">
        <v>92</v>
      </c>
      <c r="C237" s="117">
        <v>1619</v>
      </c>
      <c r="D237" s="118">
        <v>1.2899575671852901</v>
      </c>
      <c r="E237" s="117">
        <v>906</v>
      </c>
      <c r="F237" s="118">
        <f t="shared" si="23"/>
        <v>-0.44039530574428665</v>
      </c>
      <c r="G237" s="117">
        <v>1480</v>
      </c>
      <c r="H237" s="118">
        <f t="shared" si="23"/>
        <v>0.63355408388520962</v>
      </c>
      <c r="I237" s="117">
        <v>1925</v>
      </c>
      <c r="J237" s="118">
        <f t="shared" si="23"/>
        <v>0.30067567567567566</v>
      </c>
      <c r="K237" s="117"/>
      <c r="L237" s="118"/>
    </row>
    <row r="238" spans="2:13" x14ac:dyDescent="0.25">
      <c r="B238" s="116" t="s">
        <v>94</v>
      </c>
      <c r="C238" s="117">
        <v>6332</v>
      </c>
      <c r="D238" s="118">
        <v>1.0828947368421051</v>
      </c>
      <c r="E238" s="117">
        <v>4290</v>
      </c>
      <c r="F238" s="118">
        <f t="shared" si="23"/>
        <v>-0.32248894504106129</v>
      </c>
      <c r="G238" s="117">
        <v>4680</v>
      </c>
      <c r="H238" s="118">
        <f t="shared" si="23"/>
        <v>9.0909090909090828E-2</v>
      </c>
      <c r="I238" s="117">
        <v>4718</v>
      </c>
      <c r="J238" s="118">
        <f t="shared" si="23"/>
        <v>8.1196581196580908E-3</v>
      </c>
      <c r="K238" s="117"/>
      <c r="L238" s="118"/>
    </row>
    <row r="239" spans="2:13" x14ac:dyDescent="0.25">
      <c r="B239" s="116" t="s">
        <v>96</v>
      </c>
      <c r="C239" s="117">
        <v>11430</v>
      </c>
      <c r="D239" s="118">
        <v>0.39919206757253023</v>
      </c>
      <c r="E239" s="117">
        <v>10498</v>
      </c>
      <c r="F239" s="118">
        <f t="shared" si="23"/>
        <v>-8.1539807524059538E-2</v>
      </c>
      <c r="G239" s="117">
        <v>10590</v>
      </c>
      <c r="H239" s="118">
        <f t="shared" si="23"/>
        <v>8.7635740140978857E-3</v>
      </c>
      <c r="I239" s="117">
        <v>9777</v>
      </c>
      <c r="J239" s="118">
        <f t="shared" si="23"/>
        <v>-7.6770538243626008E-2</v>
      </c>
      <c r="K239" s="117"/>
      <c r="L239" s="118"/>
    </row>
    <row r="240" spans="2:13" x14ac:dyDescent="0.25">
      <c r="B240" s="116" t="s">
        <v>98</v>
      </c>
      <c r="C240" s="117">
        <v>10183</v>
      </c>
      <c r="D240" s="118">
        <v>0.62849832080601309</v>
      </c>
      <c r="E240" s="117">
        <v>9612</v>
      </c>
      <c r="F240" s="118">
        <f t="shared" si="23"/>
        <v>-5.6073848571147944E-2</v>
      </c>
      <c r="G240" s="117">
        <v>6874</v>
      </c>
      <c r="H240" s="118">
        <f t="shared" si="23"/>
        <v>-0.28485226799833541</v>
      </c>
      <c r="I240" s="117">
        <v>6958</v>
      </c>
      <c r="J240" s="118">
        <f t="shared" si="23"/>
        <v>1.2219959266802416E-2</v>
      </c>
      <c r="K240" s="117"/>
      <c r="L240" s="118"/>
    </row>
    <row r="241" spans="2:13" ht="15.75" x14ac:dyDescent="0.25">
      <c r="B241" s="119" t="s">
        <v>32</v>
      </c>
      <c r="C241" s="120">
        <v>63463</v>
      </c>
      <c r="D241" s="121">
        <v>2.0407263667289541</v>
      </c>
      <c r="E241" s="120">
        <v>74920</v>
      </c>
      <c r="F241" s="121">
        <f t="shared" si="23"/>
        <v>0.18053038778500863</v>
      </c>
      <c r="G241" s="120">
        <v>68668</v>
      </c>
      <c r="H241" s="121">
        <f t="shared" si="23"/>
        <v>-8.3449012279765089E-2</v>
      </c>
      <c r="I241" s="120">
        <v>71595</v>
      </c>
      <c r="J241" s="121">
        <f t="shared" si="23"/>
        <v>4.2625385914836667E-2</v>
      </c>
      <c r="K241" s="120">
        <v>37270</v>
      </c>
      <c r="L241" s="121">
        <v>-0.13143789326497324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L244" s="81"/>
    </row>
    <row r="250" spans="2:13" ht="48.75" customHeight="1" thickBot="1" x14ac:dyDescent="0.3">
      <c r="B250" s="277" t="s">
        <v>296</v>
      </c>
      <c r="C250" s="277"/>
      <c r="D250" s="277"/>
      <c r="E250" s="277"/>
      <c r="F250" s="277"/>
      <c r="G250" s="277"/>
      <c r="H250" s="277"/>
      <c r="I250" s="277"/>
      <c r="J250" s="277"/>
      <c r="K250" s="277"/>
      <c r="L250" s="277"/>
      <c r="M250" s="1" t="s">
        <v>152</v>
      </c>
    </row>
    <row r="251" spans="2:13" ht="10.5" customHeight="1" thickBot="1" x14ac:dyDescent="0.3">
      <c r="B251" s="109"/>
      <c r="C251" s="110"/>
      <c r="D251" s="109"/>
      <c r="E251" s="109"/>
      <c r="F251" s="109"/>
      <c r="G251" s="109"/>
      <c r="H251" s="109"/>
      <c r="I251" s="109"/>
      <c r="J251" s="109"/>
      <c r="K251" s="4"/>
      <c r="L251" s="4"/>
      <c r="M251" s="1" t="s">
        <v>153</v>
      </c>
    </row>
    <row r="252" spans="2:13" ht="22.5" thickTop="1" thickBot="1" x14ac:dyDescent="0.3">
      <c r="B252" s="123" t="str">
        <f>C252</f>
        <v>Suecia</v>
      </c>
      <c r="C252" s="299" t="s">
        <v>136</v>
      </c>
      <c r="D252" s="300"/>
      <c r="E252" s="300"/>
      <c r="F252" s="300"/>
      <c r="G252" s="300"/>
      <c r="H252" s="300"/>
      <c r="I252" s="300"/>
      <c r="J252" s="300"/>
      <c r="K252" s="300"/>
      <c r="L252" s="300"/>
    </row>
    <row r="253" spans="2:13" ht="22.5" thickTop="1" thickBot="1" x14ac:dyDescent="0.3">
      <c r="B253" s="112"/>
      <c r="C253" s="301">
        <f>$C$7</f>
        <v>2022</v>
      </c>
      <c r="D253" s="302"/>
      <c r="E253" s="303">
        <f>$E$7</f>
        <v>2023</v>
      </c>
      <c r="F253" s="302"/>
      <c r="G253" s="303">
        <f>$G$7</f>
        <v>2024</v>
      </c>
      <c r="H253" s="302"/>
      <c r="I253" s="303">
        <f>$I$7</f>
        <v>2025</v>
      </c>
      <c r="J253" s="302"/>
      <c r="K253" s="303">
        <f>$K$7</f>
        <v>2026</v>
      </c>
      <c r="L253" s="304"/>
    </row>
    <row r="254" spans="2:13" ht="16.5" thickTop="1" thickBot="1" x14ac:dyDescent="0.3">
      <c r="B254" s="87"/>
      <c r="C254" s="113" t="s">
        <v>74</v>
      </c>
      <c r="D254" s="114" t="str">
        <f>CONCATENATE("var. ",RIGHT(C253,2),"/",RIGHT(C253-1,2))</f>
        <v>var. 22/21</v>
      </c>
      <c r="E254" s="115" t="s">
        <v>74</v>
      </c>
      <c r="F254" s="114" t="s">
        <v>260</v>
      </c>
      <c r="G254" s="115" t="s">
        <v>74</v>
      </c>
      <c r="H254" s="114" t="s">
        <v>260</v>
      </c>
      <c r="I254" s="115" t="s">
        <v>74</v>
      </c>
      <c r="J254" s="114" t="s">
        <v>260</v>
      </c>
      <c r="K254" s="115" t="s">
        <v>74</v>
      </c>
      <c r="L254" s="114" t="s">
        <v>286</v>
      </c>
    </row>
    <row r="255" spans="2:13" x14ac:dyDescent="0.25">
      <c r="B255" s="116" t="s">
        <v>76</v>
      </c>
      <c r="C255" s="117">
        <v>8088</v>
      </c>
      <c r="D255" s="118">
        <v>18.536231884057973</v>
      </c>
      <c r="E255" s="117">
        <v>14056</v>
      </c>
      <c r="F255" s="118">
        <f t="shared" ref="F255:J267" si="25">IFERROR(E255/C255-1,"-")</f>
        <v>0.73788328387734925</v>
      </c>
      <c r="G255" s="117">
        <v>15845</v>
      </c>
      <c r="H255" s="118">
        <f t="shared" si="25"/>
        <v>0.12727660785429706</v>
      </c>
      <c r="I255" s="117">
        <v>14766</v>
      </c>
      <c r="J255" s="118">
        <f t="shared" si="25"/>
        <v>-6.8097191543073476E-2</v>
      </c>
      <c r="K255" s="117">
        <v>12862</v>
      </c>
      <c r="L255" s="118">
        <f t="shared" ref="L255:L260" si="26">IFERROR(K255/I255-1,"-")</f>
        <v>-0.12894487335771365</v>
      </c>
    </row>
    <row r="256" spans="2:13" x14ac:dyDescent="0.25">
      <c r="B256" s="116" t="s">
        <v>78</v>
      </c>
      <c r="C256" s="117">
        <v>5654</v>
      </c>
      <c r="D256" s="118">
        <v>11.291304347826086</v>
      </c>
      <c r="E256" s="117">
        <v>10790</v>
      </c>
      <c r="F256" s="118">
        <f t="shared" si="25"/>
        <v>0.90838344534842586</v>
      </c>
      <c r="G256" s="117">
        <v>14145</v>
      </c>
      <c r="H256" s="118">
        <f t="shared" si="25"/>
        <v>0.31093605189990736</v>
      </c>
      <c r="I256" s="117">
        <v>8535</v>
      </c>
      <c r="J256" s="118">
        <f t="shared" si="25"/>
        <v>-0.39660657476139982</v>
      </c>
      <c r="K256" s="117">
        <v>12287</v>
      </c>
      <c r="L256" s="118">
        <f t="shared" si="26"/>
        <v>0.43960164030462789</v>
      </c>
    </row>
    <row r="257" spans="2:12" x14ac:dyDescent="0.25">
      <c r="B257" s="116" t="s">
        <v>80</v>
      </c>
      <c r="C257" s="117">
        <v>6887</v>
      </c>
      <c r="D257" s="118">
        <v>13.653191489361703</v>
      </c>
      <c r="E257" s="117">
        <v>13448</v>
      </c>
      <c r="F257" s="118">
        <f t="shared" si="25"/>
        <v>0.95266444024974595</v>
      </c>
      <c r="G257" s="117">
        <v>13372</v>
      </c>
      <c r="H257" s="118">
        <f t="shared" si="25"/>
        <v>-5.6513979773944456E-3</v>
      </c>
      <c r="I257" s="117">
        <v>11605</v>
      </c>
      <c r="J257" s="118">
        <f t="shared" si="25"/>
        <v>-0.13214178881244387</v>
      </c>
      <c r="K257" s="117">
        <v>11792</v>
      </c>
      <c r="L257" s="118">
        <f t="shared" si="26"/>
        <v>1.6113744075829439E-2</v>
      </c>
    </row>
    <row r="258" spans="2:12" x14ac:dyDescent="0.25">
      <c r="B258" s="116" t="s">
        <v>82</v>
      </c>
      <c r="C258" s="117">
        <v>5203</v>
      </c>
      <c r="D258" s="118">
        <v>22.436936936936938</v>
      </c>
      <c r="E258" s="117">
        <v>6713</v>
      </c>
      <c r="F258" s="118">
        <f t="shared" si="25"/>
        <v>0.29021718239477234</v>
      </c>
      <c r="G258" s="117">
        <v>6549</v>
      </c>
      <c r="H258" s="118">
        <f t="shared" si="25"/>
        <v>-2.4430210040220501E-2</v>
      </c>
      <c r="I258" s="117">
        <v>3670</v>
      </c>
      <c r="J258" s="118">
        <f t="shared" si="25"/>
        <v>-0.43960910062604974</v>
      </c>
      <c r="K258" s="117">
        <v>4255</v>
      </c>
      <c r="L258" s="118">
        <f t="shared" si="26"/>
        <v>0.15940054495912803</v>
      </c>
    </row>
    <row r="259" spans="2:12" x14ac:dyDescent="0.25">
      <c r="B259" s="116" t="s">
        <v>84</v>
      </c>
      <c r="C259" s="117">
        <v>423</v>
      </c>
      <c r="D259" s="118">
        <v>-0.57012195121951215</v>
      </c>
      <c r="E259" s="117">
        <v>976</v>
      </c>
      <c r="F259" s="118">
        <f t="shared" si="25"/>
        <v>1.3073286052009458</v>
      </c>
      <c r="G259" s="117">
        <v>564</v>
      </c>
      <c r="H259" s="118">
        <f t="shared" si="25"/>
        <v>-0.42213114754098358</v>
      </c>
      <c r="I259" s="117">
        <v>443</v>
      </c>
      <c r="J259" s="118">
        <f t="shared" si="25"/>
        <v>-0.21453900709219853</v>
      </c>
      <c r="K259" s="117">
        <v>697</v>
      </c>
      <c r="L259" s="118">
        <f t="shared" si="26"/>
        <v>0.57336343115124144</v>
      </c>
    </row>
    <row r="260" spans="2:12" x14ac:dyDescent="0.25">
      <c r="B260" s="116" t="s">
        <v>86</v>
      </c>
      <c r="C260" s="117">
        <v>476</v>
      </c>
      <c r="D260" s="118">
        <v>-0.50364963503649629</v>
      </c>
      <c r="E260" s="117">
        <v>1174</v>
      </c>
      <c r="F260" s="118">
        <f t="shared" si="25"/>
        <v>1.4663865546218489</v>
      </c>
      <c r="G260" s="117">
        <v>774</v>
      </c>
      <c r="H260" s="118">
        <f t="shared" si="25"/>
        <v>-0.34071550255536631</v>
      </c>
      <c r="I260" s="117">
        <v>405</v>
      </c>
      <c r="J260" s="118">
        <f t="shared" si="25"/>
        <v>-0.47674418604651159</v>
      </c>
      <c r="K260" s="117">
        <v>371</v>
      </c>
      <c r="L260" s="118">
        <f t="shared" si="26"/>
        <v>-8.395061728395059E-2</v>
      </c>
    </row>
    <row r="261" spans="2:12" x14ac:dyDescent="0.25">
      <c r="B261" s="116" t="s">
        <v>88</v>
      </c>
      <c r="C261" s="117">
        <v>1013</v>
      </c>
      <c r="D261" s="118">
        <v>3.7783018867924527</v>
      </c>
      <c r="E261" s="117">
        <v>1172</v>
      </c>
      <c r="F261" s="118">
        <f t="shared" si="25"/>
        <v>0.15695952615992104</v>
      </c>
      <c r="G261" s="117">
        <v>428</v>
      </c>
      <c r="H261" s="118">
        <f t="shared" si="25"/>
        <v>-0.6348122866894198</v>
      </c>
      <c r="I261" s="117">
        <v>386</v>
      </c>
      <c r="J261" s="118">
        <f t="shared" si="25"/>
        <v>-9.8130841121495282E-2</v>
      </c>
      <c r="K261" s="117"/>
      <c r="L261" s="118"/>
    </row>
    <row r="262" spans="2:12" x14ac:dyDescent="0.25">
      <c r="B262" s="116" t="s">
        <v>90</v>
      </c>
      <c r="C262" s="117">
        <v>1100</v>
      </c>
      <c r="D262" s="118">
        <v>4.882352941176471</v>
      </c>
      <c r="E262" s="117">
        <v>642</v>
      </c>
      <c r="F262" s="118">
        <f t="shared" si="25"/>
        <v>-0.41636363636363638</v>
      </c>
      <c r="G262" s="117">
        <v>407</v>
      </c>
      <c r="H262" s="118">
        <f t="shared" si="25"/>
        <v>-0.36604361370716509</v>
      </c>
      <c r="I262" s="117">
        <v>561</v>
      </c>
      <c r="J262" s="118">
        <f t="shared" si="25"/>
        <v>0.37837837837837829</v>
      </c>
      <c r="K262" s="117"/>
      <c r="L262" s="118"/>
    </row>
    <row r="263" spans="2:12" x14ac:dyDescent="0.25">
      <c r="B263" s="116" t="s">
        <v>92</v>
      </c>
      <c r="C263" s="117">
        <v>876</v>
      </c>
      <c r="D263" s="118">
        <v>0.48223350253807107</v>
      </c>
      <c r="E263" s="117">
        <v>677</v>
      </c>
      <c r="F263" s="118">
        <f t="shared" si="25"/>
        <v>-0.22716894977168944</v>
      </c>
      <c r="G263" s="117">
        <v>1644</v>
      </c>
      <c r="H263" s="118">
        <f t="shared" si="25"/>
        <v>1.4283604135893651</v>
      </c>
      <c r="I263" s="117">
        <v>505</v>
      </c>
      <c r="J263" s="118">
        <f t="shared" si="25"/>
        <v>-0.69282238442822386</v>
      </c>
      <c r="K263" s="117"/>
      <c r="L263" s="118"/>
    </row>
    <row r="264" spans="2:12" x14ac:dyDescent="0.25">
      <c r="B264" s="116" t="s">
        <v>94</v>
      </c>
      <c r="C264" s="117">
        <v>5750</v>
      </c>
      <c r="D264" s="118">
        <v>2.1420765027322406</v>
      </c>
      <c r="E264" s="117">
        <v>5312</v>
      </c>
      <c r="F264" s="118">
        <f t="shared" si="25"/>
        <v>-7.6173913043478314E-2</v>
      </c>
      <c r="G264" s="117">
        <v>3688</v>
      </c>
      <c r="H264" s="118">
        <f t="shared" si="25"/>
        <v>-0.30572289156626509</v>
      </c>
      <c r="I264" s="117">
        <v>3428</v>
      </c>
      <c r="J264" s="118">
        <f t="shared" si="25"/>
        <v>-7.0498915401301487E-2</v>
      </c>
      <c r="K264" s="117"/>
      <c r="L264" s="118"/>
    </row>
    <row r="265" spans="2:12" x14ac:dyDescent="0.25">
      <c r="B265" s="116" t="s">
        <v>96</v>
      </c>
      <c r="C265" s="117">
        <v>10845</v>
      </c>
      <c r="D265" s="118">
        <v>0.44793057409879844</v>
      </c>
      <c r="E265" s="117">
        <v>12717</v>
      </c>
      <c r="F265" s="118">
        <f t="shared" si="25"/>
        <v>0.17261410788381748</v>
      </c>
      <c r="G265" s="117">
        <v>10546</v>
      </c>
      <c r="H265" s="118">
        <f t="shared" si="25"/>
        <v>-0.17071636392230871</v>
      </c>
      <c r="I265" s="117">
        <v>11526</v>
      </c>
      <c r="J265" s="118">
        <f t="shared" si="25"/>
        <v>9.2926227953726626E-2</v>
      </c>
      <c r="K265" s="117"/>
      <c r="L265" s="118"/>
    </row>
    <row r="266" spans="2:12" x14ac:dyDescent="0.25">
      <c r="B266" s="116" t="s">
        <v>98</v>
      </c>
      <c r="C266" s="117">
        <v>13657</v>
      </c>
      <c r="D266" s="118">
        <v>0.58397123637207149</v>
      </c>
      <c r="E266" s="117">
        <v>14110</v>
      </c>
      <c r="F266" s="118">
        <f t="shared" si="25"/>
        <v>3.3169803031412481E-2</v>
      </c>
      <c r="G266" s="117">
        <v>12135</v>
      </c>
      <c r="H266" s="118">
        <f t="shared" si="25"/>
        <v>-0.13997165131112688</v>
      </c>
      <c r="I266" s="117">
        <v>11722</v>
      </c>
      <c r="J266" s="118">
        <f t="shared" si="25"/>
        <v>-3.4033786567779112E-2</v>
      </c>
      <c r="K266" s="117"/>
      <c r="L266" s="118"/>
    </row>
    <row r="267" spans="2:12" ht="15.75" x14ac:dyDescent="0.25">
      <c r="B267" s="119" t="s">
        <v>32</v>
      </c>
      <c r="C267" s="120">
        <v>59972</v>
      </c>
      <c r="D267" s="121">
        <v>1.6724299273650907</v>
      </c>
      <c r="E267" s="120">
        <v>81787</v>
      </c>
      <c r="F267" s="121">
        <f t="shared" si="25"/>
        <v>0.36375308477289403</v>
      </c>
      <c r="G267" s="120">
        <v>80097</v>
      </c>
      <c r="H267" s="121">
        <f t="shared" si="25"/>
        <v>-2.066343061855791E-2</v>
      </c>
      <c r="I267" s="120">
        <v>67552</v>
      </c>
      <c r="J267" s="121">
        <f t="shared" si="25"/>
        <v>-0.15662259510343712</v>
      </c>
      <c r="K267" s="120">
        <v>42264</v>
      </c>
      <c r="L267" s="121">
        <v>7.2037337662337553E-2</v>
      </c>
    </row>
    <row r="268" spans="2:12" ht="6" customHeight="1" x14ac:dyDescent="0.25"/>
    <row r="269" spans="2:12" x14ac:dyDescent="0.25">
      <c r="B269" s="107" t="s">
        <v>57</v>
      </c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</row>
    <row r="270" spans="2:12" x14ac:dyDescent="0.25">
      <c r="C270" s="122"/>
      <c r="I270" s="122"/>
      <c r="L270" s="81"/>
    </row>
  </sheetData>
  <mergeCells count="8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50:L250"/>
    <mergeCell ref="C252:L252"/>
    <mergeCell ref="C253:D253"/>
    <mergeCell ref="E253:F253"/>
    <mergeCell ref="G253:H253"/>
    <mergeCell ref="I253:J253"/>
    <mergeCell ref="K253:L253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16F7-6A7C-4D04-B8AA-56B62CBD40C0}">
  <sheetPr>
    <tabColor rgb="FFF29140"/>
  </sheetPr>
  <dimension ref="A4:M11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4" max="4" width="12.140625" bestFit="1" customWidth="1"/>
    <col min="12" max="12" width="13.5703125" bestFit="1" customWidth="1"/>
  </cols>
  <sheetData>
    <row r="4" spans="1:13" ht="48.75" customHeight="1" thickBot="1" x14ac:dyDescent="0.3">
      <c r="B4" s="277" t="s">
        <v>284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f>E7-1</f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29647</v>
      </c>
      <c r="D9" s="118">
        <v>-0.93992466012964615</v>
      </c>
      <c r="E9" s="117">
        <v>459644</v>
      </c>
      <c r="F9" s="118">
        <f t="shared" ref="F9:J21" si="0">IFERROR(E9/C9-1,"-")</f>
        <v>14.503895841063176</v>
      </c>
      <c r="G9" s="117">
        <v>493020</v>
      </c>
      <c r="H9" s="118">
        <f t="shared" si="0"/>
        <v>7.2612717668456561E-2</v>
      </c>
      <c r="I9" s="117">
        <v>494946</v>
      </c>
      <c r="J9" s="118">
        <f t="shared" si="0"/>
        <v>3.9065352318363722E-3</v>
      </c>
      <c r="K9" s="117">
        <v>475524</v>
      </c>
      <c r="L9" s="118">
        <f t="shared" ref="L9:L14" si="1">IFERROR(K9/I9-1,"-")</f>
        <v>-3.9240644433938265E-2</v>
      </c>
    </row>
    <row r="10" spans="1:13" x14ac:dyDescent="0.25">
      <c r="A10" s="1" t="s">
        <v>77</v>
      </c>
      <c r="B10" s="116" t="s">
        <v>78</v>
      </c>
      <c r="C10" s="117">
        <v>25901</v>
      </c>
      <c r="D10" s="118">
        <v>-0.93988311314536122</v>
      </c>
      <c r="E10" s="117">
        <v>411785</v>
      </c>
      <c r="F10" s="118">
        <f t="shared" si="0"/>
        <v>14.898420910389561</v>
      </c>
      <c r="G10" s="117">
        <v>476786</v>
      </c>
      <c r="H10" s="118">
        <f t="shared" si="0"/>
        <v>0.15785179159027152</v>
      </c>
      <c r="I10" s="117">
        <v>478546</v>
      </c>
      <c r="J10" s="118">
        <f t="shared" si="0"/>
        <v>3.6913835557252916E-3</v>
      </c>
      <c r="K10" s="117">
        <v>464770</v>
      </c>
      <c r="L10" s="118">
        <f t="shared" si="1"/>
        <v>-2.8787201230393689E-2</v>
      </c>
    </row>
    <row r="11" spans="1:13" x14ac:dyDescent="0.25">
      <c r="A11" s="1" t="s">
        <v>79</v>
      </c>
      <c r="B11" s="116" t="s">
        <v>80</v>
      </c>
      <c r="C11" s="117">
        <v>35797</v>
      </c>
      <c r="D11" s="118">
        <v>-0.83564731917394375</v>
      </c>
      <c r="E11" s="117">
        <v>435839</v>
      </c>
      <c r="F11" s="118">
        <f t="shared" si="0"/>
        <v>11.175294019051876</v>
      </c>
      <c r="G11" s="117">
        <v>499150</v>
      </c>
      <c r="H11" s="118">
        <f t="shared" si="0"/>
        <v>0.14526235605349691</v>
      </c>
      <c r="I11" s="117">
        <v>499373</v>
      </c>
      <c r="J11" s="118">
        <f t="shared" si="0"/>
        <v>4.4675949113504032E-4</v>
      </c>
      <c r="K11" s="117">
        <v>462676</v>
      </c>
      <c r="L11" s="118">
        <f t="shared" si="1"/>
        <v>-7.3486151634149177E-2</v>
      </c>
    </row>
    <row r="12" spans="1:13" x14ac:dyDescent="0.25">
      <c r="A12" s="1" t="s">
        <v>81</v>
      </c>
      <c r="B12" s="116" t="s">
        <v>82</v>
      </c>
      <c r="C12" s="117">
        <v>33867</v>
      </c>
      <c r="D12" s="118" t="s">
        <v>269</v>
      </c>
      <c r="E12" s="117">
        <v>379392</v>
      </c>
      <c r="F12" s="118">
        <f t="shared" si="0"/>
        <v>10.202409425104083</v>
      </c>
      <c r="G12" s="117">
        <v>411482</v>
      </c>
      <c r="H12" s="118">
        <f t="shared" si="0"/>
        <v>8.4582700742240169E-2</v>
      </c>
      <c r="I12" s="117">
        <v>421131</v>
      </c>
      <c r="J12" s="118">
        <f t="shared" si="0"/>
        <v>2.3449385392313671E-2</v>
      </c>
      <c r="K12" s="117">
        <v>369216</v>
      </c>
      <c r="L12" s="118">
        <f t="shared" si="1"/>
        <v>-0.12327518040704677</v>
      </c>
    </row>
    <row r="13" spans="1:13" x14ac:dyDescent="0.25">
      <c r="A13" s="1" t="s">
        <v>83</v>
      </c>
      <c r="B13" s="116" t="s">
        <v>84</v>
      </c>
      <c r="C13" s="117">
        <v>65490</v>
      </c>
      <c r="D13" s="118" t="s">
        <v>269</v>
      </c>
      <c r="E13" s="117">
        <v>340598</v>
      </c>
      <c r="F13" s="118">
        <f t="shared" si="0"/>
        <v>4.2007634753397465</v>
      </c>
      <c r="G13" s="117">
        <v>405702</v>
      </c>
      <c r="H13" s="118">
        <f t="shared" si="0"/>
        <v>0.19114616057639799</v>
      </c>
      <c r="I13" s="117">
        <v>405133</v>
      </c>
      <c r="J13" s="118">
        <f t="shared" si="0"/>
        <v>-1.4025072590225784E-3</v>
      </c>
      <c r="K13" s="117">
        <v>370106</v>
      </c>
      <c r="L13" s="118">
        <f t="shared" si="1"/>
        <v>-8.6458027363853329E-2</v>
      </c>
    </row>
    <row r="14" spans="1:13" x14ac:dyDescent="0.25">
      <c r="A14" s="1" t="s">
        <v>85</v>
      </c>
      <c r="B14" s="116" t="s">
        <v>86</v>
      </c>
      <c r="C14" s="117">
        <v>110623</v>
      </c>
      <c r="D14" s="118" t="s">
        <v>269</v>
      </c>
      <c r="E14" s="117">
        <v>393768</v>
      </c>
      <c r="F14" s="118">
        <f t="shared" si="0"/>
        <v>2.5595490991927536</v>
      </c>
      <c r="G14" s="117">
        <v>460449</v>
      </c>
      <c r="H14" s="118">
        <f t="shared" si="0"/>
        <v>0.16934083013347956</v>
      </c>
      <c r="I14" s="117">
        <v>430081</v>
      </c>
      <c r="J14" s="118">
        <f t="shared" si="0"/>
        <v>-6.5953015426246986E-2</v>
      </c>
      <c r="K14" s="117">
        <v>433796</v>
      </c>
      <c r="L14" s="118">
        <f t="shared" si="1"/>
        <v>8.6379077429601381E-3</v>
      </c>
    </row>
    <row r="15" spans="1:13" x14ac:dyDescent="0.25">
      <c r="A15" s="1" t="s">
        <v>87</v>
      </c>
      <c r="B15" s="116" t="s">
        <v>88</v>
      </c>
      <c r="C15" s="117">
        <v>225677</v>
      </c>
      <c r="D15" s="118" t="s">
        <v>269</v>
      </c>
      <c r="E15" s="117">
        <v>467372</v>
      </c>
      <c r="F15" s="118">
        <f t="shared" si="0"/>
        <v>1.0709775475569066</v>
      </c>
      <c r="G15" s="117">
        <v>532065</v>
      </c>
      <c r="H15" s="118">
        <f t="shared" si="0"/>
        <v>0.13841864724459318</v>
      </c>
      <c r="I15" s="117">
        <v>526626</v>
      </c>
      <c r="J15" s="118">
        <f t="shared" si="0"/>
        <v>-1.0222435228778415E-2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283986</v>
      </c>
      <c r="D16" s="118">
        <v>1.4522140093948606</v>
      </c>
      <c r="E16" s="117">
        <v>480859</v>
      </c>
      <c r="F16" s="118">
        <f t="shared" si="0"/>
        <v>0.69324896297704819</v>
      </c>
      <c r="G16" s="117">
        <v>551869</v>
      </c>
      <c r="H16" s="118">
        <f t="shared" si="0"/>
        <v>0.14767322645515635</v>
      </c>
      <c r="I16" s="117">
        <v>557802</v>
      </c>
      <c r="J16" s="118">
        <f t="shared" si="0"/>
        <v>1.0750739758891958E-2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281990</v>
      </c>
      <c r="D17" s="118">
        <v>2.4940400961514633</v>
      </c>
      <c r="E17" s="117">
        <v>441114</v>
      </c>
      <c r="F17" s="118">
        <f t="shared" si="0"/>
        <v>0.56428951381254655</v>
      </c>
      <c r="G17" s="117">
        <v>489204</v>
      </c>
      <c r="H17" s="118">
        <f t="shared" si="0"/>
        <v>0.10901943715230078</v>
      </c>
      <c r="I17" s="117">
        <v>455849</v>
      </c>
      <c r="J17" s="118">
        <f t="shared" si="0"/>
        <v>-6.8182189843091989E-2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287185</v>
      </c>
      <c r="D18" s="118">
        <v>4.1191622103386809</v>
      </c>
      <c r="E18" s="117">
        <v>428972</v>
      </c>
      <c r="F18" s="118">
        <f t="shared" si="0"/>
        <v>0.49371311175722976</v>
      </c>
      <c r="G18" s="117">
        <v>490987</v>
      </c>
      <c r="H18" s="118">
        <f t="shared" si="0"/>
        <v>0.14456654513581313</v>
      </c>
      <c r="I18" s="117">
        <v>476664</v>
      </c>
      <c r="J18" s="118">
        <f t="shared" si="0"/>
        <v>-2.9171851800556814E-2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303117</v>
      </c>
      <c r="D19" s="118">
        <v>7.2306125773867702</v>
      </c>
      <c r="E19" s="117">
        <v>456108</v>
      </c>
      <c r="F19" s="118">
        <f t="shared" si="0"/>
        <v>0.50472589792060485</v>
      </c>
      <c r="G19" s="117">
        <v>482914</v>
      </c>
      <c r="H19" s="118">
        <f t="shared" si="0"/>
        <v>5.877116823208528E-2</v>
      </c>
      <c r="I19" s="117">
        <v>463756</v>
      </c>
      <c r="J19" s="118">
        <f t="shared" si="0"/>
        <v>-3.967165996430011E-2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284082</v>
      </c>
      <c r="D20" s="118">
        <v>5.3346117825447088</v>
      </c>
      <c r="E20" s="117">
        <v>440835</v>
      </c>
      <c r="F20" s="118">
        <f t="shared" si="0"/>
        <v>0.5517878640674172</v>
      </c>
      <c r="G20" s="117">
        <v>468874</v>
      </c>
      <c r="H20" s="118">
        <f t="shared" si="0"/>
        <v>6.3604296392074211E-2</v>
      </c>
      <c r="I20" s="117">
        <v>456509</v>
      </c>
      <c r="J20" s="118">
        <f t="shared" si="0"/>
        <v>-2.6371690475479603E-2</v>
      </c>
      <c r="K20" s="117"/>
      <c r="L20" s="118"/>
    </row>
    <row r="21" spans="1:13" ht="15.75" x14ac:dyDescent="0.25">
      <c r="A21" s="1"/>
      <c r="B21" s="119" t="s">
        <v>32</v>
      </c>
      <c r="C21" s="120">
        <v>1967362</v>
      </c>
      <c r="D21" s="121">
        <v>0.27202240209589679</v>
      </c>
      <c r="E21" s="120">
        <v>5136286</v>
      </c>
      <c r="F21" s="121">
        <f t="shared" si="0"/>
        <v>1.6107477932378487</v>
      </c>
      <c r="G21" s="120">
        <v>5762502</v>
      </c>
      <c r="H21" s="121">
        <f t="shared" si="0"/>
        <v>0.12192000211826204</v>
      </c>
      <c r="I21" s="120">
        <v>5666416</v>
      </c>
      <c r="J21" s="121">
        <f t="shared" si="0"/>
        <v>-1.6674354299573313E-2</v>
      </c>
      <c r="K21" s="120">
        <v>2576088</v>
      </c>
      <c r="L21" s="121">
        <v>-5.6104880166788162E-2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I24" s="122"/>
      <c r="L24" s="81"/>
    </row>
    <row r="26" spans="1:13" ht="48.75" customHeight="1" thickBot="1" x14ac:dyDescent="0.3">
      <c r="B26" s="277" t="s">
        <v>297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142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3">
        <f>K$7</f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13" x14ac:dyDescent="0.25">
      <c r="B31" s="116" t="s">
        <v>76</v>
      </c>
      <c r="C31" s="117">
        <v>196008</v>
      </c>
      <c r="D31" s="118">
        <v>8.9912325415434804</v>
      </c>
      <c r="E31" s="117">
        <v>361401</v>
      </c>
      <c r="F31" s="118">
        <f t="shared" ref="F31:H43" si="2">IFERROR(E31/C31-1,"-")</f>
        <v>0.84380739561650553</v>
      </c>
      <c r="G31" s="117">
        <v>398940</v>
      </c>
      <c r="H31" s="118">
        <f t="shared" si="2"/>
        <v>0.10387076958835206</v>
      </c>
      <c r="I31" s="117">
        <v>397887</v>
      </c>
      <c r="J31" s="118">
        <f t="shared" ref="J31:J43" si="3">IFERROR(I31/G31-1,"-")</f>
        <v>-2.6394946608512271E-3</v>
      </c>
      <c r="K31" s="117">
        <v>381219</v>
      </c>
      <c r="L31" s="118">
        <f t="shared" ref="L31:L36" si="4">IFERROR(K31/I31-1,"-")</f>
        <v>-4.1891290743351739E-2</v>
      </c>
    </row>
    <row r="32" spans="1:13" x14ac:dyDescent="0.25">
      <c r="B32" s="116" t="s">
        <v>78</v>
      </c>
      <c r="C32" s="117">
        <v>230918</v>
      </c>
      <c r="D32" s="118">
        <v>13.504899497487438</v>
      </c>
      <c r="E32" s="117">
        <v>321582</v>
      </c>
      <c r="F32" s="118">
        <f t="shared" si="2"/>
        <v>0.39262422158515142</v>
      </c>
      <c r="G32" s="117">
        <v>385800</v>
      </c>
      <c r="H32" s="118">
        <f t="shared" si="2"/>
        <v>0.19969401272459275</v>
      </c>
      <c r="I32" s="117">
        <v>385040</v>
      </c>
      <c r="J32" s="118">
        <f t="shared" si="3"/>
        <v>-1.9699326075687251E-3</v>
      </c>
      <c r="K32" s="117">
        <v>376143</v>
      </c>
      <c r="L32" s="118">
        <f t="shared" si="4"/>
        <v>-2.3106690214003689E-2</v>
      </c>
    </row>
    <row r="33" spans="2:13" x14ac:dyDescent="0.25">
      <c r="B33" s="116" t="s">
        <v>80</v>
      </c>
      <c r="C33" s="117">
        <v>290346</v>
      </c>
      <c r="D33" s="118">
        <v>11.224065341865948</v>
      </c>
      <c r="E33" s="117">
        <v>342372</v>
      </c>
      <c r="F33" s="118">
        <f t="shared" si="2"/>
        <v>0.17918621231220677</v>
      </c>
      <c r="G33" s="117">
        <v>400622</v>
      </c>
      <c r="H33" s="118">
        <f t="shared" si="2"/>
        <v>0.17013657658920711</v>
      </c>
      <c r="I33" s="117">
        <v>390528</v>
      </c>
      <c r="J33" s="118">
        <f t="shared" si="3"/>
        <v>-2.5195820499123833E-2</v>
      </c>
      <c r="K33" s="117">
        <v>365677</v>
      </c>
      <c r="L33" s="118">
        <f t="shared" si="4"/>
        <v>-6.3634361684693497E-2</v>
      </c>
    </row>
    <row r="34" spans="2:13" x14ac:dyDescent="0.25">
      <c r="B34" s="116" t="s">
        <v>82</v>
      </c>
      <c r="C34" s="117">
        <v>278903</v>
      </c>
      <c r="D34" s="118">
        <v>12.593088995028756</v>
      </c>
      <c r="E34" s="117">
        <v>302352</v>
      </c>
      <c r="F34" s="118">
        <f t="shared" si="2"/>
        <v>8.4075825645475222E-2</v>
      </c>
      <c r="G34" s="117">
        <v>325621</v>
      </c>
      <c r="H34" s="118">
        <f t="shared" si="2"/>
        <v>7.695996719055942E-2</v>
      </c>
      <c r="I34" s="117">
        <v>318649</v>
      </c>
      <c r="J34" s="118">
        <f t="shared" si="3"/>
        <v>-2.1411395456681248E-2</v>
      </c>
      <c r="K34" s="117">
        <v>297230</v>
      </c>
      <c r="L34" s="118">
        <f t="shared" si="4"/>
        <v>-6.7218161676327215E-2</v>
      </c>
    </row>
    <row r="35" spans="2:13" x14ac:dyDescent="0.25">
      <c r="B35" s="116" t="s">
        <v>84</v>
      </c>
      <c r="C35" s="117">
        <v>254517</v>
      </c>
      <c r="D35" s="118">
        <v>4.7804047148599853</v>
      </c>
      <c r="E35" s="117">
        <v>274338</v>
      </c>
      <c r="F35" s="118">
        <f t="shared" si="2"/>
        <v>7.7876919812821965E-2</v>
      </c>
      <c r="G35" s="117">
        <v>335432</v>
      </c>
      <c r="H35" s="118">
        <f t="shared" si="2"/>
        <v>0.22269609022446768</v>
      </c>
      <c r="I35" s="117">
        <v>317286</v>
      </c>
      <c r="J35" s="118">
        <f t="shared" si="3"/>
        <v>-5.4097402752271706E-2</v>
      </c>
      <c r="K35" s="117">
        <v>296815</v>
      </c>
      <c r="L35" s="118">
        <f t="shared" si="4"/>
        <v>-6.4519077425414295E-2</v>
      </c>
    </row>
    <row r="36" spans="2:13" x14ac:dyDescent="0.25">
      <c r="B36" s="116" t="s">
        <v>86</v>
      </c>
      <c r="C36" s="117">
        <v>296860</v>
      </c>
      <c r="D36" s="118">
        <v>2.6640335719575412</v>
      </c>
      <c r="E36" s="117">
        <v>316101</v>
      </c>
      <c r="F36" s="118">
        <f t="shared" si="2"/>
        <v>6.4815064340092876E-2</v>
      </c>
      <c r="G36" s="117">
        <v>376782</v>
      </c>
      <c r="H36" s="118">
        <f t="shared" si="2"/>
        <v>0.19196712443174802</v>
      </c>
      <c r="I36" s="117">
        <v>338911</v>
      </c>
      <c r="J36" s="118">
        <f t="shared" si="3"/>
        <v>-0.10051170172672796</v>
      </c>
      <c r="K36" s="117">
        <v>354011</v>
      </c>
      <c r="L36" s="118">
        <f t="shared" si="4"/>
        <v>4.4554470052609707E-2</v>
      </c>
    </row>
    <row r="37" spans="2:13" x14ac:dyDescent="0.25">
      <c r="B37" s="116" t="s">
        <v>88</v>
      </c>
      <c r="C37" s="117">
        <v>328256</v>
      </c>
      <c r="D37" s="118">
        <v>0.85058067425865369</v>
      </c>
      <c r="E37" s="117">
        <v>374607</v>
      </c>
      <c r="F37" s="118">
        <f t="shared" si="2"/>
        <v>0.14120381653343728</v>
      </c>
      <c r="G37" s="117">
        <v>429398</v>
      </c>
      <c r="H37" s="118">
        <f t="shared" si="2"/>
        <v>0.14626261655548345</v>
      </c>
      <c r="I37" s="117">
        <v>409607</v>
      </c>
      <c r="J37" s="118">
        <f t="shared" si="3"/>
        <v>-4.6090107545913139E-2</v>
      </c>
      <c r="K37" s="117"/>
      <c r="L37" s="118"/>
    </row>
    <row r="38" spans="2:13" x14ac:dyDescent="0.25">
      <c r="B38" s="116" t="s">
        <v>90</v>
      </c>
      <c r="C38" s="117">
        <v>330578</v>
      </c>
      <c r="D38" s="118">
        <v>0.43886589277864108</v>
      </c>
      <c r="E38" s="117">
        <v>399402</v>
      </c>
      <c r="F38" s="118">
        <f t="shared" si="2"/>
        <v>0.20819292269903023</v>
      </c>
      <c r="G38" s="117">
        <v>441301</v>
      </c>
      <c r="H38" s="118">
        <f t="shared" si="2"/>
        <v>0.10490433197630455</v>
      </c>
      <c r="I38" s="117">
        <v>444039</v>
      </c>
      <c r="J38" s="118">
        <f t="shared" si="3"/>
        <v>6.2043820430952579E-3</v>
      </c>
      <c r="K38" s="117"/>
      <c r="L38" s="118"/>
    </row>
    <row r="39" spans="2:13" x14ac:dyDescent="0.25">
      <c r="B39" s="116" t="s">
        <v>92</v>
      </c>
      <c r="C39" s="117">
        <v>315701</v>
      </c>
      <c r="D39" s="118">
        <v>0.3614491603632819</v>
      </c>
      <c r="E39" s="117">
        <v>360982</v>
      </c>
      <c r="F39" s="118">
        <f t="shared" si="2"/>
        <v>0.14343001764327634</v>
      </c>
      <c r="G39" s="117">
        <v>390629</v>
      </c>
      <c r="H39" s="118">
        <f t="shared" si="2"/>
        <v>8.212874880187937E-2</v>
      </c>
      <c r="I39" s="117">
        <v>361762</v>
      </c>
      <c r="J39" s="118">
        <f t="shared" si="3"/>
        <v>-7.3898763276664003E-2</v>
      </c>
      <c r="K39" s="117"/>
      <c r="L39" s="118"/>
    </row>
    <row r="40" spans="2:13" x14ac:dyDescent="0.25">
      <c r="B40" s="116" t="s">
        <v>94</v>
      </c>
      <c r="C40" s="117">
        <v>299153</v>
      </c>
      <c r="D40" s="118">
        <v>0.28071392181794041</v>
      </c>
      <c r="E40" s="117">
        <v>353071</v>
      </c>
      <c r="F40" s="118">
        <f t="shared" si="2"/>
        <v>0.18023553165102801</v>
      </c>
      <c r="G40" s="117">
        <v>401956</v>
      </c>
      <c r="H40" s="118">
        <f t="shared" si="2"/>
        <v>0.13845657105794595</v>
      </c>
      <c r="I40" s="117">
        <v>372458</v>
      </c>
      <c r="J40" s="118">
        <f t="shared" si="3"/>
        <v>-7.3386141766760504E-2</v>
      </c>
      <c r="K40" s="117"/>
      <c r="L40" s="118"/>
    </row>
    <row r="41" spans="2:13" x14ac:dyDescent="0.25">
      <c r="B41" s="116" t="s">
        <v>96</v>
      </c>
      <c r="C41" s="117">
        <v>315687</v>
      </c>
      <c r="D41" s="118">
        <v>0.30954050118846621</v>
      </c>
      <c r="E41" s="117">
        <v>365540</v>
      </c>
      <c r="F41" s="118">
        <f t="shared" si="2"/>
        <v>0.15791907807416838</v>
      </c>
      <c r="G41" s="117">
        <v>389586</v>
      </c>
      <c r="H41" s="118">
        <f t="shared" si="2"/>
        <v>6.5782130546588657E-2</v>
      </c>
      <c r="I41" s="117">
        <v>371639</v>
      </c>
      <c r="J41" s="118">
        <f t="shared" si="3"/>
        <v>-4.6066850451504937E-2</v>
      </c>
      <c r="K41" s="117"/>
      <c r="L41" s="118"/>
    </row>
    <row r="42" spans="2:13" x14ac:dyDescent="0.25">
      <c r="B42" s="116" t="s">
        <v>98</v>
      </c>
      <c r="C42" s="117">
        <v>318072</v>
      </c>
      <c r="D42" s="118">
        <v>0.47002384781764728</v>
      </c>
      <c r="E42" s="117">
        <v>348250</v>
      </c>
      <c r="F42" s="118">
        <f t="shared" si="2"/>
        <v>9.4877889282929617E-2</v>
      </c>
      <c r="G42" s="117">
        <v>374099</v>
      </c>
      <c r="H42" s="118">
        <f t="shared" si="2"/>
        <v>7.4225412778176514E-2</v>
      </c>
      <c r="I42" s="117">
        <v>361669</v>
      </c>
      <c r="J42" s="118">
        <f t="shared" si="3"/>
        <v>-3.3226498867946708E-2</v>
      </c>
      <c r="K42" s="117"/>
      <c r="L42" s="118"/>
    </row>
    <row r="43" spans="2:13" ht="15.75" x14ac:dyDescent="0.25">
      <c r="B43" s="119" t="s">
        <v>32</v>
      </c>
      <c r="C43" s="120">
        <v>3454999</v>
      </c>
      <c r="D43" s="121">
        <v>1.2509661892401831</v>
      </c>
      <c r="E43" s="120">
        <v>4119998</v>
      </c>
      <c r="F43" s="121">
        <f t="shared" si="2"/>
        <v>0.1924744406583041</v>
      </c>
      <c r="G43" s="120">
        <v>4650166</v>
      </c>
      <c r="H43" s="121">
        <f t="shared" si="2"/>
        <v>0.12868161586486204</v>
      </c>
      <c r="I43" s="120">
        <v>4469475</v>
      </c>
      <c r="J43" s="121">
        <f t="shared" si="3"/>
        <v>-3.885689242061463E-2</v>
      </c>
      <c r="K43" s="120">
        <v>2071095</v>
      </c>
      <c r="L43" s="121">
        <v>-3.5938166951465345E-2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8" spans="2:13" ht="48.75" customHeight="1" thickBot="1" x14ac:dyDescent="0.3">
      <c r="B48" s="277" t="s">
        <v>298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154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3">
        <f>K$7</f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1:13" x14ac:dyDescent="0.25">
      <c r="A53" s="1"/>
      <c r="B53" s="116" t="s">
        <v>76</v>
      </c>
      <c r="C53" s="117">
        <v>160981</v>
      </c>
      <c r="D53" s="118">
        <v>12.65055541422878</v>
      </c>
      <c r="E53" s="117">
        <v>313942</v>
      </c>
      <c r="F53" s="118">
        <f t="shared" ref="F53:H65" si="5">IFERROR(E53/C53-1,"-")</f>
        <v>0.95018045607866775</v>
      </c>
      <c r="G53" s="117">
        <v>343916</v>
      </c>
      <c r="H53" s="118">
        <f t="shared" si="5"/>
        <v>9.5476234463690801E-2</v>
      </c>
      <c r="I53" s="117">
        <v>342802</v>
      </c>
      <c r="J53" s="118">
        <f t="shared" ref="J53:J65" si="6">IFERROR(I53/G53-1,"-")</f>
        <v>-3.2391630514427838E-3</v>
      </c>
      <c r="K53" s="117">
        <v>327730</v>
      </c>
      <c r="L53" s="118">
        <f t="shared" ref="L53:L58" si="7">IFERROR(K53/I53-1,"-")</f>
        <v>-4.3967071370645483E-2</v>
      </c>
    </row>
    <row r="54" spans="1:13" x14ac:dyDescent="0.25">
      <c r="A54" s="1">
        <v>2</v>
      </c>
      <c r="B54" s="116" t="s">
        <v>78</v>
      </c>
      <c r="C54" s="117">
        <v>189898</v>
      </c>
      <c r="D54" s="118">
        <v>18.121740006041687</v>
      </c>
      <c r="E54" s="117">
        <v>275344</v>
      </c>
      <c r="F54" s="118">
        <f t="shared" si="5"/>
        <v>0.44995734552233313</v>
      </c>
      <c r="G54" s="117">
        <v>334765</v>
      </c>
      <c r="H54" s="118">
        <f t="shared" si="5"/>
        <v>0.21580640943692253</v>
      </c>
      <c r="I54" s="117">
        <v>339573</v>
      </c>
      <c r="J54" s="118">
        <f t="shared" si="6"/>
        <v>1.436231386196285E-2</v>
      </c>
      <c r="K54" s="117">
        <v>329199</v>
      </c>
      <c r="L54" s="118">
        <f t="shared" si="7"/>
        <v>-3.0550132077638681E-2</v>
      </c>
    </row>
    <row r="55" spans="1:13" x14ac:dyDescent="0.25">
      <c r="A55" s="1">
        <v>3</v>
      </c>
      <c r="B55" s="116" t="s">
        <v>80</v>
      </c>
      <c r="C55" s="117">
        <v>244364</v>
      </c>
      <c r="D55" s="118">
        <v>15.993324061196105</v>
      </c>
      <c r="E55" s="117">
        <v>297230</v>
      </c>
      <c r="F55" s="118">
        <f t="shared" si="5"/>
        <v>0.21634119592083945</v>
      </c>
      <c r="G55" s="117">
        <v>347941</v>
      </c>
      <c r="H55" s="118">
        <f t="shared" si="5"/>
        <v>0.17061198398546584</v>
      </c>
      <c r="I55" s="117">
        <v>338881</v>
      </c>
      <c r="J55" s="118">
        <f t="shared" si="6"/>
        <v>-2.6038897399271677E-2</v>
      </c>
      <c r="K55" s="117">
        <v>315472</v>
      </c>
      <c r="L55" s="118">
        <f t="shared" si="7"/>
        <v>-6.9077345734933515E-2</v>
      </c>
    </row>
    <row r="56" spans="1:13" x14ac:dyDescent="0.25">
      <c r="A56" s="1">
        <v>4</v>
      </c>
      <c r="B56" s="116" t="s">
        <v>82</v>
      </c>
      <c r="C56" s="117">
        <v>242765</v>
      </c>
      <c r="D56" s="118">
        <v>13.556001918695287</v>
      </c>
      <c r="E56" s="117">
        <v>261963</v>
      </c>
      <c r="F56" s="118">
        <f t="shared" si="5"/>
        <v>7.9080592342388734E-2</v>
      </c>
      <c r="G56" s="117">
        <v>283297</v>
      </c>
      <c r="H56" s="118">
        <f t="shared" si="5"/>
        <v>8.1438981840947111E-2</v>
      </c>
      <c r="I56" s="117">
        <v>278326</v>
      </c>
      <c r="J56" s="118">
        <f t="shared" si="6"/>
        <v>-1.7546956021419202E-2</v>
      </c>
      <c r="K56" s="117">
        <v>259121</v>
      </c>
      <c r="L56" s="118">
        <f t="shared" si="7"/>
        <v>-6.9001818011971583E-2</v>
      </c>
    </row>
    <row r="57" spans="1:13" x14ac:dyDescent="0.25">
      <c r="A57" s="1">
        <v>5</v>
      </c>
      <c r="B57" s="116" t="s">
        <v>84</v>
      </c>
      <c r="C57" s="117">
        <v>222244</v>
      </c>
      <c r="D57" s="118">
        <v>6.8024153910967557</v>
      </c>
      <c r="E57" s="117">
        <v>236364</v>
      </c>
      <c r="F57" s="118">
        <f t="shared" si="5"/>
        <v>6.353377369017843E-2</v>
      </c>
      <c r="G57" s="117">
        <v>294723</v>
      </c>
      <c r="H57" s="118">
        <f t="shared" si="5"/>
        <v>0.24690308168756658</v>
      </c>
      <c r="I57" s="117">
        <v>276267</v>
      </c>
      <c r="J57" s="118">
        <f t="shared" si="6"/>
        <v>-6.262151240317182E-2</v>
      </c>
      <c r="K57" s="117">
        <v>255379</v>
      </c>
      <c r="L57" s="118">
        <f t="shared" si="7"/>
        <v>-7.5608016882218965E-2</v>
      </c>
    </row>
    <row r="58" spans="1:13" x14ac:dyDescent="0.25">
      <c r="A58" s="1">
        <v>6</v>
      </c>
      <c r="B58" s="116" t="s">
        <v>86</v>
      </c>
      <c r="C58" s="117">
        <v>261542</v>
      </c>
      <c r="D58" s="118">
        <v>3.1832664224820464</v>
      </c>
      <c r="E58" s="117">
        <v>276657</v>
      </c>
      <c r="F58" s="118">
        <f t="shared" si="5"/>
        <v>5.7791865168882905E-2</v>
      </c>
      <c r="G58" s="117">
        <v>333511</v>
      </c>
      <c r="H58" s="118">
        <f t="shared" si="5"/>
        <v>0.20550356578723838</v>
      </c>
      <c r="I58" s="117">
        <v>295632</v>
      </c>
      <c r="J58" s="118">
        <f t="shared" si="6"/>
        <v>-0.113576463744824</v>
      </c>
      <c r="K58" s="117">
        <v>310374</v>
      </c>
      <c r="L58" s="118">
        <f t="shared" si="7"/>
        <v>4.9866049683390257E-2</v>
      </c>
    </row>
    <row r="59" spans="1:13" x14ac:dyDescent="0.25">
      <c r="A59" s="1">
        <v>7</v>
      </c>
      <c r="B59" s="116" t="s">
        <v>88</v>
      </c>
      <c r="C59" s="117">
        <v>290404</v>
      </c>
      <c r="D59" s="118">
        <v>0.90735279629568821</v>
      </c>
      <c r="E59" s="117">
        <v>330368</v>
      </c>
      <c r="F59" s="118">
        <f t="shared" si="5"/>
        <v>0.13761518436385178</v>
      </c>
      <c r="G59" s="117">
        <v>378859</v>
      </c>
      <c r="H59" s="118">
        <f t="shared" si="5"/>
        <v>0.14677874370399069</v>
      </c>
      <c r="I59" s="117">
        <v>358078</v>
      </c>
      <c r="J59" s="118">
        <f t="shared" si="6"/>
        <v>-5.4851541074647847E-2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292468</v>
      </c>
      <c r="D60" s="118">
        <v>0.4757024860108281</v>
      </c>
      <c r="E60" s="117">
        <v>356449</v>
      </c>
      <c r="F60" s="118">
        <f t="shared" si="5"/>
        <v>0.21876239451837476</v>
      </c>
      <c r="G60" s="117">
        <v>388293</v>
      </c>
      <c r="H60" s="118">
        <f t="shared" si="5"/>
        <v>8.9336763464058055E-2</v>
      </c>
      <c r="I60" s="117">
        <v>387398</v>
      </c>
      <c r="J60" s="118">
        <f t="shared" si="6"/>
        <v>-2.3049604293664538E-3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277384</v>
      </c>
      <c r="D61" s="118">
        <v>0.41668454223230067</v>
      </c>
      <c r="E61" s="117">
        <v>316284</v>
      </c>
      <c r="F61" s="118">
        <f t="shared" si="5"/>
        <v>0.14023880252646159</v>
      </c>
      <c r="G61" s="117">
        <v>342910</v>
      </c>
      <c r="H61" s="118">
        <f t="shared" si="5"/>
        <v>8.4183834781399014E-2</v>
      </c>
      <c r="I61" s="117">
        <v>316523</v>
      </c>
      <c r="J61" s="118">
        <f t="shared" si="6"/>
        <v>-7.6950220174389794E-2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264220</v>
      </c>
      <c r="D62" s="118">
        <v>0.36041602306662557</v>
      </c>
      <c r="E62" s="117">
        <v>310495</v>
      </c>
      <c r="F62" s="118">
        <f t="shared" si="5"/>
        <v>0.17513814245704329</v>
      </c>
      <c r="G62" s="117">
        <v>353936</v>
      </c>
      <c r="H62" s="118">
        <f t="shared" si="5"/>
        <v>0.1399088552150598</v>
      </c>
      <c r="I62" s="117">
        <v>324970</v>
      </c>
      <c r="J62" s="118">
        <f t="shared" si="6"/>
        <v>-8.1839654626825187E-2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273635</v>
      </c>
      <c r="D63" s="118">
        <v>0.41156655592926561</v>
      </c>
      <c r="E63" s="117">
        <v>312898</v>
      </c>
      <c r="F63" s="118">
        <f t="shared" si="5"/>
        <v>0.14348676156193463</v>
      </c>
      <c r="G63" s="117">
        <v>338127</v>
      </c>
      <c r="H63" s="118">
        <f t="shared" si="5"/>
        <v>8.0630109492550339E-2</v>
      </c>
      <c r="I63" s="117">
        <v>322601</v>
      </c>
      <c r="J63" s="118">
        <f t="shared" si="6"/>
        <v>-4.5917658158029395E-2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274030</v>
      </c>
      <c r="D64" s="118">
        <v>0.58017956717046193</v>
      </c>
      <c r="E64" s="117">
        <v>297298</v>
      </c>
      <c r="F64" s="118">
        <f t="shared" si="5"/>
        <v>8.4910411268839248E-2</v>
      </c>
      <c r="G64" s="117">
        <v>322699</v>
      </c>
      <c r="H64" s="118">
        <f t="shared" si="5"/>
        <v>8.5439525324758403E-2</v>
      </c>
      <c r="I64" s="117">
        <v>312712</v>
      </c>
      <c r="J64" s="118">
        <f t="shared" si="6"/>
        <v>-3.0948345052200343E-2</v>
      </c>
      <c r="K64" s="117"/>
      <c r="L64" s="118"/>
    </row>
    <row r="65" spans="1:13" ht="15.75" x14ac:dyDescent="0.25">
      <c r="B65" s="119" t="s">
        <v>32</v>
      </c>
      <c r="C65" s="120">
        <v>2993935</v>
      </c>
      <c r="D65" s="121">
        <v>1.3922428602704877</v>
      </c>
      <c r="E65" s="120">
        <v>3585292</v>
      </c>
      <c r="F65" s="121">
        <f t="shared" si="5"/>
        <v>0.19751831619590932</v>
      </c>
      <c r="G65" s="120">
        <v>4062977</v>
      </c>
      <c r="H65" s="121">
        <f t="shared" si="5"/>
        <v>0.13323461520010094</v>
      </c>
      <c r="I65" s="120">
        <v>3893763</v>
      </c>
      <c r="J65" s="121">
        <f t="shared" si="6"/>
        <v>-4.1647786832167633E-2</v>
      </c>
      <c r="K65" s="120">
        <v>1797275</v>
      </c>
      <c r="L65" s="121">
        <v>-3.9650950236737592E-2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299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70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3">
        <f>K$7</f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1:13" x14ac:dyDescent="0.25">
      <c r="A75" s="1">
        <v>1</v>
      </c>
      <c r="B75" s="116" t="s">
        <v>76</v>
      </c>
      <c r="C75" s="117">
        <v>35027</v>
      </c>
      <c r="D75" s="118">
        <v>3.47629392971246</v>
      </c>
      <c r="E75" s="117">
        <v>47459</v>
      </c>
      <c r="F75" s="118">
        <f t="shared" ref="F75:H87" si="8">IFERROR(E75/C75-1,"-")</f>
        <v>0.3549261997887343</v>
      </c>
      <c r="G75" s="117">
        <v>55024</v>
      </c>
      <c r="H75" s="118">
        <f t="shared" si="8"/>
        <v>0.15940074590699349</v>
      </c>
      <c r="I75" s="117">
        <v>55085</v>
      </c>
      <c r="J75" s="118">
        <f t="shared" ref="J75:J87" si="9">IFERROR(I75/G75-1,"-")</f>
        <v>1.1086071532422359E-3</v>
      </c>
      <c r="K75" s="117">
        <v>53489</v>
      </c>
      <c r="L75" s="118">
        <f t="shared" ref="L75:L80" si="10">IFERROR(K75/I75-1,"-")</f>
        <v>-2.8973404738131925E-2</v>
      </c>
    </row>
    <row r="76" spans="1:13" x14ac:dyDescent="0.25">
      <c r="A76" s="1">
        <v>2</v>
      </c>
      <c r="B76" s="116" t="s">
        <v>78</v>
      </c>
      <c r="C76" s="117">
        <v>41020</v>
      </c>
      <c r="D76" s="118">
        <v>5.8492235765570211</v>
      </c>
      <c r="E76" s="117">
        <v>46238</v>
      </c>
      <c r="F76" s="118">
        <f t="shared" si="8"/>
        <v>0.12720624085811805</v>
      </c>
      <c r="G76" s="117">
        <v>51035</v>
      </c>
      <c r="H76" s="118">
        <f t="shared" si="8"/>
        <v>0.10374583675764515</v>
      </c>
      <c r="I76" s="117">
        <v>45467</v>
      </c>
      <c r="J76" s="118">
        <f t="shared" si="9"/>
        <v>-0.10910159694327426</v>
      </c>
      <c r="K76" s="117">
        <v>46944</v>
      </c>
      <c r="L76" s="118">
        <f t="shared" si="10"/>
        <v>3.2485099082851354E-2</v>
      </c>
    </row>
    <row r="77" spans="1:13" x14ac:dyDescent="0.25">
      <c r="A77" s="1">
        <v>3</v>
      </c>
      <c r="B77" s="116" t="s">
        <v>80</v>
      </c>
      <c r="C77" s="117">
        <v>45982</v>
      </c>
      <c r="D77" s="118">
        <v>3.9063166880068287</v>
      </c>
      <c r="E77" s="117">
        <v>45142</v>
      </c>
      <c r="F77" s="118">
        <f t="shared" si="8"/>
        <v>-1.8268017920055724E-2</v>
      </c>
      <c r="G77" s="117">
        <v>52681</v>
      </c>
      <c r="H77" s="118">
        <f t="shared" si="8"/>
        <v>0.16700633556333355</v>
      </c>
      <c r="I77" s="117">
        <v>51647</v>
      </c>
      <c r="J77" s="118">
        <f t="shared" si="9"/>
        <v>-1.9627569712040382E-2</v>
      </c>
      <c r="K77" s="117">
        <v>50205</v>
      </c>
      <c r="L77" s="118">
        <f t="shared" si="10"/>
        <v>-2.7920305148411373E-2</v>
      </c>
    </row>
    <row r="78" spans="1:13" x14ac:dyDescent="0.25">
      <c r="A78" s="1">
        <v>4</v>
      </c>
      <c r="B78" s="116" t="s">
        <v>82</v>
      </c>
      <c r="C78" s="117">
        <v>36138</v>
      </c>
      <c r="D78" s="118">
        <v>8.4109374999999993</v>
      </c>
      <c r="E78" s="117">
        <v>40389</v>
      </c>
      <c r="F78" s="118">
        <f t="shared" si="8"/>
        <v>0.11763240909845596</v>
      </c>
      <c r="G78" s="117">
        <v>42324</v>
      </c>
      <c r="H78" s="118">
        <f t="shared" si="8"/>
        <v>4.7909084156577242E-2</v>
      </c>
      <c r="I78" s="117">
        <v>40323</v>
      </c>
      <c r="J78" s="118">
        <f t="shared" si="9"/>
        <v>-4.7278140062375962E-2</v>
      </c>
      <c r="K78" s="117">
        <v>38109</v>
      </c>
      <c r="L78" s="118">
        <f t="shared" si="10"/>
        <v>-5.4906628971058691E-2</v>
      </c>
    </row>
    <row r="79" spans="1:13" x14ac:dyDescent="0.25">
      <c r="A79" s="1">
        <v>5</v>
      </c>
      <c r="B79" s="116" t="s">
        <v>84</v>
      </c>
      <c r="C79" s="117">
        <v>32273</v>
      </c>
      <c r="D79" s="118">
        <v>1.0758345661542421</v>
      </c>
      <c r="E79" s="117">
        <v>37974</v>
      </c>
      <c r="F79" s="118">
        <f t="shared" si="8"/>
        <v>0.1766492114151148</v>
      </c>
      <c r="G79" s="117">
        <v>40709</v>
      </c>
      <c r="H79" s="118">
        <f t="shared" si="8"/>
        <v>7.2022963080002E-2</v>
      </c>
      <c r="I79" s="117">
        <v>41019</v>
      </c>
      <c r="J79" s="118">
        <f t="shared" si="9"/>
        <v>7.6150237048318026E-3</v>
      </c>
      <c r="K79" s="117">
        <v>41436</v>
      </c>
      <c r="L79" s="118">
        <f t="shared" si="10"/>
        <v>1.0166020624588601E-2</v>
      </c>
    </row>
    <row r="80" spans="1:13" x14ac:dyDescent="0.25">
      <c r="A80" s="1">
        <v>6</v>
      </c>
      <c r="B80" s="116" t="s">
        <v>86</v>
      </c>
      <c r="C80" s="117">
        <v>35318</v>
      </c>
      <c r="D80" s="118">
        <v>0.90918428023136388</v>
      </c>
      <c r="E80" s="117">
        <v>39444</v>
      </c>
      <c r="F80" s="118">
        <f t="shared" si="8"/>
        <v>0.11682428223568708</v>
      </c>
      <c r="G80" s="117">
        <v>43271</v>
      </c>
      <c r="H80" s="118">
        <f t="shared" si="8"/>
        <v>9.702362843524992E-2</v>
      </c>
      <c r="I80" s="117">
        <v>43279</v>
      </c>
      <c r="J80" s="118">
        <f t="shared" si="9"/>
        <v>1.8488132929683765E-4</v>
      </c>
      <c r="K80" s="117">
        <v>43637</v>
      </c>
      <c r="L80" s="118">
        <f t="shared" si="10"/>
        <v>8.2719101642829695E-3</v>
      </c>
    </row>
    <row r="81" spans="1:13" x14ac:dyDescent="0.25">
      <c r="A81" s="1">
        <v>7</v>
      </c>
      <c r="B81" s="116" t="s">
        <v>88</v>
      </c>
      <c r="C81" s="117">
        <v>37852</v>
      </c>
      <c r="D81" s="118">
        <v>0.50654726368159197</v>
      </c>
      <c r="E81" s="117">
        <v>44239</v>
      </c>
      <c r="F81" s="118">
        <f t="shared" si="8"/>
        <v>0.16873613019127132</v>
      </c>
      <c r="G81" s="117">
        <v>50539</v>
      </c>
      <c r="H81" s="118">
        <f t="shared" si="8"/>
        <v>0.1424082822848618</v>
      </c>
      <c r="I81" s="117">
        <v>51529</v>
      </c>
      <c r="J81" s="118">
        <f t="shared" si="9"/>
        <v>1.9588832386869592E-2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38110</v>
      </c>
      <c r="D82" s="118">
        <v>0.20754119138149552</v>
      </c>
      <c r="E82" s="117">
        <v>42953</v>
      </c>
      <c r="F82" s="118">
        <f t="shared" si="8"/>
        <v>0.1270795066911572</v>
      </c>
      <c r="G82" s="117">
        <v>53008</v>
      </c>
      <c r="H82" s="118">
        <f t="shared" si="8"/>
        <v>0.23409307848113059</v>
      </c>
      <c r="I82" s="117">
        <v>56641</v>
      </c>
      <c r="J82" s="118">
        <f t="shared" si="9"/>
        <v>6.8536824630244464E-2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38317</v>
      </c>
      <c r="D83" s="118">
        <v>6.1765683883839406E-2</v>
      </c>
      <c r="E83" s="117">
        <v>44698</v>
      </c>
      <c r="F83" s="118">
        <f t="shared" si="8"/>
        <v>0.16653182660437915</v>
      </c>
      <c r="G83" s="117">
        <v>47719</v>
      </c>
      <c r="H83" s="118">
        <f t="shared" si="8"/>
        <v>6.7586916640565597E-2</v>
      </c>
      <c r="I83" s="117">
        <v>45239</v>
      </c>
      <c r="J83" s="118">
        <f t="shared" si="9"/>
        <v>-5.1970913053500656E-2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34933</v>
      </c>
      <c r="D84" s="118">
        <v>-0.11254223509386985</v>
      </c>
      <c r="E84" s="117">
        <v>42576</v>
      </c>
      <c r="F84" s="118">
        <f t="shared" si="8"/>
        <v>0.21879025563221033</v>
      </c>
      <c r="G84" s="117">
        <v>48020</v>
      </c>
      <c r="H84" s="118">
        <f t="shared" si="8"/>
        <v>0.12786546411123645</v>
      </c>
      <c r="I84" s="117">
        <v>47488</v>
      </c>
      <c r="J84" s="118">
        <f t="shared" si="9"/>
        <v>-1.1078717201166155E-2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42052</v>
      </c>
      <c r="D85" s="118">
        <v>-0.10935084189346611</v>
      </c>
      <c r="E85" s="117">
        <v>52642</v>
      </c>
      <c r="F85" s="118">
        <f t="shared" si="8"/>
        <v>0.25183106629886809</v>
      </c>
      <c r="G85" s="117">
        <v>51459</v>
      </c>
      <c r="H85" s="118">
        <f t="shared" si="8"/>
        <v>-2.2472550435013838E-2</v>
      </c>
      <c r="I85" s="117">
        <v>49038</v>
      </c>
      <c r="J85" s="118">
        <f t="shared" si="9"/>
        <v>-4.7047163761441135E-2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44042</v>
      </c>
      <c r="D86" s="118">
        <v>2.5305552322197666E-2</v>
      </c>
      <c r="E86" s="117">
        <v>50952</v>
      </c>
      <c r="F86" s="118">
        <f t="shared" si="8"/>
        <v>0.15689569047727159</v>
      </c>
      <c r="G86" s="117">
        <v>51400</v>
      </c>
      <c r="H86" s="118">
        <f t="shared" si="8"/>
        <v>8.7925891034699166E-3</v>
      </c>
      <c r="I86" s="117">
        <v>48957</v>
      </c>
      <c r="J86" s="118">
        <f t="shared" si="9"/>
        <v>-4.7529182879377463E-2</v>
      </c>
      <c r="K86" s="117"/>
      <c r="L86" s="118"/>
    </row>
    <row r="87" spans="1:13" ht="15.75" x14ac:dyDescent="0.25">
      <c r="B87" s="119" t="s">
        <v>32</v>
      </c>
      <c r="C87" s="120">
        <v>461064</v>
      </c>
      <c r="D87" s="121">
        <v>0.62702820967047557</v>
      </c>
      <c r="E87" s="120">
        <v>534706</v>
      </c>
      <c r="F87" s="121">
        <f t="shared" si="8"/>
        <v>0.15972186073950678</v>
      </c>
      <c r="G87" s="120">
        <v>587189</v>
      </c>
      <c r="H87" s="121">
        <f t="shared" si="8"/>
        <v>9.8153003706709763E-2</v>
      </c>
      <c r="I87" s="120">
        <v>575712</v>
      </c>
      <c r="J87" s="121">
        <f t="shared" si="9"/>
        <v>-1.9545665875893459E-2</v>
      </c>
      <c r="K87" s="120">
        <v>273820</v>
      </c>
      <c r="L87" s="121">
        <v>-1.0837367242251261E-2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300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120</v>
      </c>
    </row>
    <row r="94" spans="1:13" ht="22.5" thickTop="1" thickBot="1" x14ac:dyDescent="0.3">
      <c r="B94" s="123" t="s">
        <v>101</v>
      </c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C$7</f>
        <v>2022</v>
      </c>
      <c r="D95" s="302"/>
      <c r="E95" s="301">
        <f>E$7</f>
        <v>2023</v>
      </c>
      <c r="F95" s="302"/>
      <c r="G95" s="301">
        <f>G$7</f>
        <v>2024</v>
      </c>
      <c r="H95" s="302"/>
      <c r="I95" s="301">
        <f>I$7</f>
        <v>2025</v>
      </c>
      <c r="J95" s="302"/>
      <c r="K95" s="303">
        <f>K$7</f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",RIGHT(E95,2),"/",RIGHT(C95,2))</f>
        <v>var 23/22</v>
      </c>
      <c r="G96" s="115" t="s">
        <v>74</v>
      </c>
      <c r="H96" s="114" t="str">
        <f>CONCATENATE("var ",RIGHT(G95,2),"/",RIGHT(E95,2))</f>
        <v>var 24/23</v>
      </c>
      <c r="I96" s="115" t="s">
        <v>74</v>
      </c>
      <c r="J96" s="114" t="str">
        <f>CONCATENATE("var ",RIGHT(I95,2),"/",RIGHT(G95,2))</f>
        <v>var 25/24</v>
      </c>
      <c r="K96" s="115" t="s">
        <v>74</v>
      </c>
      <c r="L96" s="114" t="str">
        <f>CONCATENATE("var ",RIGHT(K95,2),"/",RIGHT(I95,2))</f>
        <v>var 26/25</v>
      </c>
    </row>
    <row r="97" spans="2:12" x14ac:dyDescent="0.25">
      <c r="B97" s="116" t="s">
        <v>76</v>
      </c>
      <c r="C97" s="117">
        <v>66503</v>
      </c>
      <c r="D97" s="118">
        <v>5.6310698972978361</v>
      </c>
      <c r="E97" s="117">
        <v>98243</v>
      </c>
      <c r="F97" s="118">
        <f t="shared" ref="F97:H109" si="11">IFERROR(E97/C97-1,"-")</f>
        <v>0.47727170202848002</v>
      </c>
      <c r="G97" s="117">
        <v>94080</v>
      </c>
      <c r="H97" s="118">
        <f t="shared" si="11"/>
        <v>-4.2374520322058573E-2</v>
      </c>
      <c r="I97" s="117">
        <v>97059</v>
      </c>
      <c r="J97" s="118">
        <f t="shared" ref="J97:J109" si="12">IFERROR(I97/G97-1,"-")</f>
        <v>3.1664540816326525E-2</v>
      </c>
      <c r="K97" s="117">
        <v>94305</v>
      </c>
      <c r="L97" s="118">
        <f t="shared" ref="L97:L102" si="13">IFERROR(K97/I97-1,"-")</f>
        <v>-2.8374493864556594E-2</v>
      </c>
    </row>
    <row r="98" spans="2:12" x14ac:dyDescent="0.25">
      <c r="B98" s="116" t="s">
        <v>78</v>
      </c>
      <c r="C98" s="117">
        <v>69187</v>
      </c>
      <c r="D98" s="118">
        <v>5.9318705540526997</v>
      </c>
      <c r="E98" s="117">
        <v>90203</v>
      </c>
      <c r="F98" s="118">
        <f t="shared" si="11"/>
        <v>0.30375648604506633</v>
      </c>
      <c r="G98" s="117">
        <v>90986</v>
      </c>
      <c r="H98" s="118">
        <f t="shared" si="11"/>
        <v>8.6804208285755635E-3</v>
      </c>
      <c r="I98" s="117">
        <v>93506</v>
      </c>
      <c r="J98" s="118">
        <f t="shared" si="12"/>
        <v>2.76965687028774E-2</v>
      </c>
      <c r="K98" s="117">
        <v>88627</v>
      </c>
      <c r="L98" s="118">
        <f t="shared" si="13"/>
        <v>-5.2178469830812979E-2</v>
      </c>
    </row>
    <row r="99" spans="2:12" x14ac:dyDescent="0.25">
      <c r="B99" s="116" t="s">
        <v>80</v>
      </c>
      <c r="C99" s="117">
        <v>75693</v>
      </c>
      <c r="D99" s="118">
        <v>5.2841843088418434</v>
      </c>
      <c r="E99" s="117">
        <v>93467</v>
      </c>
      <c r="F99" s="118">
        <f t="shared" si="11"/>
        <v>0.23481695797497792</v>
      </c>
      <c r="G99" s="117">
        <v>98528</v>
      </c>
      <c r="H99" s="118">
        <f t="shared" si="11"/>
        <v>5.4147453111793364E-2</v>
      </c>
      <c r="I99" s="117">
        <v>108845</v>
      </c>
      <c r="J99" s="118">
        <f t="shared" si="12"/>
        <v>0.10471135108801555</v>
      </c>
      <c r="K99" s="117">
        <v>96999</v>
      </c>
      <c r="L99" s="118">
        <f t="shared" si="13"/>
        <v>-0.10883366254765947</v>
      </c>
    </row>
    <row r="100" spans="2:12" x14ac:dyDescent="0.25">
      <c r="B100" s="116" t="s">
        <v>82</v>
      </c>
      <c r="C100" s="117">
        <v>70085</v>
      </c>
      <c r="D100" s="118">
        <v>4.2502060079406698</v>
      </c>
      <c r="E100" s="117">
        <v>77040</v>
      </c>
      <c r="F100" s="118">
        <f t="shared" si="11"/>
        <v>9.92366412213741E-2</v>
      </c>
      <c r="G100" s="117">
        <v>85861</v>
      </c>
      <c r="H100" s="118">
        <f t="shared" si="11"/>
        <v>0.11449896157840089</v>
      </c>
      <c r="I100" s="117">
        <v>102482</v>
      </c>
      <c r="J100" s="118">
        <f t="shared" si="12"/>
        <v>0.19358032168271966</v>
      </c>
      <c r="K100" s="117">
        <v>71986</v>
      </c>
      <c r="L100" s="118">
        <f t="shared" si="13"/>
        <v>-0.29757420815362701</v>
      </c>
    </row>
    <row r="101" spans="2:12" x14ac:dyDescent="0.25">
      <c r="B101" s="116" t="s">
        <v>84</v>
      </c>
      <c r="C101" s="117">
        <v>56282</v>
      </c>
      <c r="D101" s="118">
        <v>1.6227690013514144</v>
      </c>
      <c r="E101" s="117">
        <v>66260</v>
      </c>
      <c r="F101" s="118">
        <f t="shared" si="11"/>
        <v>0.1772858107387798</v>
      </c>
      <c r="G101" s="117">
        <v>70270</v>
      </c>
      <c r="H101" s="118">
        <f t="shared" si="11"/>
        <v>6.0519166918201028E-2</v>
      </c>
      <c r="I101" s="117">
        <v>87847</v>
      </c>
      <c r="J101" s="118">
        <f t="shared" si="12"/>
        <v>0.25013519282766472</v>
      </c>
      <c r="K101" s="117">
        <v>73291</v>
      </c>
      <c r="L101" s="118">
        <f t="shared" si="13"/>
        <v>-0.16569717804819739</v>
      </c>
    </row>
    <row r="102" spans="2:12" x14ac:dyDescent="0.25">
      <c r="B102" s="116" t="s">
        <v>86</v>
      </c>
      <c r="C102" s="117">
        <v>67208</v>
      </c>
      <c r="D102" s="118">
        <v>1.2703104415093063</v>
      </c>
      <c r="E102" s="117">
        <v>77667</v>
      </c>
      <c r="F102" s="118">
        <f t="shared" si="11"/>
        <v>0.15562135460064286</v>
      </c>
      <c r="G102" s="117">
        <v>83667</v>
      </c>
      <c r="H102" s="118">
        <f t="shared" si="11"/>
        <v>7.7252887326663799E-2</v>
      </c>
      <c r="I102" s="117">
        <v>91170</v>
      </c>
      <c r="J102" s="118">
        <f t="shared" si="12"/>
        <v>8.9676933558033634E-2</v>
      </c>
      <c r="K102" s="117">
        <v>79785</v>
      </c>
      <c r="L102" s="118">
        <f t="shared" si="13"/>
        <v>-0.12487660414610069</v>
      </c>
    </row>
    <row r="103" spans="2:12" x14ac:dyDescent="0.25">
      <c r="B103" s="116" t="s">
        <v>88</v>
      </c>
      <c r="C103" s="117">
        <v>89403</v>
      </c>
      <c r="D103" s="118">
        <v>0.85110876451953543</v>
      </c>
      <c r="E103" s="117">
        <v>92765</v>
      </c>
      <c r="F103" s="118">
        <f t="shared" si="11"/>
        <v>3.7605002069281745E-2</v>
      </c>
      <c r="G103" s="117">
        <v>102667</v>
      </c>
      <c r="H103" s="118">
        <f t="shared" si="11"/>
        <v>0.10674284482293972</v>
      </c>
      <c r="I103" s="117">
        <v>117019</v>
      </c>
      <c r="J103" s="118">
        <f t="shared" si="12"/>
        <v>0.13979175392287679</v>
      </c>
      <c r="K103" s="117"/>
      <c r="L103" s="118"/>
    </row>
    <row r="104" spans="2:12" x14ac:dyDescent="0.25">
      <c r="B104" s="116" t="s">
        <v>90</v>
      </c>
      <c r="C104" s="117">
        <v>85449</v>
      </c>
      <c r="D104" s="118">
        <v>0.57547430720725701</v>
      </c>
      <c r="E104" s="117">
        <v>81457</v>
      </c>
      <c r="F104" s="118">
        <f t="shared" si="11"/>
        <v>-4.6717925312174557E-2</v>
      </c>
      <c r="G104" s="117">
        <v>110568</v>
      </c>
      <c r="H104" s="118">
        <f t="shared" si="11"/>
        <v>0.35737873970315626</v>
      </c>
      <c r="I104" s="117">
        <v>113763</v>
      </c>
      <c r="J104" s="118">
        <f t="shared" si="12"/>
        <v>2.8896244844801355E-2</v>
      </c>
      <c r="K104" s="117"/>
      <c r="L104" s="118"/>
    </row>
    <row r="105" spans="2:12" x14ac:dyDescent="0.25">
      <c r="B105" s="116" t="s">
        <v>92</v>
      </c>
      <c r="C105" s="117">
        <v>62576</v>
      </c>
      <c r="D105" s="118">
        <v>0.24892224173718658</v>
      </c>
      <c r="E105" s="117">
        <v>80132</v>
      </c>
      <c r="F105" s="118">
        <f t="shared" si="11"/>
        <v>0.28055484530810526</v>
      </c>
      <c r="G105" s="117">
        <v>98575</v>
      </c>
      <c r="H105" s="118">
        <f t="shared" si="11"/>
        <v>0.23015773972944631</v>
      </c>
      <c r="I105" s="117">
        <v>94087</v>
      </c>
      <c r="J105" s="118">
        <f t="shared" si="12"/>
        <v>-4.5528785188942433E-2</v>
      </c>
      <c r="K105" s="117"/>
      <c r="L105" s="118"/>
    </row>
    <row r="106" spans="2:12" x14ac:dyDescent="0.25">
      <c r="B106" s="116" t="s">
        <v>94</v>
      </c>
      <c r="C106" s="117">
        <v>76819</v>
      </c>
      <c r="D106" s="118">
        <v>0.43313682325286362</v>
      </c>
      <c r="E106" s="117">
        <v>75901</v>
      </c>
      <c r="F106" s="118">
        <f t="shared" si="11"/>
        <v>-1.1950168578086173E-2</v>
      </c>
      <c r="G106" s="117">
        <v>89031</v>
      </c>
      <c r="H106" s="118">
        <f t="shared" si="11"/>
        <v>0.17298849817525452</v>
      </c>
      <c r="I106" s="117">
        <v>104206</v>
      </c>
      <c r="J106" s="118">
        <f t="shared" si="12"/>
        <v>0.17044624905931638</v>
      </c>
      <c r="K106" s="117"/>
      <c r="L106" s="118"/>
    </row>
    <row r="107" spans="2:12" x14ac:dyDescent="0.25">
      <c r="B107" s="116" t="s">
        <v>96</v>
      </c>
      <c r="C107" s="117">
        <v>86224</v>
      </c>
      <c r="D107" s="118">
        <v>0.38958904109589043</v>
      </c>
      <c r="E107" s="117">
        <v>90568</v>
      </c>
      <c r="F107" s="118">
        <f t="shared" si="11"/>
        <v>5.0380404527741618E-2</v>
      </c>
      <c r="G107" s="117">
        <v>93328</v>
      </c>
      <c r="H107" s="118">
        <f t="shared" si="11"/>
        <v>3.0474339722639243E-2</v>
      </c>
      <c r="I107" s="117">
        <v>92117</v>
      </c>
      <c r="J107" s="118">
        <f t="shared" si="12"/>
        <v>-1.297574147094116E-2</v>
      </c>
      <c r="K107" s="117"/>
      <c r="L107" s="118"/>
    </row>
    <row r="108" spans="2:12" x14ac:dyDescent="0.25">
      <c r="B108" s="116" t="s">
        <v>98</v>
      </c>
      <c r="C108" s="117">
        <v>93542</v>
      </c>
      <c r="D108" s="118">
        <v>0.38150937823068976</v>
      </c>
      <c r="E108" s="117">
        <v>92585</v>
      </c>
      <c r="F108" s="118">
        <f t="shared" si="11"/>
        <v>-1.0230698509760328E-2</v>
      </c>
      <c r="G108" s="117">
        <v>94775</v>
      </c>
      <c r="H108" s="118">
        <f t="shared" si="11"/>
        <v>2.3653939623049069E-2</v>
      </c>
      <c r="I108" s="117">
        <v>94840</v>
      </c>
      <c r="J108" s="118">
        <f t="shared" si="12"/>
        <v>6.8583487206552718E-4</v>
      </c>
      <c r="K108" s="117"/>
      <c r="L108" s="118"/>
    </row>
    <row r="109" spans="2:12" ht="15.75" x14ac:dyDescent="0.25">
      <c r="B109" s="119" t="s">
        <v>32</v>
      </c>
      <c r="C109" s="120">
        <v>898971</v>
      </c>
      <c r="D109" s="121">
        <v>1.0787090777078427</v>
      </c>
      <c r="E109" s="120">
        <v>1016288</v>
      </c>
      <c r="F109" s="121">
        <f t="shared" si="11"/>
        <v>0.13050142885588079</v>
      </c>
      <c r="G109" s="120">
        <v>1112336</v>
      </c>
      <c r="H109" s="121">
        <f t="shared" si="11"/>
        <v>9.4508643219245014E-2</v>
      </c>
      <c r="I109" s="120">
        <v>1196941</v>
      </c>
      <c r="J109" s="121">
        <f t="shared" si="12"/>
        <v>7.6060650738625668E-2</v>
      </c>
      <c r="K109" s="120">
        <v>504993</v>
      </c>
      <c r="L109" s="121">
        <v>-0.13068484048276063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3" spans="3:3" x14ac:dyDescent="0.25">
      <c r="C113" s="122"/>
    </row>
  </sheetData>
  <mergeCells count="35"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AEDFB-EDE4-498B-9D78-FC4EF0976435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4" spans="1:12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</row>
    <row r="5" spans="1:12" ht="6" customHeight="1" x14ac:dyDescent="0.25"/>
    <row r="6" spans="1:12" s="146" customFormat="1" ht="72" customHeight="1" x14ac:dyDescent="0.25">
      <c r="B6" s="147"/>
      <c r="C6" s="172" t="s">
        <v>272</v>
      </c>
      <c r="D6" s="172" t="s">
        <v>236</v>
      </c>
      <c r="E6" s="172" t="s">
        <v>237</v>
      </c>
      <c r="F6" s="172" t="s">
        <v>238</v>
      </c>
      <c r="G6" s="172" t="s">
        <v>239</v>
      </c>
      <c r="H6" s="172" t="s">
        <v>240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653021</v>
      </c>
      <c r="D8" s="176">
        <v>2454749</v>
      </c>
      <c r="E8" s="176">
        <v>2670685</v>
      </c>
      <c r="F8" s="176">
        <v>2787401</v>
      </c>
      <c r="G8" s="176">
        <v>2736656</v>
      </c>
      <c r="H8" s="176">
        <v>2670302</v>
      </c>
      <c r="I8" s="177">
        <f>IFERROR(H8/G8-1,"-")</f>
        <v>-2.4246379523038319E-2</v>
      </c>
      <c r="J8" s="176">
        <f>H8-G8</f>
        <v>-66354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236913</v>
      </c>
      <c r="D9" s="160">
        <v>410726</v>
      </c>
      <c r="E9" s="160">
        <v>431964</v>
      </c>
      <c r="F9" s="160">
        <v>431283</v>
      </c>
      <c r="G9" s="160">
        <v>420260</v>
      </c>
      <c r="H9" s="160">
        <v>453323</v>
      </c>
      <c r="I9" s="161">
        <f>IFERROR(H9/G9-1,"-")</f>
        <v>7.8672726407462035E-2</v>
      </c>
      <c r="J9" s="160">
        <f t="shared" ref="J9:J19" si="0">H9-G9</f>
        <v>33063</v>
      </c>
      <c r="K9" s="161">
        <f>H9/H$8</f>
        <v>0.16976469328188348</v>
      </c>
      <c r="L9" s="81"/>
    </row>
    <row r="10" spans="1:12" x14ac:dyDescent="0.25">
      <c r="A10" s="162" t="s">
        <v>108</v>
      </c>
      <c r="B10" s="163" t="s">
        <v>108</v>
      </c>
      <c r="C10" s="164">
        <v>102740</v>
      </c>
      <c r="D10" s="164">
        <v>109327</v>
      </c>
      <c r="E10" s="164">
        <v>137289</v>
      </c>
      <c r="F10" s="164">
        <v>148398</v>
      </c>
      <c r="G10" s="164">
        <v>116313</v>
      </c>
      <c r="H10" s="164">
        <v>134856</v>
      </c>
      <c r="I10" s="165">
        <f>IFERROR(H10/G10-1,"-")</f>
        <v>0.1594232802868123</v>
      </c>
      <c r="J10" s="164">
        <f t="shared" si="0"/>
        <v>18543</v>
      </c>
      <c r="K10" s="165">
        <f>H10/H$8</f>
        <v>5.0502152940004541E-2</v>
      </c>
      <c r="L10" s="81"/>
    </row>
    <row r="11" spans="1:12" x14ac:dyDescent="0.25">
      <c r="A11" s="162" t="s">
        <v>105</v>
      </c>
      <c r="B11" s="163" t="s">
        <v>105</v>
      </c>
      <c r="C11" s="164">
        <v>134173</v>
      </c>
      <c r="D11" s="164">
        <v>301399</v>
      </c>
      <c r="E11" s="164">
        <v>294675</v>
      </c>
      <c r="F11" s="164">
        <v>282885</v>
      </c>
      <c r="G11" s="164">
        <v>303947</v>
      </c>
      <c r="H11" s="164">
        <v>318467</v>
      </c>
      <c r="I11" s="165">
        <f>IFERROR(H11/G11-1,"-")</f>
        <v>4.7771486476260616E-2</v>
      </c>
      <c r="J11" s="164">
        <f t="shared" si="0"/>
        <v>14520</v>
      </c>
      <c r="K11" s="165">
        <f>H11/H$8</f>
        <v>0.11926254034187893</v>
      </c>
      <c r="L11" s="81"/>
    </row>
    <row r="12" spans="1:12" x14ac:dyDescent="0.25">
      <c r="A12" s="1"/>
      <c r="B12" s="159" t="s">
        <v>112</v>
      </c>
      <c r="C12" s="160">
        <v>416108</v>
      </c>
      <c r="D12" s="160">
        <v>2044023</v>
      </c>
      <c r="E12" s="160">
        <v>2238721</v>
      </c>
      <c r="F12" s="160">
        <v>2356118</v>
      </c>
      <c r="G12" s="160">
        <v>2316396</v>
      </c>
      <c r="H12" s="160">
        <v>2216979</v>
      </c>
      <c r="I12" s="161">
        <f>IFERROR(H12/G12-1,"-")</f>
        <v>-4.2918827350763911E-2</v>
      </c>
      <c r="J12" s="160">
        <f t="shared" si="0"/>
        <v>-99417</v>
      </c>
      <c r="K12" s="161">
        <f>H12/H$8</f>
        <v>0.83023530671811652</v>
      </c>
      <c r="L12" s="81"/>
    </row>
    <row r="13" spans="1:12" s="57" customFormat="1" x14ac:dyDescent="0.25">
      <c r="A13" s="162"/>
      <c r="B13" s="163" t="s">
        <v>115</v>
      </c>
      <c r="C13" s="164">
        <v>36911</v>
      </c>
      <c r="D13" s="164">
        <v>1088743</v>
      </c>
      <c r="E13" s="164">
        <v>1193615</v>
      </c>
      <c r="F13" s="164">
        <v>1285987</v>
      </c>
      <c r="G13" s="164">
        <v>1248218</v>
      </c>
      <c r="H13" s="164">
        <v>1214121</v>
      </c>
      <c r="I13" s="165">
        <f t="shared" ref="I13:I20" si="1">IFERROR(H13/G13-1,"-")</f>
        <v>-2.7316542462935134E-2</v>
      </c>
      <c r="J13" s="164">
        <f t="shared" si="0"/>
        <v>-34097</v>
      </c>
      <c r="K13" s="165">
        <f t="shared" ref="K13:K20" si="2">H13/H$8</f>
        <v>0.45467553857204168</v>
      </c>
      <c r="L13" s="166"/>
    </row>
    <row r="14" spans="1:12" s="57" customFormat="1" x14ac:dyDescent="0.25">
      <c r="A14" s="162"/>
      <c r="B14" s="163" t="s">
        <v>118</v>
      </c>
      <c r="C14" s="164">
        <v>81566</v>
      </c>
      <c r="D14" s="164">
        <v>232142</v>
      </c>
      <c r="E14" s="164">
        <v>246979</v>
      </c>
      <c r="F14" s="164">
        <v>225798</v>
      </c>
      <c r="G14" s="164">
        <v>236018</v>
      </c>
      <c r="H14" s="164">
        <v>189775</v>
      </c>
      <c r="I14" s="165">
        <f t="shared" si="1"/>
        <v>-0.19592997144285607</v>
      </c>
      <c r="J14" s="164">
        <f t="shared" si="0"/>
        <v>-46243</v>
      </c>
      <c r="K14" s="165">
        <f t="shared" si="2"/>
        <v>7.1068740539459579E-2</v>
      </c>
      <c r="L14" s="166"/>
    </row>
    <row r="15" spans="1:12" x14ac:dyDescent="0.25">
      <c r="A15" s="162"/>
      <c r="B15" s="163" t="s">
        <v>121</v>
      </c>
      <c r="C15" s="164">
        <v>48177</v>
      </c>
      <c r="D15" s="164">
        <v>75211</v>
      </c>
      <c r="E15" s="164">
        <v>88212</v>
      </c>
      <c r="F15" s="164">
        <v>98115</v>
      </c>
      <c r="G15" s="164">
        <v>100892</v>
      </c>
      <c r="H15" s="164">
        <v>102908</v>
      </c>
      <c r="I15" s="165">
        <f t="shared" si="1"/>
        <v>1.9981762676921866E-2</v>
      </c>
      <c r="J15" s="164">
        <f t="shared" si="0"/>
        <v>2016</v>
      </c>
      <c r="K15" s="165">
        <f t="shared" si="2"/>
        <v>3.8537963121774238E-2</v>
      </c>
      <c r="L15" s="81"/>
    </row>
    <row r="16" spans="1:12" x14ac:dyDescent="0.25">
      <c r="A16" s="162"/>
      <c r="B16" s="163" t="s">
        <v>128</v>
      </c>
      <c r="C16" s="164">
        <v>43592</v>
      </c>
      <c r="D16" s="164">
        <v>92592</v>
      </c>
      <c r="E16" s="164">
        <v>94339</v>
      </c>
      <c r="F16" s="164">
        <v>97442</v>
      </c>
      <c r="G16" s="164">
        <v>84518</v>
      </c>
      <c r="H16" s="164">
        <v>83831</v>
      </c>
      <c r="I16" s="165">
        <f t="shared" si="1"/>
        <v>-8.1284460115005341E-3</v>
      </c>
      <c r="J16" s="164">
        <f t="shared" si="0"/>
        <v>-687</v>
      </c>
      <c r="K16" s="165">
        <f t="shared" si="2"/>
        <v>3.1393827364844876E-2</v>
      </c>
      <c r="L16" s="81"/>
    </row>
    <row r="17" spans="1:12" x14ac:dyDescent="0.25">
      <c r="A17" s="162"/>
      <c r="B17" s="163" t="s">
        <v>124</v>
      </c>
      <c r="C17" s="164">
        <v>44724</v>
      </c>
      <c r="D17" s="164">
        <v>69929</v>
      </c>
      <c r="E17" s="164">
        <v>73827</v>
      </c>
      <c r="F17" s="164">
        <v>75568</v>
      </c>
      <c r="G17" s="164">
        <v>70703</v>
      </c>
      <c r="H17" s="164">
        <v>73004</v>
      </c>
      <c r="I17" s="165">
        <f t="shared" si="1"/>
        <v>3.2544587924133284E-2</v>
      </c>
      <c r="J17" s="164">
        <f t="shared" si="0"/>
        <v>2301</v>
      </c>
      <c r="K17" s="165">
        <f t="shared" si="2"/>
        <v>2.733922979498199E-2</v>
      </c>
      <c r="L17" s="81"/>
    </row>
    <row r="18" spans="1:12" x14ac:dyDescent="0.25">
      <c r="A18" s="162"/>
      <c r="B18" s="163" t="s">
        <v>133</v>
      </c>
      <c r="C18" s="164">
        <v>940</v>
      </c>
      <c r="D18" s="164">
        <v>6382</v>
      </c>
      <c r="E18" s="164">
        <v>8954</v>
      </c>
      <c r="F18" s="164">
        <v>9037</v>
      </c>
      <c r="G18" s="164">
        <v>8273</v>
      </c>
      <c r="H18" s="164">
        <v>5680</v>
      </c>
      <c r="I18" s="165">
        <f t="shared" si="1"/>
        <v>-0.31342922760788106</v>
      </c>
      <c r="J18" s="164">
        <f t="shared" si="0"/>
        <v>-2593</v>
      </c>
      <c r="K18" s="165">
        <f t="shared" si="2"/>
        <v>2.1271002306106203E-3</v>
      </c>
      <c r="L18" s="81"/>
    </row>
    <row r="19" spans="1:12" x14ac:dyDescent="0.25">
      <c r="A19" s="162" t="s">
        <v>149</v>
      </c>
      <c r="B19" s="163" t="s">
        <v>136</v>
      </c>
      <c r="C19" s="164">
        <v>1508</v>
      </c>
      <c r="D19" s="164">
        <v>4948</v>
      </c>
      <c r="E19" s="164">
        <v>6600</v>
      </c>
      <c r="F19" s="164">
        <v>3661</v>
      </c>
      <c r="G19" s="164">
        <v>4115</v>
      </c>
      <c r="H19" s="164">
        <v>3812</v>
      </c>
      <c r="I19" s="165">
        <f t="shared" si="1"/>
        <v>-7.3633049817739993E-2</v>
      </c>
      <c r="J19" s="164">
        <f t="shared" si="0"/>
        <v>-303</v>
      </c>
      <c r="K19" s="165">
        <f t="shared" si="2"/>
        <v>1.4275538871633246E-3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158690</v>
      </c>
      <c r="D20" s="169">
        <f t="shared" si="3"/>
        <v>474076</v>
      </c>
      <c r="E20" s="169">
        <f t="shared" si="3"/>
        <v>526195</v>
      </c>
      <c r="F20" s="169">
        <f t="shared" si="3"/>
        <v>560510</v>
      </c>
      <c r="G20" s="169">
        <f t="shared" si="3"/>
        <v>563659</v>
      </c>
      <c r="H20" s="169">
        <f t="shared" si="3"/>
        <v>543848</v>
      </c>
      <c r="I20" s="170">
        <f t="shared" si="1"/>
        <v>-3.5147136832730408E-2</v>
      </c>
      <c r="J20" s="169">
        <f>H20-G20</f>
        <v>-19811</v>
      </c>
      <c r="K20" s="170">
        <f t="shared" si="2"/>
        <v>0.20366535320724022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274949</v>
      </c>
      <c r="D22" s="176">
        <v>1029864</v>
      </c>
      <c r="E22" s="176">
        <v>1069466</v>
      </c>
      <c r="F22" s="176">
        <v>1059592</v>
      </c>
      <c r="G22" s="176">
        <v>1003656</v>
      </c>
      <c r="H22" s="176">
        <v>1008339</v>
      </c>
      <c r="I22" s="177">
        <f>IFERROR(H22/G22-1,"-")</f>
        <v>4.6659413185394794E-3</v>
      </c>
      <c r="J22" s="176">
        <f>H22-G22</f>
        <v>4683</v>
      </c>
      <c r="K22" s="177">
        <f>H22/H$8</f>
        <v>0.37761234497071866</v>
      </c>
      <c r="L22" s="81"/>
    </row>
    <row r="23" spans="1:12" x14ac:dyDescent="0.25">
      <c r="A23" s="162" t="s">
        <v>101</v>
      </c>
      <c r="B23" s="159" t="s">
        <v>102</v>
      </c>
      <c r="C23" s="160">
        <v>87510</v>
      </c>
      <c r="D23" s="160">
        <v>87469</v>
      </c>
      <c r="E23" s="160">
        <v>83729</v>
      </c>
      <c r="F23" s="160">
        <v>72097</v>
      </c>
      <c r="G23" s="160">
        <v>61830</v>
      </c>
      <c r="H23" s="160">
        <v>73562</v>
      </c>
      <c r="I23" s="161">
        <f>IFERROR(H23/G23-1,"-")</f>
        <v>0.18974607795568499</v>
      </c>
      <c r="J23" s="160">
        <f t="shared" ref="J23:J33" si="4">H23-G23</f>
        <v>11732</v>
      </c>
      <c r="K23" s="161">
        <f>H23/H$8</f>
        <v>2.754819492327085E-2</v>
      </c>
      <c r="L23" s="81"/>
    </row>
    <row r="24" spans="1:12" x14ac:dyDescent="0.25">
      <c r="A24" s="162" t="s">
        <v>108</v>
      </c>
      <c r="B24" s="163" t="s">
        <v>108</v>
      </c>
      <c r="C24" s="164">
        <v>40559</v>
      </c>
      <c r="D24" s="164">
        <v>27992</v>
      </c>
      <c r="E24" s="164">
        <v>26527</v>
      </c>
      <c r="F24" s="164">
        <v>21370</v>
      </c>
      <c r="G24" s="164">
        <v>19128</v>
      </c>
      <c r="H24" s="164">
        <v>28217</v>
      </c>
      <c r="I24" s="165">
        <f>IFERROR(H24/G24-1,"-")</f>
        <v>0.47516729401923885</v>
      </c>
      <c r="J24" s="164">
        <f t="shared" si="4"/>
        <v>9089</v>
      </c>
      <c r="K24" s="165">
        <f>H24/H$8</f>
        <v>1.0566969578721807E-2</v>
      </c>
      <c r="L24" s="81"/>
    </row>
    <row r="25" spans="1:12" x14ac:dyDescent="0.25">
      <c r="A25" s="162" t="s">
        <v>105</v>
      </c>
      <c r="B25" s="163" t="s">
        <v>105</v>
      </c>
      <c r="C25" s="164">
        <v>46951</v>
      </c>
      <c r="D25" s="164">
        <v>59477</v>
      </c>
      <c r="E25" s="164">
        <v>57202</v>
      </c>
      <c r="F25" s="164">
        <v>50727</v>
      </c>
      <c r="G25" s="164">
        <v>42702</v>
      </c>
      <c r="H25" s="164">
        <v>45345</v>
      </c>
      <c r="I25" s="165">
        <f>IFERROR(H25/G25-1,"-")</f>
        <v>6.1894056484473881E-2</v>
      </c>
      <c r="J25" s="164">
        <f t="shared" si="4"/>
        <v>2643</v>
      </c>
      <c r="K25" s="165">
        <f>H25/H$8</f>
        <v>1.6981225344549045E-2</v>
      </c>
      <c r="L25" s="81"/>
    </row>
    <row r="26" spans="1:12" x14ac:dyDescent="0.25">
      <c r="A26" s="162"/>
      <c r="B26" s="159" t="s">
        <v>112</v>
      </c>
      <c r="C26" s="160">
        <v>187439</v>
      </c>
      <c r="D26" s="160">
        <v>942395</v>
      </c>
      <c r="E26" s="160">
        <v>985737</v>
      </c>
      <c r="F26" s="160">
        <v>987495</v>
      </c>
      <c r="G26" s="160">
        <v>941826</v>
      </c>
      <c r="H26" s="160">
        <v>934777</v>
      </c>
      <c r="I26" s="161">
        <f>IFERROR(H26/G26-1,"-")</f>
        <v>-7.4843973302923805E-3</v>
      </c>
      <c r="J26" s="160">
        <f t="shared" si="4"/>
        <v>-7049</v>
      </c>
      <c r="K26" s="161">
        <f>H26/H$8</f>
        <v>0.35006415004744784</v>
      </c>
      <c r="L26" s="81"/>
    </row>
    <row r="27" spans="1:12" s="57" customFormat="1" x14ac:dyDescent="0.25">
      <c r="A27" s="162"/>
      <c r="B27" s="163" t="s">
        <v>115</v>
      </c>
      <c r="C27" s="164">
        <v>17245</v>
      </c>
      <c r="D27" s="164">
        <v>521079</v>
      </c>
      <c r="E27" s="164">
        <v>561465</v>
      </c>
      <c r="F27" s="164">
        <v>571290</v>
      </c>
      <c r="G27" s="164">
        <v>540108</v>
      </c>
      <c r="H27" s="164">
        <v>542232</v>
      </c>
      <c r="I27" s="165">
        <f t="shared" ref="I27:I34" si="5">IFERROR(H27/G27-1,"-")</f>
        <v>3.9325468239685968E-3</v>
      </c>
      <c r="J27" s="164">
        <f t="shared" si="4"/>
        <v>2124</v>
      </c>
      <c r="K27" s="165">
        <f t="shared" ref="K27:K34" si="6">H27/H$8</f>
        <v>0.20306017821205241</v>
      </c>
      <c r="L27" s="166"/>
    </row>
    <row r="28" spans="1:12" s="57" customFormat="1" x14ac:dyDescent="0.25">
      <c r="A28" s="162"/>
      <c r="B28" s="163" t="s">
        <v>118</v>
      </c>
      <c r="C28" s="164">
        <v>38543</v>
      </c>
      <c r="D28" s="164">
        <v>119906</v>
      </c>
      <c r="E28" s="164">
        <v>118355</v>
      </c>
      <c r="F28" s="164">
        <v>100343</v>
      </c>
      <c r="G28" s="164">
        <v>101616</v>
      </c>
      <c r="H28" s="164">
        <v>84676</v>
      </c>
      <c r="I28" s="165">
        <f t="shared" si="5"/>
        <v>-0.16670603054637068</v>
      </c>
      <c r="J28" s="164">
        <f t="shared" si="4"/>
        <v>-16940</v>
      </c>
      <c r="K28" s="165">
        <f t="shared" si="6"/>
        <v>3.1710270973095929E-2</v>
      </c>
      <c r="L28" s="166"/>
    </row>
    <row r="29" spans="1:12" x14ac:dyDescent="0.25">
      <c r="A29" s="162"/>
      <c r="B29" s="163" t="s">
        <v>121</v>
      </c>
      <c r="C29" s="164">
        <v>19496</v>
      </c>
      <c r="D29" s="164">
        <v>29144</v>
      </c>
      <c r="E29" s="164">
        <v>26909</v>
      </c>
      <c r="F29" s="164">
        <v>23443</v>
      </c>
      <c r="G29" s="164">
        <v>22401</v>
      </c>
      <c r="H29" s="164">
        <v>27941</v>
      </c>
      <c r="I29" s="165">
        <f t="shared" si="5"/>
        <v>0.24731038792911031</v>
      </c>
      <c r="J29" s="164">
        <f t="shared" si="4"/>
        <v>5540</v>
      </c>
      <c r="K29" s="165">
        <f t="shared" si="6"/>
        <v>1.0463610483009037E-2</v>
      </c>
      <c r="L29" s="81"/>
    </row>
    <row r="30" spans="1:12" x14ac:dyDescent="0.25">
      <c r="A30" s="162"/>
      <c r="B30" s="163" t="s">
        <v>128</v>
      </c>
      <c r="C30" s="164">
        <v>18411</v>
      </c>
      <c r="D30" s="164">
        <v>45469</v>
      </c>
      <c r="E30" s="164">
        <v>40505</v>
      </c>
      <c r="F30" s="164">
        <v>40592</v>
      </c>
      <c r="G30" s="164">
        <v>37304</v>
      </c>
      <c r="H30" s="164">
        <v>37322</v>
      </c>
      <c r="I30" s="165">
        <f t="shared" si="5"/>
        <v>4.8252198155696036E-4</v>
      </c>
      <c r="J30" s="164">
        <f t="shared" si="4"/>
        <v>18</v>
      </c>
      <c r="K30" s="165">
        <f t="shared" si="6"/>
        <v>1.3976696268811543E-2</v>
      </c>
      <c r="L30" s="81"/>
    </row>
    <row r="31" spans="1:12" x14ac:dyDescent="0.25">
      <c r="A31" s="162"/>
      <c r="B31" s="163" t="s">
        <v>124</v>
      </c>
      <c r="C31" s="164">
        <v>25913</v>
      </c>
      <c r="D31" s="164">
        <v>38119</v>
      </c>
      <c r="E31" s="164">
        <v>37086</v>
      </c>
      <c r="F31" s="164">
        <v>39687</v>
      </c>
      <c r="G31" s="164">
        <v>34766</v>
      </c>
      <c r="H31" s="164">
        <v>39305</v>
      </c>
      <c r="I31" s="165">
        <f t="shared" si="5"/>
        <v>0.1305585917275498</v>
      </c>
      <c r="J31" s="164">
        <f t="shared" si="4"/>
        <v>4539</v>
      </c>
      <c r="K31" s="165">
        <f t="shared" si="6"/>
        <v>1.4719308902139159E-2</v>
      </c>
      <c r="L31" s="81"/>
    </row>
    <row r="32" spans="1:12" x14ac:dyDescent="0.25">
      <c r="A32" s="162"/>
      <c r="B32" s="163" t="s">
        <v>133</v>
      </c>
      <c r="C32" s="164">
        <v>262</v>
      </c>
      <c r="D32" s="164">
        <v>2912</v>
      </c>
      <c r="E32" s="164">
        <v>3081</v>
      </c>
      <c r="F32" s="164">
        <v>3538</v>
      </c>
      <c r="G32" s="164">
        <v>3728</v>
      </c>
      <c r="H32" s="164">
        <v>2713</v>
      </c>
      <c r="I32" s="165">
        <f t="shared" si="5"/>
        <v>-0.27226394849785407</v>
      </c>
      <c r="J32" s="164">
        <f t="shared" si="4"/>
        <v>-1015</v>
      </c>
      <c r="K32" s="165">
        <f t="shared" si="6"/>
        <v>1.0159899516983472E-3</v>
      </c>
      <c r="L32" s="81"/>
    </row>
    <row r="33" spans="1:12" x14ac:dyDescent="0.25">
      <c r="A33" s="162" t="s">
        <v>149</v>
      </c>
      <c r="B33" s="163" t="s">
        <v>136</v>
      </c>
      <c r="C33" s="164">
        <v>332</v>
      </c>
      <c r="D33" s="164">
        <v>2016</v>
      </c>
      <c r="E33" s="164">
        <v>2910</v>
      </c>
      <c r="F33" s="164">
        <v>1609</v>
      </c>
      <c r="G33" s="164">
        <v>1859</v>
      </c>
      <c r="H33" s="164">
        <v>1849</v>
      </c>
      <c r="I33" s="165">
        <f t="shared" si="5"/>
        <v>-5.3792361484669149E-3</v>
      </c>
      <c r="J33" s="164">
        <f t="shared" si="4"/>
        <v>-10</v>
      </c>
      <c r="K33" s="165">
        <f t="shared" si="6"/>
        <v>6.9243104338011208E-4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67237</v>
      </c>
      <c r="D34" s="169">
        <f t="shared" si="7"/>
        <v>183750</v>
      </c>
      <c r="E34" s="169">
        <f t="shared" si="7"/>
        <v>195426</v>
      </c>
      <c r="F34" s="169">
        <f t="shared" si="7"/>
        <v>206993</v>
      </c>
      <c r="G34" s="169">
        <f t="shared" si="7"/>
        <v>200044</v>
      </c>
      <c r="H34" s="169">
        <f t="shared" si="7"/>
        <v>198739</v>
      </c>
      <c r="I34" s="170">
        <f t="shared" si="5"/>
        <v>-6.5235648157405679E-3</v>
      </c>
      <c r="J34" s="169">
        <f>H34-G34</f>
        <v>-1305</v>
      </c>
      <c r="K34" s="170">
        <f t="shared" si="6"/>
        <v>7.4425664213261272E-2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113899</v>
      </c>
      <c r="D36" s="176">
        <v>672943</v>
      </c>
      <c r="E36" s="176">
        <v>758024</v>
      </c>
      <c r="F36" s="176">
        <v>787690</v>
      </c>
      <c r="G36" s="176">
        <v>808867</v>
      </c>
      <c r="H36" s="176">
        <v>784134</v>
      </c>
      <c r="I36" s="177">
        <f>IFERROR(H36/G36-1,"-")</f>
        <v>-3.0577338425229361E-2</v>
      </c>
      <c r="J36" s="176">
        <f>H36-G36</f>
        <v>-24733</v>
      </c>
      <c r="K36" s="177">
        <f>H36/H$8</f>
        <v>0.2936499317305683</v>
      </c>
      <c r="L36" s="81"/>
    </row>
    <row r="37" spans="1:12" x14ac:dyDescent="0.25">
      <c r="A37" s="162" t="s">
        <v>101</v>
      </c>
      <c r="B37" s="159" t="s">
        <v>102</v>
      </c>
      <c r="C37" s="160">
        <v>23727</v>
      </c>
      <c r="D37" s="160">
        <v>44483</v>
      </c>
      <c r="E37" s="160">
        <v>44590</v>
      </c>
      <c r="F37" s="160">
        <v>47095</v>
      </c>
      <c r="G37" s="160">
        <v>48568</v>
      </c>
      <c r="H37" s="160">
        <v>61301</v>
      </c>
      <c r="I37" s="161">
        <f>IFERROR(H37/G37-1,"-")</f>
        <v>0.262168506012189</v>
      </c>
      <c r="J37" s="160">
        <f t="shared" ref="J37:J47" si="8">H37-G37</f>
        <v>12733</v>
      </c>
      <c r="K37" s="161">
        <f>H37/H$8</f>
        <v>2.2956579443074228E-2</v>
      </c>
      <c r="L37" s="81"/>
    </row>
    <row r="38" spans="1:12" x14ac:dyDescent="0.25">
      <c r="A38" s="162" t="s">
        <v>108</v>
      </c>
      <c r="B38" s="163" t="s">
        <v>108</v>
      </c>
      <c r="C38" s="164">
        <v>11642</v>
      </c>
      <c r="D38" s="164">
        <v>14878</v>
      </c>
      <c r="E38" s="164">
        <v>18314</v>
      </c>
      <c r="F38" s="164">
        <v>22158</v>
      </c>
      <c r="G38" s="164">
        <v>19031</v>
      </c>
      <c r="H38" s="164">
        <v>27152</v>
      </c>
      <c r="I38" s="165">
        <f>IFERROR(H38/G38-1,"-")</f>
        <v>0.42672481740318435</v>
      </c>
      <c r="J38" s="164">
        <f t="shared" si="8"/>
        <v>8121</v>
      </c>
      <c r="K38" s="165">
        <f>H38/H$8</f>
        <v>1.0168138285482317E-2</v>
      </c>
      <c r="L38" s="81"/>
    </row>
    <row r="39" spans="1:12" x14ac:dyDescent="0.25">
      <c r="A39" s="162" t="s">
        <v>105</v>
      </c>
      <c r="B39" s="163" t="s">
        <v>105</v>
      </c>
      <c r="C39" s="164">
        <v>12085</v>
      </c>
      <c r="D39" s="164">
        <v>29605</v>
      </c>
      <c r="E39" s="164">
        <v>26276</v>
      </c>
      <c r="F39" s="164">
        <v>24937</v>
      </c>
      <c r="G39" s="164">
        <v>29537</v>
      </c>
      <c r="H39" s="164">
        <v>34149</v>
      </c>
      <c r="I39" s="165">
        <f>IFERROR(H39/G39-1,"-")</f>
        <v>0.15614314249923833</v>
      </c>
      <c r="J39" s="164">
        <f t="shared" si="8"/>
        <v>4612</v>
      </c>
      <c r="K39" s="165">
        <f>H39/H$8</f>
        <v>1.2788441157591913E-2</v>
      </c>
      <c r="L39" s="81"/>
    </row>
    <row r="40" spans="1:12" x14ac:dyDescent="0.25">
      <c r="A40" s="162"/>
      <c r="B40" s="159" t="s">
        <v>112</v>
      </c>
      <c r="C40" s="160">
        <v>90172</v>
      </c>
      <c r="D40" s="160">
        <v>628460</v>
      </c>
      <c r="E40" s="160">
        <v>713434</v>
      </c>
      <c r="F40" s="160">
        <v>740595</v>
      </c>
      <c r="G40" s="160">
        <v>760299</v>
      </c>
      <c r="H40" s="160">
        <v>722833</v>
      </c>
      <c r="I40" s="161">
        <f>IFERROR(H40/G40-1,"-")</f>
        <v>-4.927798142572859E-2</v>
      </c>
      <c r="J40" s="160">
        <f t="shared" si="8"/>
        <v>-37466</v>
      </c>
      <c r="K40" s="161">
        <f>H40/H$8</f>
        <v>0.27069335228749408</v>
      </c>
      <c r="L40" s="81"/>
    </row>
    <row r="41" spans="1:12" s="57" customFormat="1" x14ac:dyDescent="0.25">
      <c r="A41" s="162"/>
      <c r="B41" s="163" t="s">
        <v>115</v>
      </c>
      <c r="C41" s="164">
        <v>8660</v>
      </c>
      <c r="D41" s="164">
        <v>382090</v>
      </c>
      <c r="E41" s="164">
        <v>428359</v>
      </c>
      <c r="F41" s="164">
        <v>458450</v>
      </c>
      <c r="G41" s="164">
        <v>466474</v>
      </c>
      <c r="H41" s="164">
        <v>436024</v>
      </c>
      <c r="I41" s="165">
        <f t="shared" ref="I41:I48" si="9">IFERROR(H41/G41-1,"-")</f>
        <v>-6.5276950055094152E-2</v>
      </c>
      <c r="J41" s="164">
        <f t="shared" si="8"/>
        <v>-30450</v>
      </c>
      <c r="K41" s="165">
        <f t="shared" ref="K41:K48" si="10">H41/H$8</f>
        <v>0.16328639981545159</v>
      </c>
      <c r="L41" s="166"/>
    </row>
    <row r="42" spans="1:12" s="57" customFormat="1" x14ac:dyDescent="0.25">
      <c r="A42" s="162"/>
      <c r="B42" s="163" t="s">
        <v>118</v>
      </c>
      <c r="C42" s="164">
        <v>6327</v>
      </c>
      <c r="D42" s="164">
        <v>19444</v>
      </c>
      <c r="E42" s="164">
        <v>23745</v>
      </c>
      <c r="F42" s="164">
        <v>18611</v>
      </c>
      <c r="G42" s="164">
        <v>24240</v>
      </c>
      <c r="H42" s="164">
        <v>21395</v>
      </c>
      <c r="I42" s="165">
        <f t="shared" si="9"/>
        <v>-0.11736798679867988</v>
      </c>
      <c r="J42" s="164">
        <f t="shared" si="8"/>
        <v>-2845</v>
      </c>
      <c r="K42" s="165">
        <f t="shared" si="10"/>
        <v>8.0122023651257417E-3</v>
      </c>
      <c r="L42" s="166"/>
    </row>
    <row r="43" spans="1:12" x14ac:dyDescent="0.25">
      <c r="A43" s="162"/>
      <c r="B43" s="163" t="s">
        <v>121</v>
      </c>
      <c r="C43" s="164">
        <v>7506</v>
      </c>
      <c r="D43" s="164">
        <v>11078</v>
      </c>
      <c r="E43" s="164">
        <v>16213</v>
      </c>
      <c r="F43" s="164">
        <v>18025</v>
      </c>
      <c r="G43" s="164">
        <v>15950</v>
      </c>
      <c r="H43" s="164">
        <v>17940</v>
      </c>
      <c r="I43" s="165">
        <f t="shared" si="9"/>
        <v>0.12476489028213167</v>
      </c>
      <c r="J43" s="164">
        <f t="shared" si="8"/>
        <v>1990</v>
      </c>
      <c r="K43" s="165">
        <f t="shared" si="10"/>
        <v>6.7183412213300221E-3</v>
      </c>
      <c r="L43" s="81"/>
    </row>
    <row r="44" spans="1:12" x14ac:dyDescent="0.25">
      <c r="A44" s="162"/>
      <c r="B44" s="163" t="s">
        <v>128</v>
      </c>
      <c r="C44" s="164">
        <v>16579</v>
      </c>
      <c r="D44" s="164">
        <v>34341</v>
      </c>
      <c r="E44" s="164">
        <v>38151</v>
      </c>
      <c r="F44" s="164">
        <v>35459</v>
      </c>
      <c r="G44" s="164">
        <v>31460</v>
      </c>
      <c r="H44" s="164">
        <v>29816</v>
      </c>
      <c r="I44" s="165">
        <f t="shared" si="9"/>
        <v>-5.2256834075015912E-2</v>
      </c>
      <c r="J44" s="164">
        <f t="shared" si="8"/>
        <v>-1644</v>
      </c>
      <c r="K44" s="165">
        <f t="shared" si="10"/>
        <v>1.1165778252796875E-2</v>
      </c>
      <c r="L44" s="81"/>
    </row>
    <row r="45" spans="1:12" x14ac:dyDescent="0.25">
      <c r="A45" s="162"/>
      <c r="B45" s="163" t="s">
        <v>124</v>
      </c>
      <c r="C45" s="164">
        <v>9995</v>
      </c>
      <c r="D45" s="164">
        <v>22144</v>
      </c>
      <c r="E45" s="164">
        <v>26526</v>
      </c>
      <c r="F45" s="164">
        <v>22751</v>
      </c>
      <c r="G45" s="164">
        <v>24911</v>
      </c>
      <c r="H45" s="164">
        <v>24618</v>
      </c>
      <c r="I45" s="165">
        <f t="shared" si="9"/>
        <v>-1.1761872265264373E-2</v>
      </c>
      <c r="J45" s="164">
        <f t="shared" si="8"/>
        <v>-293</v>
      </c>
      <c r="K45" s="165">
        <f t="shared" si="10"/>
        <v>9.2191819502063805E-3</v>
      </c>
      <c r="L45" s="81"/>
    </row>
    <row r="46" spans="1:12" x14ac:dyDescent="0.25">
      <c r="A46" s="162"/>
      <c r="B46" s="163" t="s">
        <v>133</v>
      </c>
      <c r="C46" s="164">
        <v>420</v>
      </c>
      <c r="D46" s="164">
        <v>2257</v>
      </c>
      <c r="E46" s="164">
        <v>4389</v>
      </c>
      <c r="F46" s="164">
        <v>3883</v>
      </c>
      <c r="G46" s="164">
        <v>3158</v>
      </c>
      <c r="H46" s="164">
        <v>1178</v>
      </c>
      <c r="I46" s="165">
        <f t="shared" si="9"/>
        <v>-0.62697910069664342</v>
      </c>
      <c r="J46" s="164">
        <f t="shared" si="8"/>
        <v>-1980</v>
      </c>
      <c r="K46" s="165">
        <f t="shared" si="10"/>
        <v>4.4114860416537158E-4</v>
      </c>
      <c r="L46" s="81"/>
    </row>
    <row r="47" spans="1:12" x14ac:dyDescent="0.25">
      <c r="A47" s="162" t="s">
        <v>149</v>
      </c>
      <c r="B47" s="163" t="s">
        <v>136</v>
      </c>
      <c r="C47" s="164">
        <v>78</v>
      </c>
      <c r="D47" s="164">
        <v>1267</v>
      </c>
      <c r="E47" s="164">
        <v>2269</v>
      </c>
      <c r="F47" s="164">
        <v>1043</v>
      </c>
      <c r="G47" s="164">
        <v>962</v>
      </c>
      <c r="H47" s="164">
        <v>1041</v>
      </c>
      <c r="I47" s="165">
        <f t="shared" si="9"/>
        <v>8.2120582120582153E-2</v>
      </c>
      <c r="J47" s="164">
        <f t="shared" si="8"/>
        <v>79</v>
      </c>
      <c r="K47" s="165">
        <f t="shared" si="10"/>
        <v>3.8984354578620693E-4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40607</v>
      </c>
      <c r="D48" s="169">
        <f t="shared" si="11"/>
        <v>155839</v>
      </c>
      <c r="E48" s="169">
        <f t="shared" si="11"/>
        <v>173782</v>
      </c>
      <c r="F48" s="169">
        <f t="shared" si="11"/>
        <v>182373</v>
      </c>
      <c r="G48" s="169">
        <f t="shared" si="11"/>
        <v>193144</v>
      </c>
      <c r="H48" s="169">
        <f t="shared" si="11"/>
        <v>190821</v>
      </c>
      <c r="I48" s="170">
        <f t="shared" si="9"/>
        <v>-1.2027295696475204E-2</v>
      </c>
      <c r="J48" s="169">
        <f>H48-G48</f>
        <v>-2323</v>
      </c>
      <c r="K48" s="170">
        <f t="shared" si="10"/>
        <v>7.1460456532631889E-2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5772</v>
      </c>
      <c r="D50" s="176">
        <v>11814</v>
      </c>
      <c r="E50" s="176">
        <v>11134</v>
      </c>
      <c r="F50" s="176">
        <v>12283</v>
      </c>
      <c r="G50" s="176">
        <v>17483</v>
      </c>
      <c r="H50" s="176">
        <v>13075</v>
      </c>
      <c r="I50" s="177">
        <f>IFERROR(H50/G50-1,"-")</f>
        <v>-0.25213064119430306</v>
      </c>
      <c r="J50" s="176">
        <f>H50-G50</f>
        <v>-4408</v>
      </c>
      <c r="K50" s="177">
        <f>H50/H$8</f>
        <v>4.8964499146538481E-3</v>
      </c>
      <c r="L50" s="81"/>
    </row>
    <row r="51" spans="1:12" x14ac:dyDescent="0.25">
      <c r="A51" s="162" t="s">
        <v>101</v>
      </c>
      <c r="B51" s="159" t="s">
        <v>102</v>
      </c>
      <c r="C51" s="160">
        <v>2003</v>
      </c>
      <c r="D51" s="160">
        <v>1369</v>
      </c>
      <c r="E51" s="160">
        <v>2638</v>
      </c>
      <c r="F51" s="160">
        <v>1891</v>
      </c>
      <c r="G51" s="160">
        <v>5317</v>
      </c>
      <c r="H51" s="160">
        <v>3182</v>
      </c>
      <c r="I51" s="161">
        <f>IFERROR(H51/G51-1,"-")</f>
        <v>-0.40154222305811549</v>
      </c>
      <c r="J51" s="160">
        <f t="shared" ref="J51:J61" si="12">H51-G51</f>
        <v>-2135</v>
      </c>
      <c r="K51" s="161">
        <f>H51/H$8</f>
        <v>1.1916255165146114E-3</v>
      </c>
      <c r="L51" s="81"/>
    </row>
    <row r="52" spans="1:12" x14ac:dyDescent="0.25">
      <c r="A52" s="162" t="s">
        <v>108</v>
      </c>
      <c r="B52" s="163" t="s">
        <v>108</v>
      </c>
      <c r="C52" s="164">
        <v>807</v>
      </c>
      <c r="D52" s="164">
        <v>507</v>
      </c>
      <c r="E52" s="164">
        <v>1609</v>
      </c>
      <c r="F52" s="164">
        <v>643</v>
      </c>
      <c r="G52" s="164">
        <v>4564</v>
      </c>
      <c r="H52" s="164">
        <v>1223</v>
      </c>
      <c r="I52" s="165">
        <f>IFERROR(H52/G52-1,"-")</f>
        <v>-0.73203330411919376</v>
      </c>
      <c r="J52" s="164">
        <f t="shared" si="12"/>
        <v>-3341</v>
      </c>
      <c r="K52" s="165">
        <f>H52/H$8</f>
        <v>4.5800063064027965E-4</v>
      </c>
      <c r="L52" s="81"/>
    </row>
    <row r="53" spans="1:12" x14ac:dyDescent="0.25">
      <c r="A53" s="162" t="s">
        <v>105</v>
      </c>
      <c r="B53" s="163" t="s">
        <v>105</v>
      </c>
      <c r="C53" s="164">
        <v>1196</v>
      </c>
      <c r="D53" s="164">
        <v>862</v>
      </c>
      <c r="E53" s="164">
        <v>1029</v>
      </c>
      <c r="F53" s="164">
        <v>1248</v>
      </c>
      <c r="G53" s="164">
        <v>753</v>
      </c>
      <c r="H53" s="164">
        <v>1959</v>
      </c>
      <c r="I53" s="165">
        <f>IFERROR(H53/G53-1,"-")</f>
        <v>1.6015936254980079</v>
      </c>
      <c r="J53" s="164">
        <f t="shared" si="12"/>
        <v>1206</v>
      </c>
      <c r="K53" s="165">
        <f>H53/H$8</f>
        <v>7.3362488587433178E-4</v>
      </c>
      <c r="L53" s="81"/>
    </row>
    <row r="54" spans="1:12" x14ac:dyDescent="0.25">
      <c r="A54" s="162"/>
      <c r="B54" s="159" t="s">
        <v>112</v>
      </c>
      <c r="C54" s="160">
        <v>3769</v>
      </c>
      <c r="D54" s="160">
        <v>10445</v>
      </c>
      <c r="E54" s="160">
        <v>8496</v>
      </c>
      <c r="F54" s="160">
        <v>10392</v>
      </c>
      <c r="G54" s="160">
        <v>12166</v>
      </c>
      <c r="H54" s="160">
        <v>9893</v>
      </c>
      <c r="I54" s="161">
        <f>IFERROR(H54/G54-1,"-")</f>
        <v>-0.18683215518658558</v>
      </c>
      <c r="J54" s="160">
        <f t="shared" si="12"/>
        <v>-2273</v>
      </c>
      <c r="K54" s="161">
        <f>H54/H$8</f>
        <v>3.7048243981392366E-3</v>
      </c>
      <c r="L54" s="81"/>
    </row>
    <row r="55" spans="1:12" s="57" customFormat="1" x14ac:dyDescent="0.25">
      <c r="A55" s="162"/>
      <c r="B55" s="163" t="s">
        <v>115</v>
      </c>
      <c r="C55" s="164">
        <v>173</v>
      </c>
      <c r="D55" s="164">
        <v>5659</v>
      </c>
      <c r="E55" s="164">
        <v>4750</v>
      </c>
      <c r="F55" s="164">
        <v>8026</v>
      </c>
      <c r="G55" s="164">
        <v>5749</v>
      </c>
      <c r="H55" s="164">
        <v>3576</v>
      </c>
      <c r="I55" s="165">
        <f t="shared" ref="I55:I62" si="13">IFERROR(H55/G55-1,"-")</f>
        <v>-0.37797877891807274</v>
      </c>
      <c r="J55" s="164">
        <f t="shared" si="12"/>
        <v>-2173</v>
      </c>
      <c r="K55" s="165">
        <f t="shared" ref="K55:K62" si="14">H55/H$8</f>
        <v>1.3391743705393623E-3</v>
      </c>
      <c r="L55" s="166"/>
    </row>
    <row r="56" spans="1:12" s="57" customFormat="1" x14ac:dyDescent="0.25">
      <c r="A56" s="162"/>
      <c r="B56" s="163" t="s">
        <v>118</v>
      </c>
      <c r="C56" s="164">
        <v>1480</v>
      </c>
      <c r="D56" s="164">
        <v>2083</v>
      </c>
      <c r="E56" s="164">
        <v>1387</v>
      </c>
      <c r="F56" s="164">
        <v>767</v>
      </c>
      <c r="G56" s="164">
        <v>2108</v>
      </c>
      <c r="H56" s="164">
        <v>1755</v>
      </c>
      <c r="I56" s="165">
        <f t="shared" si="13"/>
        <v>-0.16745730550284632</v>
      </c>
      <c r="J56" s="164">
        <f t="shared" si="12"/>
        <v>-353</v>
      </c>
      <c r="K56" s="165">
        <f t="shared" si="14"/>
        <v>6.572290325214152E-4</v>
      </c>
      <c r="L56" s="166"/>
    </row>
    <row r="57" spans="1:12" x14ac:dyDescent="0.25">
      <c r="A57" s="162"/>
      <c r="B57" s="163" t="s">
        <v>121</v>
      </c>
      <c r="C57" s="164">
        <v>367</v>
      </c>
      <c r="D57" s="164">
        <v>313</v>
      </c>
      <c r="E57" s="164">
        <v>385</v>
      </c>
      <c r="F57" s="164">
        <v>222</v>
      </c>
      <c r="G57" s="164">
        <v>398</v>
      </c>
      <c r="H57" s="164">
        <v>801</v>
      </c>
      <c r="I57" s="165">
        <f t="shared" si="13"/>
        <v>1.012562814070352</v>
      </c>
      <c r="J57" s="164">
        <f t="shared" si="12"/>
        <v>403</v>
      </c>
      <c r="K57" s="165">
        <f t="shared" si="14"/>
        <v>2.9996607125336387E-4</v>
      </c>
      <c r="L57" s="81"/>
    </row>
    <row r="58" spans="1:12" x14ac:dyDescent="0.25">
      <c r="A58" s="162"/>
      <c r="B58" s="163" t="s">
        <v>128</v>
      </c>
      <c r="C58" s="164">
        <v>96</v>
      </c>
      <c r="D58" s="164">
        <v>154</v>
      </c>
      <c r="E58" s="164">
        <v>117</v>
      </c>
      <c r="F58" s="164">
        <v>40</v>
      </c>
      <c r="G58" s="164">
        <v>459</v>
      </c>
      <c r="H58" s="164">
        <v>220</v>
      </c>
      <c r="I58" s="165">
        <f t="shared" si="13"/>
        <v>-0.52069716775599129</v>
      </c>
      <c r="J58" s="164">
        <f t="shared" si="12"/>
        <v>-239</v>
      </c>
      <c r="K58" s="165">
        <f t="shared" si="14"/>
        <v>8.2387684988439514E-5</v>
      </c>
      <c r="L58" s="81"/>
    </row>
    <row r="59" spans="1:12" x14ac:dyDescent="0.25">
      <c r="A59" s="162"/>
      <c r="B59" s="163" t="s">
        <v>124</v>
      </c>
      <c r="C59" s="164">
        <v>96</v>
      </c>
      <c r="D59" s="164">
        <v>105</v>
      </c>
      <c r="E59" s="164">
        <v>133</v>
      </c>
      <c r="F59" s="164">
        <v>19</v>
      </c>
      <c r="G59" s="164">
        <v>289</v>
      </c>
      <c r="H59" s="164">
        <v>216</v>
      </c>
      <c r="I59" s="165">
        <f t="shared" si="13"/>
        <v>-0.25259515570934254</v>
      </c>
      <c r="J59" s="164">
        <f t="shared" si="12"/>
        <v>-73</v>
      </c>
      <c r="K59" s="165">
        <f t="shared" si="14"/>
        <v>8.0889727079558796E-5</v>
      </c>
      <c r="L59" s="81"/>
    </row>
    <row r="60" spans="1:12" x14ac:dyDescent="0.25">
      <c r="A60" s="162"/>
      <c r="B60" s="163" t="s">
        <v>133</v>
      </c>
      <c r="C60" s="164">
        <v>26</v>
      </c>
      <c r="D60" s="164">
        <v>0</v>
      </c>
      <c r="E60" s="164">
        <v>24</v>
      </c>
      <c r="F60" s="164">
        <v>0</v>
      </c>
      <c r="G60" s="164">
        <v>2</v>
      </c>
      <c r="H60" s="164">
        <v>41</v>
      </c>
      <c r="I60" s="165">
        <f t="shared" si="13"/>
        <v>19.5</v>
      </c>
      <c r="J60" s="164">
        <f t="shared" si="12"/>
        <v>39</v>
      </c>
      <c r="K60" s="165">
        <f t="shared" si="14"/>
        <v>1.5354068566027363E-5</v>
      </c>
      <c r="L60" s="81"/>
    </row>
    <row r="61" spans="1:12" x14ac:dyDescent="0.25">
      <c r="A61" s="162" t="s">
        <v>149</v>
      </c>
      <c r="B61" s="163" t="s">
        <v>136</v>
      </c>
      <c r="C61" s="164">
        <v>0</v>
      </c>
      <c r="D61" s="164">
        <v>1</v>
      </c>
      <c r="E61" s="164">
        <v>5</v>
      </c>
      <c r="F61" s="164">
        <v>1</v>
      </c>
      <c r="G61" s="164">
        <v>97</v>
      </c>
      <c r="H61" s="164">
        <v>43</v>
      </c>
      <c r="I61" s="165">
        <f t="shared" si="13"/>
        <v>-0.55670103092783507</v>
      </c>
      <c r="J61" s="164">
        <f t="shared" si="12"/>
        <v>-54</v>
      </c>
      <c r="K61" s="165">
        <f t="shared" si="14"/>
        <v>1.6103047520467723E-5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1531</v>
      </c>
      <c r="D62" s="169">
        <f t="shared" si="15"/>
        <v>2130</v>
      </c>
      <c r="E62" s="169">
        <f t="shared" si="15"/>
        <v>1695</v>
      </c>
      <c r="F62" s="169">
        <f t="shared" si="15"/>
        <v>1317</v>
      </c>
      <c r="G62" s="169">
        <f t="shared" si="15"/>
        <v>3064</v>
      </c>
      <c r="H62" s="169">
        <f t="shared" si="15"/>
        <v>3241</v>
      </c>
      <c r="I62" s="170">
        <f t="shared" si="13"/>
        <v>5.7767624020887753E-2</v>
      </c>
      <c r="J62" s="169">
        <f>H62-G62</f>
        <v>177</v>
      </c>
      <c r="K62" s="170">
        <f t="shared" si="14"/>
        <v>1.2137203956706021E-3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14068</v>
      </c>
      <c r="D64" s="176">
        <v>50889</v>
      </c>
      <c r="E64" s="176">
        <v>61354</v>
      </c>
      <c r="F64" s="176">
        <v>78527</v>
      </c>
      <c r="G64" s="176">
        <v>92544</v>
      </c>
      <c r="H64" s="176">
        <v>84556</v>
      </c>
      <c r="I64" s="177">
        <f>IFERROR(H64/G64-1,"-")</f>
        <v>-8.6315698478561576E-2</v>
      </c>
      <c r="J64" s="176">
        <f>H64-G64</f>
        <v>-7988</v>
      </c>
      <c r="K64" s="177">
        <f>H64/H$8</f>
        <v>3.1665332235829506E-2</v>
      </c>
      <c r="L64" s="81"/>
    </row>
    <row r="65" spans="1:12" x14ac:dyDescent="0.25">
      <c r="A65" s="162" t="s">
        <v>101</v>
      </c>
      <c r="B65" s="159" t="s">
        <v>102</v>
      </c>
      <c r="C65" s="160">
        <v>3816</v>
      </c>
      <c r="D65" s="160">
        <v>6475</v>
      </c>
      <c r="E65" s="160">
        <v>23762</v>
      </c>
      <c r="F65" s="160">
        <v>29035</v>
      </c>
      <c r="G65" s="160">
        <v>23626</v>
      </c>
      <c r="H65" s="160">
        <v>18199</v>
      </c>
      <c r="I65" s="161">
        <f>IFERROR(H65/G65-1,"-")</f>
        <v>-0.22970456276982987</v>
      </c>
      <c r="J65" s="160">
        <f t="shared" ref="J65:J75" si="16">H65-G65</f>
        <v>-5427</v>
      </c>
      <c r="K65" s="161">
        <f>H65/H$8</f>
        <v>6.8153339959300483E-3</v>
      </c>
      <c r="L65" s="81"/>
    </row>
    <row r="66" spans="1:12" x14ac:dyDescent="0.25">
      <c r="A66" s="162" t="s">
        <v>108</v>
      </c>
      <c r="B66" s="163" t="s">
        <v>108</v>
      </c>
      <c r="C66" s="164">
        <v>2560</v>
      </c>
      <c r="D66" s="164">
        <v>5637</v>
      </c>
      <c r="E66" s="164">
        <v>15700</v>
      </c>
      <c r="F66" s="164">
        <v>20066</v>
      </c>
      <c r="G66" s="164">
        <v>6232</v>
      </c>
      <c r="H66" s="164">
        <v>7379</v>
      </c>
      <c r="I66" s="165">
        <f>IFERROR(H66/G66-1,"-")</f>
        <v>0.18405006418485237</v>
      </c>
      <c r="J66" s="164">
        <f t="shared" si="16"/>
        <v>1147</v>
      </c>
      <c r="K66" s="165">
        <f>H66/H$8</f>
        <v>2.7633578524077053E-3</v>
      </c>
      <c r="L66" s="81"/>
    </row>
    <row r="67" spans="1:12" x14ac:dyDescent="0.25">
      <c r="A67" s="162" t="s">
        <v>105</v>
      </c>
      <c r="B67" s="163" t="s">
        <v>105</v>
      </c>
      <c r="C67" s="164">
        <v>1256</v>
      </c>
      <c r="D67" s="164">
        <v>838</v>
      </c>
      <c r="E67" s="164">
        <v>8062</v>
      </c>
      <c r="F67" s="164">
        <v>8969</v>
      </c>
      <c r="G67" s="164">
        <v>17394</v>
      </c>
      <c r="H67" s="164">
        <v>10820</v>
      </c>
      <c r="I67" s="165">
        <f>IFERROR(H67/G67-1,"-")</f>
        <v>-0.37794641830516273</v>
      </c>
      <c r="J67" s="164">
        <f t="shared" si="16"/>
        <v>-6574</v>
      </c>
      <c r="K67" s="165">
        <f>H67/H$8</f>
        <v>4.051976143522343E-3</v>
      </c>
      <c r="L67" s="81"/>
    </row>
    <row r="68" spans="1:12" x14ac:dyDescent="0.25">
      <c r="A68" s="162"/>
      <c r="B68" s="159" t="s">
        <v>112</v>
      </c>
      <c r="C68" s="160">
        <v>10252</v>
      </c>
      <c r="D68" s="160">
        <v>44414</v>
      </c>
      <c r="E68" s="160">
        <v>37592</v>
      </c>
      <c r="F68" s="160">
        <v>49492</v>
      </c>
      <c r="G68" s="160">
        <v>68918</v>
      </c>
      <c r="H68" s="160">
        <v>66357</v>
      </c>
      <c r="I68" s="161">
        <f>IFERROR(H68/G68-1,"-")</f>
        <v>-3.7160103311181358E-2</v>
      </c>
      <c r="J68" s="160">
        <f t="shared" si="16"/>
        <v>-2561</v>
      </c>
      <c r="K68" s="161">
        <f>H68/H$8</f>
        <v>2.4849998239899456E-2</v>
      </c>
      <c r="L68" s="81"/>
    </row>
    <row r="69" spans="1:12" s="57" customFormat="1" x14ac:dyDescent="0.25">
      <c r="A69" s="162"/>
      <c r="B69" s="163" t="s">
        <v>115</v>
      </c>
      <c r="C69" s="164">
        <v>2152</v>
      </c>
      <c r="D69" s="164">
        <v>19904</v>
      </c>
      <c r="E69" s="164">
        <v>10307</v>
      </c>
      <c r="F69" s="164">
        <v>27425</v>
      </c>
      <c r="G69" s="164">
        <v>39632</v>
      </c>
      <c r="H69" s="164">
        <v>37528</v>
      </c>
      <c r="I69" s="165">
        <f t="shared" ref="I69:I76" si="17">IFERROR(H69/G69-1,"-")</f>
        <v>-5.3088413403310497E-2</v>
      </c>
      <c r="J69" s="164">
        <f t="shared" si="16"/>
        <v>-2104</v>
      </c>
      <c r="K69" s="165">
        <f t="shared" ref="K69:K76" si="18">H69/H$8</f>
        <v>1.4053841101118899E-2</v>
      </c>
      <c r="L69" s="166"/>
    </row>
    <row r="70" spans="1:12" s="57" customFormat="1" x14ac:dyDescent="0.25">
      <c r="A70" s="162"/>
      <c r="B70" s="163" t="s">
        <v>118</v>
      </c>
      <c r="C70" s="164">
        <v>1408</v>
      </c>
      <c r="D70" s="164">
        <v>3591</v>
      </c>
      <c r="E70" s="164">
        <v>10666</v>
      </c>
      <c r="F70" s="164">
        <v>2892</v>
      </c>
      <c r="G70" s="164">
        <v>4572</v>
      </c>
      <c r="H70" s="164">
        <v>4019</v>
      </c>
      <c r="I70" s="165">
        <f t="shared" si="17"/>
        <v>-0.12095363079615051</v>
      </c>
      <c r="J70" s="164">
        <f t="shared" si="16"/>
        <v>-553</v>
      </c>
      <c r="K70" s="165">
        <f t="shared" si="18"/>
        <v>1.5050732089479017E-3</v>
      </c>
      <c r="L70" s="166"/>
    </row>
    <row r="71" spans="1:12" x14ac:dyDescent="0.25">
      <c r="A71" s="162"/>
      <c r="B71" s="163" t="s">
        <v>121</v>
      </c>
      <c r="C71" s="164">
        <v>1301</v>
      </c>
      <c r="D71" s="164">
        <v>4140</v>
      </c>
      <c r="E71" s="164">
        <v>2887</v>
      </c>
      <c r="F71" s="164">
        <v>2445</v>
      </c>
      <c r="G71" s="164">
        <v>5101</v>
      </c>
      <c r="H71" s="164">
        <v>5810</v>
      </c>
      <c r="I71" s="165">
        <f t="shared" si="17"/>
        <v>0.13899235444030578</v>
      </c>
      <c r="J71" s="164">
        <f t="shared" si="16"/>
        <v>709</v>
      </c>
      <c r="K71" s="165">
        <f t="shared" si="18"/>
        <v>2.1757838626492434E-3</v>
      </c>
      <c r="L71" s="81"/>
    </row>
    <row r="72" spans="1:12" x14ac:dyDescent="0.25">
      <c r="A72" s="162"/>
      <c r="B72" s="163" t="s">
        <v>128</v>
      </c>
      <c r="C72" s="164">
        <v>1561</v>
      </c>
      <c r="D72" s="164">
        <v>1317</v>
      </c>
      <c r="E72" s="164">
        <v>854</v>
      </c>
      <c r="F72" s="164">
        <v>2058</v>
      </c>
      <c r="G72" s="164">
        <v>2195</v>
      </c>
      <c r="H72" s="164">
        <v>2978</v>
      </c>
      <c r="I72" s="165">
        <f t="shared" si="17"/>
        <v>0.35671981776765382</v>
      </c>
      <c r="J72" s="164">
        <f t="shared" si="16"/>
        <v>783</v>
      </c>
      <c r="K72" s="165">
        <f t="shared" si="18"/>
        <v>1.1152296631616947E-3</v>
      </c>
      <c r="L72" s="81"/>
    </row>
    <row r="73" spans="1:12" x14ac:dyDescent="0.25">
      <c r="A73" s="162"/>
      <c r="B73" s="163" t="s">
        <v>124</v>
      </c>
      <c r="C73" s="164">
        <v>777</v>
      </c>
      <c r="D73" s="164">
        <v>727</v>
      </c>
      <c r="E73" s="164">
        <v>781</v>
      </c>
      <c r="F73" s="164">
        <v>753</v>
      </c>
      <c r="G73" s="164">
        <v>1239</v>
      </c>
      <c r="H73" s="164">
        <v>914</v>
      </c>
      <c r="I73" s="165">
        <f t="shared" si="17"/>
        <v>-0.26230831315577074</v>
      </c>
      <c r="J73" s="164">
        <f t="shared" si="16"/>
        <v>-325</v>
      </c>
      <c r="K73" s="165">
        <f t="shared" si="18"/>
        <v>3.4228338217924412E-4</v>
      </c>
      <c r="L73" s="81"/>
    </row>
    <row r="74" spans="1:12" x14ac:dyDescent="0.25">
      <c r="A74" s="162"/>
      <c r="B74" s="163" t="s">
        <v>133</v>
      </c>
      <c r="C74" s="164">
        <v>0</v>
      </c>
      <c r="D74" s="164">
        <v>172</v>
      </c>
      <c r="E74" s="164">
        <v>0</v>
      </c>
      <c r="F74" s="164">
        <v>4</v>
      </c>
      <c r="G74" s="164">
        <v>74</v>
      </c>
      <c r="H74" s="164">
        <v>46</v>
      </c>
      <c r="I74" s="165">
        <f t="shared" si="17"/>
        <v>-0.3783783783783784</v>
      </c>
      <c r="J74" s="164">
        <f t="shared" si="16"/>
        <v>-28</v>
      </c>
      <c r="K74" s="165">
        <f t="shared" si="18"/>
        <v>1.7226515952128262E-5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435</v>
      </c>
      <c r="E75" s="164">
        <v>8</v>
      </c>
      <c r="F75" s="164">
        <v>77</v>
      </c>
      <c r="G75" s="164">
        <v>411</v>
      </c>
      <c r="H75" s="164">
        <v>117</v>
      </c>
      <c r="I75" s="165">
        <f t="shared" si="17"/>
        <v>-0.71532846715328469</v>
      </c>
      <c r="J75" s="164">
        <f t="shared" si="16"/>
        <v>-294</v>
      </c>
      <c r="K75" s="165">
        <f t="shared" si="18"/>
        <v>4.3815268834761011E-5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3053</v>
      </c>
      <c r="D76" s="169">
        <f t="shared" si="19"/>
        <v>14128</v>
      </c>
      <c r="E76" s="169">
        <f t="shared" si="19"/>
        <v>12089</v>
      </c>
      <c r="F76" s="169">
        <f t="shared" si="19"/>
        <v>13838</v>
      </c>
      <c r="G76" s="169">
        <f t="shared" si="19"/>
        <v>15694</v>
      </c>
      <c r="H76" s="169">
        <f t="shared" si="19"/>
        <v>14945</v>
      </c>
      <c r="I76" s="170">
        <f t="shared" si="17"/>
        <v>-4.7725245316681542E-2</v>
      </c>
      <c r="J76" s="169">
        <f>H76-G76</f>
        <v>-749</v>
      </c>
      <c r="K76" s="170">
        <f t="shared" si="18"/>
        <v>5.5967452370555837E-3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110623</v>
      </c>
      <c r="D78" s="176">
        <v>364068</v>
      </c>
      <c r="E78" s="176">
        <v>393768</v>
      </c>
      <c r="F78" s="176">
        <v>460449</v>
      </c>
      <c r="G78" s="176">
        <v>430081</v>
      </c>
      <c r="H78" s="176">
        <v>433796</v>
      </c>
      <c r="I78" s="177">
        <f>IFERROR(H78/G78-1,"-")</f>
        <v>8.6379077429601381E-3</v>
      </c>
      <c r="J78" s="176">
        <f>H78-G78</f>
        <v>3715</v>
      </c>
      <c r="K78" s="177">
        <f>H78/H$8</f>
        <v>0.16245203726020502</v>
      </c>
      <c r="L78" s="81"/>
    </row>
    <row r="79" spans="1:12" x14ac:dyDescent="0.25">
      <c r="A79" s="162" t="s">
        <v>101</v>
      </c>
      <c r="B79" s="159" t="s">
        <v>102</v>
      </c>
      <c r="C79" s="160">
        <v>57962</v>
      </c>
      <c r="D79" s="160">
        <v>189872</v>
      </c>
      <c r="E79" s="160">
        <v>185864</v>
      </c>
      <c r="F79" s="160">
        <v>186304</v>
      </c>
      <c r="G79" s="160">
        <v>183684</v>
      </c>
      <c r="H79" s="160">
        <v>208802</v>
      </c>
      <c r="I79" s="161">
        <f>IFERROR(H79/G79-1,"-")</f>
        <v>0.13674571546786862</v>
      </c>
      <c r="J79" s="160">
        <f t="shared" ref="J79:J89" si="20">H79-G79</f>
        <v>25118</v>
      </c>
      <c r="K79" s="161">
        <f>H79/H$8</f>
        <v>7.8194151822527938E-2</v>
      </c>
      <c r="L79" s="81"/>
    </row>
    <row r="80" spans="1:12" x14ac:dyDescent="0.25">
      <c r="A80" s="162" t="s">
        <v>108</v>
      </c>
      <c r="B80" s="163" t="s">
        <v>108</v>
      </c>
      <c r="C80" s="164">
        <v>15745</v>
      </c>
      <c r="D80" s="164">
        <v>23487</v>
      </c>
      <c r="E80" s="164">
        <v>34827</v>
      </c>
      <c r="F80" s="164">
        <v>40959</v>
      </c>
      <c r="G80" s="164">
        <v>23728</v>
      </c>
      <c r="H80" s="164">
        <v>32390</v>
      </c>
      <c r="I80" s="165">
        <f>IFERROR(H80/G80-1,"-")</f>
        <v>0.36505394470667563</v>
      </c>
      <c r="J80" s="164">
        <f t="shared" si="20"/>
        <v>8662</v>
      </c>
      <c r="K80" s="165">
        <f>H80/H$8</f>
        <v>1.2129714167161618E-2</v>
      </c>
      <c r="L80" s="81"/>
    </row>
    <row r="81" spans="1:12" x14ac:dyDescent="0.25">
      <c r="A81" s="162" t="s">
        <v>105</v>
      </c>
      <c r="B81" s="163" t="s">
        <v>105</v>
      </c>
      <c r="C81" s="164">
        <v>42217</v>
      </c>
      <c r="D81" s="164">
        <v>166385</v>
      </c>
      <c r="E81" s="164">
        <v>151037</v>
      </c>
      <c r="F81" s="164">
        <v>145345</v>
      </c>
      <c r="G81" s="164">
        <v>159956</v>
      </c>
      <c r="H81" s="164">
        <v>176412</v>
      </c>
      <c r="I81" s="165">
        <f>IFERROR(H81/G81-1,"-")</f>
        <v>0.1028782915301707</v>
      </c>
      <c r="J81" s="164">
        <f t="shared" si="20"/>
        <v>16456</v>
      </c>
      <c r="K81" s="165">
        <f>H81/H$8</f>
        <v>6.606443765536632E-2</v>
      </c>
      <c r="L81" s="81"/>
    </row>
    <row r="82" spans="1:12" x14ac:dyDescent="0.25">
      <c r="A82" s="162"/>
      <c r="B82" s="159" t="s">
        <v>112</v>
      </c>
      <c r="C82" s="160">
        <v>52661</v>
      </c>
      <c r="D82" s="160">
        <v>174196</v>
      </c>
      <c r="E82" s="160">
        <v>207904</v>
      </c>
      <c r="F82" s="160">
        <v>274145</v>
      </c>
      <c r="G82" s="160">
        <v>246397</v>
      </c>
      <c r="H82" s="160">
        <v>224994</v>
      </c>
      <c r="I82" s="161">
        <f>IFERROR(H82/G82-1,"-")</f>
        <v>-8.6863882271293935E-2</v>
      </c>
      <c r="J82" s="160">
        <f t="shared" si="20"/>
        <v>-21403</v>
      </c>
      <c r="K82" s="161">
        <f>H82/H$8</f>
        <v>8.4257885437677094E-2</v>
      </c>
      <c r="L82" s="81"/>
    </row>
    <row r="83" spans="1:12" s="57" customFormat="1" x14ac:dyDescent="0.25">
      <c r="A83" s="162"/>
      <c r="B83" s="163" t="s">
        <v>115</v>
      </c>
      <c r="C83" s="164">
        <v>2217</v>
      </c>
      <c r="D83" s="164">
        <v>39494</v>
      </c>
      <c r="E83" s="164">
        <v>44671</v>
      </c>
      <c r="F83" s="164">
        <v>59447</v>
      </c>
      <c r="G83" s="164">
        <v>52733</v>
      </c>
      <c r="H83" s="164">
        <v>61633</v>
      </c>
      <c r="I83" s="165">
        <f t="shared" ref="I83:I90" si="21">IFERROR(H83/G83-1,"-")</f>
        <v>0.16877477101625171</v>
      </c>
      <c r="J83" s="164">
        <f t="shared" si="20"/>
        <v>8900</v>
      </c>
      <c r="K83" s="165">
        <f t="shared" ref="K83:K90" si="22">H83/H$8</f>
        <v>2.3080909949511327E-2</v>
      </c>
      <c r="L83" s="166"/>
    </row>
    <row r="84" spans="1:12" s="57" customFormat="1" x14ac:dyDescent="0.25">
      <c r="A84" s="162"/>
      <c r="B84" s="163" t="s">
        <v>118</v>
      </c>
      <c r="C84" s="164">
        <v>18070</v>
      </c>
      <c r="D84" s="164">
        <v>67149</v>
      </c>
      <c r="E84" s="164">
        <v>68057</v>
      </c>
      <c r="F84" s="164">
        <v>81325</v>
      </c>
      <c r="G84" s="164">
        <v>77681</v>
      </c>
      <c r="H84" s="164">
        <v>58601</v>
      </c>
      <c r="I84" s="165">
        <f t="shared" si="21"/>
        <v>-0.24561990705577941</v>
      </c>
      <c r="J84" s="164">
        <f t="shared" si="20"/>
        <v>-19080</v>
      </c>
      <c r="K84" s="165">
        <f t="shared" si="22"/>
        <v>2.1945457854579745E-2</v>
      </c>
      <c r="L84" s="166"/>
    </row>
    <row r="85" spans="1:12" x14ac:dyDescent="0.25">
      <c r="A85" s="162"/>
      <c r="B85" s="163" t="s">
        <v>121</v>
      </c>
      <c r="C85" s="164">
        <v>6244</v>
      </c>
      <c r="D85" s="164">
        <v>10927</v>
      </c>
      <c r="E85" s="164">
        <v>16599</v>
      </c>
      <c r="F85" s="164">
        <v>31108</v>
      </c>
      <c r="G85" s="164">
        <v>22991</v>
      </c>
      <c r="H85" s="164">
        <v>26959</v>
      </c>
      <c r="I85" s="165">
        <f t="shared" si="21"/>
        <v>0.17258927406376401</v>
      </c>
      <c r="J85" s="164">
        <f t="shared" si="20"/>
        <v>3968</v>
      </c>
      <c r="K85" s="165">
        <f t="shared" si="22"/>
        <v>1.0095861816378822E-2</v>
      </c>
      <c r="L85" s="81"/>
    </row>
    <row r="86" spans="1:12" x14ac:dyDescent="0.25">
      <c r="A86" s="162"/>
      <c r="B86" s="163" t="s">
        <v>128</v>
      </c>
      <c r="C86" s="164">
        <v>1221</v>
      </c>
      <c r="D86" s="164">
        <v>3989</v>
      </c>
      <c r="E86" s="164">
        <v>6037</v>
      </c>
      <c r="F86" s="164">
        <v>10443</v>
      </c>
      <c r="G86" s="164">
        <v>5971</v>
      </c>
      <c r="H86" s="164">
        <v>8416</v>
      </c>
      <c r="I86" s="165">
        <f t="shared" si="21"/>
        <v>0.40947914922123596</v>
      </c>
      <c r="J86" s="164">
        <f t="shared" si="20"/>
        <v>2445</v>
      </c>
      <c r="K86" s="165">
        <f t="shared" si="22"/>
        <v>3.1517034402850316E-3</v>
      </c>
      <c r="L86" s="81"/>
    </row>
    <row r="87" spans="1:12" x14ac:dyDescent="0.25">
      <c r="A87" s="162"/>
      <c r="B87" s="163" t="s">
        <v>124</v>
      </c>
      <c r="C87" s="164">
        <v>1692</v>
      </c>
      <c r="D87" s="164">
        <v>2174</v>
      </c>
      <c r="E87" s="164">
        <v>2900</v>
      </c>
      <c r="F87" s="164">
        <v>4781</v>
      </c>
      <c r="G87" s="164">
        <v>4208</v>
      </c>
      <c r="H87" s="164">
        <v>3812</v>
      </c>
      <c r="I87" s="165">
        <f t="shared" si="21"/>
        <v>-9.4106463878326996E-2</v>
      </c>
      <c r="J87" s="164">
        <f t="shared" si="20"/>
        <v>-396</v>
      </c>
      <c r="K87" s="165">
        <f t="shared" si="22"/>
        <v>1.4275538871633246E-3</v>
      </c>
      <c r="L87" s="81"/>
    </row>
    <row r="88" spans="1:12" x14ac:dyDescent="0.25">
      <c r="A88" s="162"/>
      <c r="B88" s="163" t="s">
        <v>133</v>
      </c>
      <c r="C88" s="164">
        <v>167</v>
      </c>
      <c r="D88" s="164">
        <v>669</v>
      </c>
      <c r="E88" s="164">
        <v>1137</v>
      </c>
      <c r="F88" s="164">
        <v>942</v>
      </c>
      <c r="G88" s="164">
        <v>851</v>
      </c>
      <c r="H88" s="164">
        <v>946</v>
      </c>
      <c r="I88" s="165">
        <f t="shared" si="21"/>
        <v>0.1116333725029377</v>
      </c>
      <c r="J88" s="164">
        <f t="shared" si="20"/>
        <v>95</v>
      </c>
      <c r="K88" s="165">
        <f t="shared" si="22"/>
        <v>3.5426704545028987E-4</v>
      </c>
      <c r="L88" s="81"/>
    </row>
    <row r="89" spans="1:12" x14ac:dyDescent="0.25">
      <c r="A89" s="162" t="s">
        <v>149</v>
      </c>
      <c r="B89" s="163" t="s">
        <v>136</v>
      </c>
      <c r="C89" s="164">
        <v>959</v>
      </c>
      <c r="D89" s="164">
        <v>476</v>
      </c>
      <c r="E89" s="164">
        <v>1174</v>
      </c>
      <c r="F89" s="164">
        <v>774</v>
      </c>
      <c r="G89" s="164">
        <v>405</v>
      </c>
      <c r="H89" s="164">
        <v>371</v>
      </c>
      <c r="I89" s="165">
        <f t="shared" si="21"/>
        <v>-8.395061728395059E-2</v>
      </c>
      <c r="J89" s="164">
        <f t="shared" si="20"/>
        <v>-34</v>
      </c>
      <c r="K89" s="165">
        <f t="shared" si="22"/>
        <v>1.3893559604868664E-4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22091</v>
      </c>
      <c r="D90" s="169">
        <f t="shared" si="23"/>
        <v>49318</v>
      </c>
      <c r="E90" s="169">
        <f t="shared" si="23"/>
        <v>67329</v>
      </c>
      <c r="F90" s="169">
        <f t="shared" si="23"/>
        <v>85325</v>
      </c>
      <c r="G90" s="169">
        <f t="shared" si="23"/>
        <v>81557</v>
      </c>
      <c r="H90" s="169">
        <f t="shared" si="23"/>
        <v>64256</v>
      </c>
      <c r="I90" s="170">
        <f t="shared" si="21"/>
        <v>-0.21213384504089161</v>
      </c>
      <c r="J90" s="169">
        <f>H90-G90</f>
        <v>-17301</v>
      </c>
      <c r="K90" s="170">
        <f t="shared" si="22"/>
        <v>2.4063195848259861E-2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5487</v>
      </c>
      <c r="D92" s="176">
        <v>11277</v>
      </c>
      <c r="E92" s="176">
        <v>10373</v>
      </c>
      <c r="F92" s="176">
        <v>10115</v>
      </c>
      <c r="G92" s="176">
        <v>11658</v>
      </c>
      <c r="H92" s="176">
        <v>7768</v>
      </c>
      <c r="I92" s="177">
        <f>IFERROR(H92/G92-1,"-")</f>
        <v>-0.33367644535940988</v>
      </c>
      <c r="J92" s="176">
        <f>H92-G92</f>
        <v>-3890</v>
      </c>
      <c r="K92" s="177">
        <f>H92/H$8</f>
        <v>2.9090342590463551E-3</v>
      </c>
      <c r="L92" s="81"/>
    </row>
    <row r="93" spans="1:12" x14ac:dyDescent="0.25">
      <c r="A93" s="162" t="s">
        <v>101</v>
      </c>
      <c r="B93" s="159" t="s">
        <v>102</v>
      </c>
      <c r="C93" s="160">
        <v>3249</v>
      </c>
      <c r="D93" s="160">
        <v>7954</v>
      </c>
      <c r="E93" s="160">
        <v>6546</v>
      </c>
      <c r="F93" s="160">
        <v>6147</v>
      </c>
      <c r="G93" s="160">
        <v>7419</v>
      </c>
      <c r="H93" s="160">
        <v>4761</v>
      </c>
      <c r="I93" s="161">
        <f>IFERROR(H93/G93-1,"-")</f>
        <v>-0.35826930853214722</v>
      </c>
      <c r="J93" s="160">
        <f t="shared" ref="J93:J103" si="24">H93-G93</f>
        <v>-2658</v>
      </c>
      <c r="K93" s="161">
        <f>H93/H$8</f>
        <v>1.782944401045275E-3</v>
      </c>
      <c r="L93" s="81"/>
    </row>
    <row r="94" spans="1:12" x14ac:dyDescent="0.25">
      <c r="A94" s="162" t="s">
        <v>108</v>
      </c>
      <c r="B94" s="163" t="s">
        <v>108</v>
      </c>
      <c r="C94" s="164">
        <v>1771</v>
      </c>
      <c r="D94" s="164">
        <v>4228</v>
      </c>
      <c r="E94" s="164">
        <v>1166</v>
      </c>
      <c r="F94" s="164">
        <v>1164</v>
      </c>
      <c r="G94" s="164">
        <v>3102</v>
      </c>
      <c r="H94" s="164">
        <v>1951</v>
      </c>
      <c r="I94" s="165">
        <f>IFERROR(H94/G94-1,"-")</f>
        <v>-0.37105093488072216</v>
      </c>
      <c r="J94" s="164">
        <f t="shared" si="24"/>
        <v>-1151</v>
      </c>
      <c r="K94" s="165">
        <f>H94/H$8</f>
        <v>7.3062897005657043E-4</v>
      </c>
      <c r="L94" s="81"/>
    </row>
    <row r="95" spans="1:12" x14ac:dyDescent="0.25">
      <c r="A95" s="162" t="s">
        <v>105</v>
      </c>
      <c r="B95" s="163" t="s">
        <v>105</v>
      </c>
      <c r="C95" s="164">
        <v>1478</v>
      </c>
      <c r="D95" s="164">
        <v>3726</v>
      </c>
      <c r="E95" s="164">
        <v>5380</v>
      </c>
      <c r="F95" s="164">
        <v>4983</v>
      </c>
      <c r="G95" s="164">
        <v>4317</v>
      </c>
      <c r="H95" s="164">
        <v>2810</v>
      </c>
      <c r="I95" s="165">
        <f>IFERROR(H95/G95-1,"-")</f>
        <v>-0.34908501274032888</v>
      </c>
      <c r="J95" s="164">
        <f t="shared" si="24"/>
        <v>-1507</v>
      </c>
      <c r="K95" s="165">
        <f>H95/H$8</f>
        <v>1.0523154309887046E-3</v>
      </c>
      <c r="L95" s="81"/>
    </row>
    <row r="96" spans="1:12" x14ac:dyDescent="0.25">
      <c r="A96" s="162"/>
      <c r="B96" s="159" t="s">
        <v>112</v>
      </c>
      <c r="C96" s="160">
        <v>2238</v>
      </c>
      <c r="D96" s="160">
        <v>3323</v>
      </c>
      <c r="E96" s="160">
        <v>3827</v>
      </c>
      <c r="F96" s="160">
        <v>3968</v>
      </c>
      <c r="G96" s="160">
        <v>4239</v>
      </c>
      <c r="H96" s="160">
        <v>3007</v>
      </c>
      <c r="I96" s="161">
        <f>IFERROR(H96/G96-1,"-")</f>
        <v>-0.29063458362821415</v>
      </c>
      <c r="J96" s="160">
        <f t="shared" si="24"/>
        <v>-1232</v>
      </c>
      <c r="K96" s="161">
        <f>H96/H$8</f>
        <v>1.1260898580010799E-3</v>
      </c>
      <c r="L96" s="81"/>
    </row>
    <row r="97" spans="1:12" s="57" customFormat="1" x14ac:dyDescent="0.25">
      <c r="A97" s="162"/>
      <c r="B97" s="163" t="s">
        <v>115</v>
      </c>
      <c r="C97" s="164">
        <v>121</v>
      </c>
      <c r="D97" s="164">
        <v>530</v>
      </c>
      <c r="E97" s="164">
        <v>510</v>
      </c>
      <c r="F97" s="164">
        <v>471</v>
      </c>
      <c r="G97" s="164">
        <v>452</v>
      </c>
      <c r="H97" s="164">
        <v>341</v>
      </c>
      <c r="I97" s="165">
        <f t="shared" ref="I97:I104" si="25">IFERROR(H97/G97-1,"-")</f>
        <v>-0.24557522123893805</v>
      </c>
      <c r="J97" s="164">
        <f t="shared" si="24"/>
        <v>-111</v>
      </c>
      <c r="K97" s="165">
        <f t="shared" ref="K97:K104" si="26">H97/H$8</f>
        <v>1.2770091173208123E-4</v>
      </c>
      <c r="L97" s="166"/>
    </row>
    <row r="98" spans="1:12" s="57" customFormat="1" x14ac:dyDescent="0.25">
      <c r="A98" s="162"/>
      <c r="B98" s="163" t="s">
        <v>118</v>
      </c>
      <c r="C98" s="164">
        <v>885</v>
      </c>
      <c r="D98" s="164">
        <v>894</v>
      </c>
      <c r="E98" s="164">
        <v>831</v>
      </c>
      <c r="F98" s="164">
        <v>1011</v>
      </c>
      <c r="G98" s="164">
        <v>965</v>
      </c>
      <c r="H98" s="164">
        <v>835</v>
      </c>
      <c r="I98" s="165">
        <f t="shared" si="25"/>
        <v>-0.13471502590673579</v>
      </c>
      <c r="J98" s="164">
        <f t="shared" si="24"/>
        <v>-130</v>
      </c>
      <c r="K98" s="165">
        <f t="shared" si="26"/>
        <v>3.1269871347884998E-4</v>
      </c>
      <c r="L98" s="166"/>
    </row>
    <row r="99" spans="1:12" x14ac:dyDescent="0.25">
      <c r="A99" s="162"/>
      <c r="B99" s="163" t="s">
        <v>121</v>
      </c>
      <c r="C99" s="164">
        <v>357</v>
      </c>
      <c r="D99" s="164">
        <v>278</v>
      </c>
      <c r="E99" s="164">
        <v>374</v>
      </c>
      <c r="F99" s="164">
        <v>426</v>
      </c>
      <c r="G99" s="164">
        <v>397</v>
      </c>
      <c r="H99" s="164">
        <v>213</v>
      </c>
      <c r="I99" s="165">
        <f t="shared" si="25"/>
        <v>-0.46347607052896722</v>
      </c>
      <c r="J99" s="164">
        <f t="shared" si="24"/>
        <v>-184</v>
      </c>
      <c r="K99" s="165">
        <f t="shared" si="26"/>
        <v>7.9766258647898246E-5</v>
      </c>
      <c r="L99" s="81"/>
    </row>
    <row r="100" spans="1:12" x14ac:dyDescent="0.25">
      <c r="A100" s="162"/>
      <c r="B100" s="163" t="s">
        <v>128</v>
      </c>
      <c r="C100" s="164">
        <v>52</v>
      </c>
      <c r="D100" s="164">
        <v>448</v>
      </c>
      <c r="E100" s="164">
        <v>127</v>
      </c>
      <c r="F100" s="164">
        <v>314</v>
      </c>
      <c r="G100" s="164">
        <v>155</v>
      </c>
      <c r="H100" s="164">
        <v>110</v>
      </c>
      <c r="I100" s="165">
        <f t="shared" si="25"/>
        <v>-0.29032258064516125</v>
      </c>
      <c r="J100" s="164">
        <f t="shared" si="24"/>
        <v>-45</v>
      </c>
      <c r="K100" s="165">
        <f t="shared" si="26"/>
        <v>4.1193842494219757E-5</v>
      </c>
      <c r="L100" s="81"/>
    </row>
    <row r="101" spans="1:12" x14ac:dyDescent="0.25">
      <c r="A101" s="162"/>
      <c r="B101" s="163" t="s">
        <v>124</v>
      </c>
      <c r="C101" s="164">
        <v>84</v>
      </c>
      <c r="D101" s="164">
        <v>70</v>
      </c>
      <c r="E101" s="164">
        <v>73</v>
      </c>
      <c r="F101" s="164">
        <v>55</v>
      </c>
      <c r="G101" s="164">
        <v>105</v>
      </c>
      <c r="H101" s="164">
        <v>63</v>
      </c>
      <c r="I101" s="165">
        <f t="shared" si="25"/>
        <v>-0.4</v>
      </c>
      <c r="J101" s="164">
        <f t="shared" si="24"/>
        <v>-42</v>
      </c>
      <c r="K101" s="165">
        <f t="shared" si="26"/>
        <v>2.3592837064871313E-5</v>
      </c>
      <c r="L101" s="81"/>
    </row>
    <row r="102" spans="1:12" x14ac:dyDescent="0.25">
      <c r="A102" s="162"/>
      <c r="B102" s="163" t="s">
        <v>133</v>
      </c>
      <c r="C102" s="164">
        <v>0</v>
      </c>
      <c r="D102" s="164">
        <v>7</v>
      </c>
      <c r="E102" s="164">
        <v>2</v>
      </c>
      <c r="F102" s="164">
        <v>176</v>
      </c>
      <c r="G102" s="164">
        <v>4</v>
      </c>
      <c r="H102" s="164">
        <v>0</v>
      </c>
      <c r="I102" s="165">
        <f t="shared" si="25"/>
        <v>-1</v>
      </c>
      <c r="J102" s="164">
        <f t="shared" si="24"/>
        <v>-4</v>
      </c>
      <c r="K102" s="165">
        <f t="shared" si="26"/>
        <v>0</v>
      </c>
      <c r="L102" s="81"/>
    </row>
    <row r="103" spans="1:12" x14ac:dyDescent="0.25">
      <c r="A103" s="162" t="s">
        <v>149</v>
      </c>
      <c r="B103" s="163" t="s">
        <v>136</v>
      </c>
      <c r="C103" s="164">
        <v>10</v>
      </c>
      <c r="D103" s="164">
        <v>29</v>
      </c>
      <c r="E103" s="164">
        <v>48</v>
      </c>
      <c r="F103" s="164">
        <v>0</v>
      </c>
      <c r="G103" s="164">
        <v>30</v>
      </c>
      <c r="H103" s="164">
        <v>16</v>
      </c>
      <c r="I103" s="165">
        <f t="shared" si="25"/>
        <v>-0.46666666666666667</v>
      </c>
      <c r="J103" s="164">
        <f t="shared" si="24"/>
        <v>-14</v>
      </c>
      <c r="K103" s="165">
        <f t="shared" si="26"/>
        <v>5.9918316355228731E-6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729</v>
      </c>
      <c r="D104" s="169">
        <f t="shared" si="27"/>
        <v>1067</v>
      </c>
      <c r="E104" s="169">
        <f t="shared" si="27"/>
        <v>1862</v>
      </c>
      <c r="F104" s="169">
        <f t="shared" si="27"/>
        <v>1515</v>
      </c>
      <c r="G104" s="169">
        <f t="shared" si="27"/>
        <v>2131</v>
      </c>
      <c r="H104" s="169">
        <f t="shared" si="27"/>
        <v>1429</v>
      </c>
      <c r="I104" s="170">
        <f t="shared" si="25"/>
        <v>-0.329422806194275</v>
      </c>
      <c r="J104" s="169">
        <f>H104-G104</f>
        <v>-702</v>
      </c>
      <c r="K104" s="170">
        <f t="shared" si="26"/>
        <v>5.3514546294763661E-4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64992</v>
      </c>
      <c r="D106" s="176">
        <v>93083</v>
      </c>
      <c r="E106" s="176">
        <v>128219</v>
      </c>
      <c r="F106" s="176">
        <v>124929</v>
      </c>
      <c r="G106" s="176">
        <v>121111</v>
      </c>
      <c r="H106" s="176">
        <v>99057</v>
      </c>
      <c r="I106" s="177">
        <f>IFERROR(H106/G106-1,"-")</f>
        <v>-0.18209741476827046</v>
      </c>
      <c r="J106" s="176">
        <f>H106-G106</f>
        <v>-22054</v>
      </c>
      <c r="K106" s="177">
        <f>H106/H$8</f>
        <v>3.7095804144999328E-2</v>
      </c>
      <c r="L106" s="81"/>
    </row>
    <row r="107" spans="1:12" x14ac:dyDescent="0.25">
      <c r="A107" s="162" t="s">
        <v>101</v>
      </c>
      <c r="B107" s="159" t="s">
        <v>102</v>
      </c>
      <c r="C107" s="160">
        <v>22760</v>
      </c>
      <c r="D107" s="160">
        <v>14239</v>
      </c>
      <c r="E107" s="160">
        <v>18322</v>
      </c>
      <c r="F107" s="160">
        <v>20012</v>
      </c>
      <c r="G107" s="160">
        <v>23498</v>
      </c>
      <c r="H107" s="160">
        <v>17896</v>
      </c>
      <c r="I107" s="161">
        <f>IFERROR(H107/G107-1,"-")</f>
        <v>-0.23840326836326498</v>
      </c>
      <c r="J107" s="160">
        <f t="shared" ref="J107:J117" si="28">H107-G107</f>
        <v>-5602</v>
      </c>
      <c r="K107" s="161">
        <f>H107/H$8</f>
        <v>6.7018636843323336E-3</v>
      </c>
      <c r="L107" s="81"/>
    </row>
    <row r="108" spans="1:12" x14ac:dyDescent="0.25">
      <c r="A108" s="162" t="s">
        <v>108</v>
      </c>
      <c r="B108" s="163" t="s">
        <v>108</v>
      </c>
      <c r="C108" s="164">
        <v>8801</v>
      </c>
      <c r="D108" s="164">
        <v>2599</v>
      </c>
      <c r="E108" s="164">
        <v>4933</v>
      </c>
      <c r="F108" s="164">
        <v>5206</v>
      </c>
      <c r="G108" s="164">
        <v>9241</v>
      </c>
      <c r="H108" s="164">
        <v>9432</v>
      </c>
      <c r="I108" s="165">
        <f>IFERROR(H108/G108-1,"-")</f>
        <v>2.0668758792338426E-2</v>
      </c>
      <c r="J108" s="164">
        <f t="shared" si="28"/>
        <v>191</v>
      </c>
      <c r="K108" s="165">
        <f>H108/H$8</f>
        <v>3.5321847491407341E-3</v>
      </c>
      <c r="L108" s="81"/>
    </row>
    <row r="109" spans="1:12" x14ac:dyDescent="0.25">
      <c r="A109" s="162" t="s">
        <v>105</v>
      </c>
      <c r="B109" s="163" t="s">
        <v>105</v>
      </c>
      <c r="C109" s="164">
        <v>13959</v>
      </c>
      <c r="D109" s="164">
        <v>11640</v>
      </c>
      <c r="E109" s="164">
        <v>13389</v>
      </c>
      <c r="F109" s="164">
        <v>14806</v>
      </c>
      <c r="G109" s="164">
        <v>14257</v>
      </c>
      <c r="H109" s="164">
        <v>8464</v>
      </c>
      <c r="I109" s="165">
        <f>IFERROR(H109/G109-1,"-")</f>
        <v>-0.40632671670056819</v>
      </c>
      <c r="J109" s="164">
        <f t="shared" si="28"/>
        <v>-5793</v>
      </c>
      <c r="K109" s="165">
        <f>H109/H$8</f>
        <v>3.1696789351915999E-3</v>
      </c>
      <c r="L109" s="81"/>
    </row>
    <row r="110" spans="1:12" x14ac:dyDescent="0.25">
      <c r="A110" s="162"/>
      <c r="B110" s="159" t="s">
        <v>112</v>
      </c>
      <c r="C110" s="160">
        <v>42232</v>
      </c>
      <c r="D110" s="160">
        <v>78844</v>
      </c>
      <c r="E110" s="160">
        <v>109897</v>
      </c>
      <c r="F110" s="160">
        <v>104917</v>
      </c>
      <c r="G110" s="160">
        <v>97613</v>
      </c>
      <c r="H110" s="160">
        <v>81161</v>
      </c>
      <c r="I110" s="161">
        <f>IFERROR(H110/G110-1,"-")</f>
        <v>-0.16854312437892494</v>
      </c>
      <c r="J110" s="160">
        <f t="shared" si="28"/>
        <v>-16452</v>
      </c>
      <c r="K110" s="161">
        <f>H110/H$8</f>
        <v>3.0393940460666995E-2</v>
      </c>
      <c r="L110" s="81"/>
    </row>
    <row r="111" spans="1:12" s="57" customFormat="1" x14ac:dyDescent="0.25">
      <c r="A111" s="162"/>
      <c r="B111" s="163" t="s">
        <v>115</v>
      </c>
      <c r="C111" s="164">
        <v>5286</v>
      </c>
      <c r="D111" s="164">
        <v>50592</v>
      </c>
      <c r="E111" s="164">
        <v>70294</v>
      </c>
      <c r="F111" s="164">
        <v>70684</v>
      </c>
      <c r="G111" s="164">
        <v>58884</v>
      </c>
      <c r="H111" s="164">
        <v>50361</v>
      </c>
      <c r="I111" s="165">
        <f t="shared" ref="I111:I118" si="29">IFERROR(H111/G111-1,"-")</f>
        <v>-0.14474220501324642</v>
      </c>
      <c r="J111" s="164">
        <f t="shared" si="28"/>
        <v>-8523</v>
      </c>
      <c r="K111" s="165">
        <f t="shared" ref="K111:K118" si="30">H111/H$8</f>
        <v>1.8859664562285463E-2</v>
      </c>
      <c r="L111" s="166"/>
    </row>
    <row r="112" spans="1:12" s="57" customFormat="1" x14ac:dyDescent="0.25">
      <c r="A112" s="162"/>
      <c r="B112" s="163" t="s">
        <v>118</v>
      </c>
      <c r="C112" s="164">
        <v>9992</v>
      </c>
      <c r="D112" s="164">
        <v>2320</v>
      </c>
      <c r="E112" s="164">
        <v>4197</v>
      </c>
      <c r="F112" s="164">
        <v>3422</v>
      </c>
      <c r="G112" s="164">
        <v>5395</v>
      </c>
      <c r="H112" s="164">
        <v>3169</v>
      </c>
      <c r="I112" s="165">
        <f t="shared" si="29"/>
        <v>-0.41260426320667287</v>
      </c>
      <c r="J112" s="164">
        <f t="shared" si="28"/>
        <v>-2226</v>
      </c>
      <c r="K112" s="165">
        <f t="shared" si="30"/>
        <v>1.1867571533107492E-3</v>
      </c>
      <c r="L112" s="166"/>
    </row>
    <row r="113" spans="1:12" x14ac:dyDescent="0.25">
      <c r="A113" s="162"/>
      <c r="B113" s="163" t="s">
        <v>121</v>
      </c>
      <c r="C113" s="164">
        <v>7439</v>
      </c>
      <c r="D113" s="164">
        <v>3065</v>
      </c>
      <c r="E113" s="164">
        <v>6352</v>
      </c>
      <c r="F113" s="164">
        <v>6666</v>
      </c>
      <c r="G113" s="164">
        <v>9715</v>
      </c>
      <c r="H113" s="164">
        <v>6147</v>
      </c>
      <c r="I113" s="165">
        <f t="shared" si="29"/>
        <v>-0.36726711271230061</v>
      </c>
      <c r="J113" s="164">
        <f t="shared" si="28"/>
        <v>-3568</v>
      </c>
      <c r="K113" s="165">
        <f t="shared" si="30"/>
        <v>2.3019868164724441E-3</v>
      </c>
      <c r="L113" s="81"/>
    </row>
    <row r="114" spans="1:12" x14ac:dyDescent="0.25">
      <c r="A114" s="162"/>
      <c r="B114" s="163" t="s">
        <v>128</v>
      </c>
      <c r="C114" s="164">
        <v>4844</v>
      </c>
      <c r="D114" s="164">
        <v>2005</v>
      </c>
      <c r="E114" s="164">
        <v>2054</v>
      </c>
      <c r="F114" s="164">
        <v>2200</v>
      </c>
      <c r="G114" s="164">
        <v>2339</v>
      </c>
      <c r="H114" s="164">
        <v>1779</v>
      </c>
      <c r="I114" s="165">
        <f t="shared" si="29"/>
        <v>-0.23941855493800768</v>
      </c>
      <c r="J114" s="164">
        <f t="shared" si="28"/>
        <v>-560</v>
      </c>
      <c r="K114" s="165">
        <f t="shared" si="30"/>
        <v>6.6621677997469948E-4</v>
      </c>
      <c r="L114" s="81"/>
    </row>
    <row r="115" spans="1:12" x14ac:dyDescent="0.25">
      <c r="A115" s="162"/>
      <c r="B115" s="163" t="s">
        <v>124</v>
      </c>
      <c r="C115" s="164">
        <v>5012</v>
      </c>
      <c r="D115" s="164">
        <v>2792</v>
      </c>
      <c r="E115" s="164">
        <v>1595</v>
      </c>
      <c r="F115" s="164">
        <v>1704</v>
      </c>
      <c r="G115" s="164">
        <v>1764</v>
      </c>
      <c r="H115" s="164">
        <v>1342</v>
      </c>
      <c r="I115" s="165">
        <f t="shared" si="29"/>
        <v>-0.23922902494331066</v>
      </c>
      <c r="J115" s="164">
        <f t="shared" si="28"/>
        <v>-422</v>
      </c>
      <c r="K115" s="165">
        <f t="shared" si="30"/>
        <v>5.0256487842948101E-4</v>
      </c>
      <c r="L115" s="81"/>
    </row>
    <row r="116" spans="1:12" x14ac:dyDescent="0.25">
      <c r="A116" s="162"/>
      <c r="B116" s="163" t="s">
        <v>133</v>
      </c>
      <c r="C116" s="164">
        <v>26</v>
      </c>
      <c r="D116" s="164">
        <v>162</v>
      </c>
      <c r="E116" s="164">
        <v>63</v>
      </c>
      <c r="F116" s="164">
        <v>224</v>
      </c>
      <c r="G116" s="164">
        <v>235</v>
      </c>
      <c r="H116" s="164">
        <v>593</v>
      </c>
      <c r="I116" s="165">
        <f t="shared" si="29"/>
        <v>1.5234042553191491</v>
      </c>
      <c r="J116" s="164">
        <f t="shared" si="28"/>
        <v>358</v>
      </c>
      <c r="K116" s="165">
        <f t="shared" si="30"/>
        <v>2.2207225999156649E-4</v>
      </c>
      <c r="L116" s="81"/>
    </row>
    <row r="117" spans="1:12" x14ac:dyDescent="0.25">
      <c r="A117" s="162" t="s">
        <v>149</v>
      </c>
      <c r="B117" s="163" t="s">
        <v>136</v>
      </c>
      <c r="C117" s="164">
        <v>46</v>
      </c>
      <c r="D117" s="164">
        <v>278</v>
      </c>
      <c r="E117" s="164">
        <v>45</v>
      </c>
      <c r="F117" s="164">
        <v>67</v>
      </c>
      <c r="G117" s="164">
        <v>93</v>
      </c>
      <c r="H117" s="164">
        <v>278</v>
      </c>
      <c r="I117" s="165">
        <f t="shared" si="29"/>
        <v>1.989247311827957</v>
      </c>
      <c r="J117" s="164">
        <f t="shared" si="28"/>
        <v>185</v>
      </c>
      <c r="K117" s="165">
        <f t="shared" si="30"/>
        <v>1.0410807466720993E-4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9587</v>
      </c>
      <c r="D118" s="169">
        <f t="shared" si="31"/>
        <v>17630</v>
      </c>
      <c r="E118" s="169">
        <f t="shared" si="31"/>
        <v>25297</v>
      </c>
      <c r="F118" s="169">
        <f t="shared" si="31"/>
        <v>19950</v>
      </c>
      <c r="G118" s="169">
        <f t="shared" si="31"/>
        <v>19188</v>
      </c>
      <c r="H118" s="169">
        <f t="shared" si="31"/>
        <v>17492</v>
      </c>
      <c r="I118" s="170">
        <f t="shared" si="29"/>
        <v>-8.8388576193454194E-2</v>
      </c>
      <c r="J118" s="169">
        <f>H118-G118</f>
        <v>-1696</v>
      </c>
      <c r="K118" s="170">
        <f t="shared" si="30"/>
        <v>6.5505699355353818E-3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26795</v>
      </c>
      <c r="D120" s="176">
        <v>40470</v>
      </c>
      <c r="E120" s="176">
        <v>38639</v>
      </c>
      <c r="F120" s="176">
        <v>40074</v>
      </c>
      <c r="G120" s="176">
        <v>42497</v>
      </c>
      <c r="H120" s="176">
        <v>40082</v>
      </c>
      <c r="I120" s="177">
        <f>IFERROR(H120/G120-1,"-")</f>
        <v>-5.6827540767583562E-2</v>
      </c>
      <c r="J120" s="176">
        <f>H120-G120</f>
        <v>-2415</v>
      </c>
      <c r="K120" s="177">
        <f>H120/H$8</f>
        <v>1.5010287225939238E-2</v>
      </c>
      <c r="L120" s="81"/>
    </row>
    <row r="121" spans="1:12" x14ac:dyDescent="0.25">
      <c r="A121" s="162" t="s">
        <v>101</v>
      </c>
      <c r="B121" s="159" t="s">
        <v>102</v>
      </c>
      <c r="C121" s="160">
        <v>18447</v>
      </c>
      <c r="D121" s="160">
        <v>24304</v>
      </c>
      <c r="E121" s="160">
        <v>25871</v>
      </c>
      <c r="F121" s="160">
        <v>28215</v>
      </c>
      <c r="G121" s="160">
        <v>31150</v>
      </c>
      <c r="H121" s="160">
        <v>29046</v>
      </c>
      <c r="I121" s="161">
        <f>IFERROR(H121/G121-1,"-")</f>
        <v>-6.7544141252006473E-2</v>
      </c>
      <c r="J121" s="160">
        <f t="shared" ref="J121:J131" si="32">H121-G121</f>
        <v>-2104</v>
      </c>
      <c r="K121" s="161">
        <f>H121/H$8</f>
        <v>1.0877421355337336E-2</v>
      </c>
      <c r="L121" s="81"/>
    </row>
    <row r="122" spans="1:12" x14ac:dyDescent="0.25">
      <c r="A122" s="162" t="s">
        <v>108</v>
      </c>
      <c r="B122" s="163" t="s">
        <v>108</v>
      </c>
      <c r="C122" s="164">
        <v>9609</v>
      </c>
      <c r="D122" s="164">
        <v>12260</v>
      </c>
      <c r="E122" s="164">
        <v>11203</v>
      </c>
      <c r="F122" s="164">
        <v>12643</v>
      </c>
      <c r="G122" s="164">
        <v>15227</v>
      </c>
      <c r="H122" s="164">
        <v>13600</v>
      </c>
      <c r="I122" s="165">
        <f>IFERROR(H122/G122-1,"-")</f>
        <v>-0.10684967491955077</v>
      </c>
      <c r="J122" s="164">
        <f t="shared" si="32"/>
        <v>-1627</v>
      </c>
      <c r="K122" s="165">
        <f>H122/H$8</f>
        <v>5.0930568901944428E-3</v>
      </c>
      <c r="L122" s="81"/>
    </row>
    <row r="123" spans="1:12" x14ac:dyDescent="0.25">
      <c r="A123" s="162" t="s">
        <v>105</v>
      </c>
      <c r="B123" s="163" t="s">
        <v>105</v>
      </c>
      <c r="C123" s="164">
        <v>8838</v>
      </c>
      <c r="D123" s="164">
        <v>12044</v>
      </c>
      <c r="E123" s="164">
        <v>14668</v>
      </c>
      <c r="F123" s="164">
        <v>15572</v>
      </c>
      <c r="G123" s="164">
        <v>15923</v>
      </c>
      <c r="H123" s="164">
        <v>15446</v>
      </c>
      <c r="I123" s="165">
        <f>IFERROR(H123/G123-1,"-")</f>
        <v>-2.9956666457325865E-2</v>
      </c>
      <c r="J123" s="164">
        <f t="shared" si="32"/>
        <v>-477</v>
      </c>
      <c r="K123" s="165">
        <f>H123/H$8</f>
        <v>5.784364465142894E-3</v>
      </c>
      <c r="L123" s="81"/>
    </row>
    <row r="124" spans="1:12" x14ac:dyDescent="0.25">
      <c r="A124" s="162"/>
      <c r="B124" s="159" t="s">
        <v>112</v>
      </c>
      <c r="C124" s="160">
        <v>8348</v>
      </c>
      <c r="D124" s="160">
        <v>16166</v>
      </c>
      <c r="E124" s="160">
        <v>12768</v>
      </c>
      <c r="F124" s="160">
        <v>11859</v>
      </c>
      <c r="G124" s="160">
        <v>11347</v>
      </c>
      <c r="H124" s="160">
        <v>11036</v>
      </c>
      <c r="I124" s="161">
        <f>IFERROR(H124/G124-1,"-")</f>
        <v>-2.7408125495725688E-2</v>
      </c>
      <c r="J124" s="160">
        <f t="shared" si="32"/>
        <v>-311</v>
      </c>
      <c r="K124" s="161">
        <f>H124/H$8</f>
        <v>4.1328658706019017E-3</v>
      </c>
      <c r="L124" s="81"/>
    </row>
    <row r="125" spans="1:12" s="57" customFormat="1" x14ac:dyDescent="0.25">
      <c r="A125" s="162"/>
      <c r="B125" s="163" t="s">
        <v>115</v>
      </c>
      <c r="C125" s="164">
        <v>363</v>
      </c>
      <c r="D125" s="164">
        <v>2004</v>
      </c>
      <c r="E125" s="164">
        <v>1777</v>
      </c>
      <c r="F125" s="164">
        <v>1481</v>
      </c>
      <c r="G125" s="164">
        <v>1064</v>
      </c>
      <c r="H125" s="164">
        <v>1062</v>
      </c>
      <c r="I125" s="165">
        <f t="shared" ref="I125:I132" si="33">IFERROR(H125/G125-1,"-")</f>
        <v>-1.879699248120259E-3</v>
      </c>
      <c r="J125" s="164">
        <f t="shared" si="32"/>
        <v>-2</v>
      </c>
      <c r="K125" s="165">
        <f t="shared" ref="K125:K132" si="34">H125/H$8</f>
        <v>3.9770782480783072E-4</v>
      </c>
      <c r="L125" s="166"/>
    </row>
    <row r="126" spans="1:12" s="57" customFormat="1" x14ac:dyDescent="0.25">
      <c r="A126" s="162"/>
      <c r="B126" s="163" t="s">
        <v>118</v>
      </c>
      <c r="C126" s="164">
        <v>1002</v>
      </c>
      <c r="D126" s="164">
        <v>1123</v>
      </c>
      <c r="E126" s="164">
        <v>1064</v>
      </c>
      <c r="F126" s="164">
        <v>1312</v>
      </c>
      <c r="G126" s="164">
        <v>1070</v>
      </c>
      <c r="H126" s="164">
        <v>1158</v>
      </c>
      <c r="I126" s="165">
        <f t="shared" si="33"/>
        <v>8.2242990654205705E-2</v>
      </c>
      <c r="J126" s="164">
        <f t="shared" si="32"/>
        <v>88</v>
      </c>
      <c r="K126" s="165">
        <f t="shared" si="34"/>
        <v>4.3365881462096797E-4</v>
      </c>
      <c r="L126" s="166"/>
    </row>
    <row r="127" spans="1:12" x14ac:dyDescent="0.25">
      <c r="A127" s="162"/>
      <c r="B127" s="163" t="s">
        <v>121</v>
      </c>
      <c r="C127" s="164">
        <v>1029</v>
      </c>
      <c r="D127" s="164">
        <v>1049</v>
      </c>
      <c r="E127" s="164">
        <v>1678</v>
      </c>
      <c r="F127" s="164">
        <v>905</v>
      </c>
      <c r="G127" s="164">
        <v>923</v>
      </c>
      <c r="H127" s="164">
        <v>1064</v>
      </c>
      <c r="I127" s="165">
        <f t="shared" si="33"/>
        <v>0.15276273022751896</v>
      </c>
      <c r="J127" s="164">
        <f t="shared" si="32"/>
        <v>141</v>
      </c>
      <c r="K127" s="165">
        <f t="shared" si="34"/>
        <v>3.9845680376227109E-4</v>
      </c>
      <c r="L127" s="81"/>
    </row>
    <row r="128" spans="1:12" x14ac:dyDescent="0.25">
      <c r="A128" s="162"/>
      <c r="B128" s="163" t="s">
        <v>128</v>
      </c>
      <c r="C128" s="164">
        <v>197</v>
      </c>
      <c r="D128" s="164">
        <v>373</v>
      </c>
      <c r="E128" s="164">
        <v>225</v>
      </c>
      <c r="F128" s="164">
        <v>267</v>
      </c>
      <c r="G128" s="164">
        <v>360</v>
      </c>
      <c r="H128" s="164">
        <v>512</v>
      </c>
      <c r="I128" s="165">
        <f t="shared" si="33"/>
        <v>0.42222222222222228</v>
      </c>
      <c r="J128" s="164">
        <f t="shared" si="32"/>
        <v>152</v>
      </c>
      <c r="K128" s="165">
        <f t="shared" si="34"/>
        <v>1.9173861233673194E-4</v>
      </c>
      <c r="L128" s="81"/>
    </row>
    <row r="129" spans="1:12" x14ac:dyDescent="0.25">
      <c r="A129" s="162"/>
      <c r="B129" s="163" t="s">
        <v>124</v>
      </c>
      <c r="C129" s="164">
        <v>160</v>
      </c>
      <c r="D129" s="164">
        <v>268</v>
      </c>
      <c r="E129" s="164">
        <v>221</v>
      </c>
      <c r="F129" s="164">
        <v>272</v>
      </c>
      <c r="G129" s="164">
        <v>281</v>
      </c>
      <c r="H129" s="164">
        <v>221</v>
      </c>
      <c r="I129" s="165">
        <f t="shared" si="33"/>
        <v>-0.21352313167259784</v>
      </c>
      <c r="J129" s="164">
        <f t="shared" si="32"/>
        <v>-60</v>
      </c>
      <c r="K129" s="165">
        <f t="shared" si="34"/>
        <v>8.2762174465659684E-5</v>
      </c>
      <c r="L129" s="81"/>
    </row>
    <row r="130" spans="1:12" x14ac:dyDescent="0.25">
      <c r="A130" s="162"/>
      <c r="B130" s="163" t="s">
        <v>133</v>
      </c>
      <c r="C130" s="164">
        <v>15</v>
      </c>
      <c r="D130" s="164">
        <v>91</v>
      </c>
      <c r="E130" s="164">
        <v>162</v>
      </c>
      <c r="F130" s="164">
        <v>228</v>
      </c>
      <c r="G130" s="164">
        <v>75</v>
      </c>
      <c r="H130" s="164">
        <v>80</v>
      </c>
      <c r="I130" s="165">
        <f t="shared" si="33"/>
        <v>6.6666666666666652E-2</v>
      </c>
      <c r="J130" s="164">
        <f t="shared" si="32"/>
        <v>5</v>
      </c>
      <c r="K130" s="165">
        <f t="shared" si="34"/>
        <v>2.9959158177614367E-5</v>
      </c>
      <c r="L130" s="81"/>
    </row>
    <row r="131" spans="1:12" x14ac:dyDescent="0.25">
      <c r="A131" s="162" t="s">
        <v>149</v>
      </c>
      <c r="B131" s="163" t="s">
        <v>136</v>
      </c>
      <c r="C131" s="164">
        <v>61</v>
      </c>
      <c r="D131" s="164">
        <v>343</v>
      </c>
      <c r="E131" s="164">
        <v>78</v>
      </c>
      <c r="F131" s="164">
        <v>57</v>
      </c>
      <c r="G131" s="164">
        <v>74</v>
      </c>
      <c r="H131" s="164">
        <v>39</v>
      </c>
      <c r="I131" s="165">
        <f t="shared" si="33"/>
        <v>-0.47297297297297303</v>
      </c>
      <c r="J131" s="164">
        <f t="shared" si="32"/>
        <v>-35</v>
      </c>
      <c r="K131" s="165">
        <f t="shared" si="34"/>
        <v>1.4605089611587004E-5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5521</v>
      </c>
      <c r="D132" s="169">
        <f t="shared" si="35"/>
        <v>10915</v>
      </c>
      <c r="E132" s="169">
        <f t="shared" si="35"/>
        <v>7563</v>
      </c>
      <c r="F132" s="169">
        <f t="shared" si="35"/>
        <v>7337</v>
      </c>
      <c r="G132" s="169">
        <f t="shared" si="35"/>
        <v>7500</v>
      </c>
      <c r="H132" s="169">
        <f t="shared" si="35"/>
        <v>6900</v>
      </c>
      <c r="I132" s="170">
        <f t="shared" si="33"/>
        <v>-7.999999999999996E-2</v>
      </c>
      <c r="J132" s="169">
        <f>H132-G132</f>
        <v>-600</v>
      </c>
      <c r="K132" s="170">
        <f t="shared" si="34"/>
        <v>2.5839773928192393E-3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18794</v>
      </c>
      <c r="D134" s="176">
        <v>132220</v>
      </c>
      <c r="E134" s="176">
        <v>142289</v>
      </c>
      <c r="F134" s="176">
        <v>157113</v>
      </c>
      <c r="G134" s="176">
        <v>156124</v>
      </c>
      <c r="H134" s="176">
        <v>156064</v>
      </c>
      <c r="I134" s="177">
        <f>IFERROR(H134/G134-1,"-")</f>
        <v>-3.8430990750937255E-4</v>
      </c>
      <c r="J134" s="176">
        <f>H134-G134</f>
        <v>-60</v>
      </c>
      <c r="K134" s="177">
        <f>H134/H$8</f>
        <v>5.8444325772890104E-2</v>
      </c>
      <c r="L134" s="81"/>
    </row>
    <row r="135" spans="1:12" x14ac:dyDescent="0.25">
      <c r="A135" s="162" t="s">
        <v>101</v>
      </c>
      <c r="B135" s="159" t="s">
        <v>102</v>
      </c>
      <c r="C135" s="160">
        <v>7198</v>
      </c>
      <c r="D135" s="160">
        <v>7211</v>
      </c>
      <c r="E135" s="160">
        <v>11716</v>
      </c>
      <c r="F135" s="160">
        <v>9313</v>
      </c>
      <c r="G135" s="160">
        <v>9472</v>
      </c>
      <c r="H135" s="160">
        <v>20055</v>
      </c>
      <c r="I135" s="161">
        <f>IFERROR(H135/G135-1,"-")</f>
        <v>1.1172930743243241</v>
      </c>
      <c r="J135" s="160">
        <f t="shared" ref="J135:J145" si="36">H135-G135</f>
        <v>10583</v>
      </c>
      <c r="K135" s="161">
        <f>H135/H$8</f>
        <v>7.510386465650702E-3</v>
      </c>
      <c r="L135" s="81"/>
    </row>
    <row r="136" spans="1:12" x14ac:dyDescent="0.25">
      <c r="A136" s="162" t="s">
        <v>108</v>
      </c>
      <c r="B136" s="163" t="s">
        <v>108</v>
      </c>
      <c r="C136" s="164">
        <v>3492</v>
      </c>
      <c r="D136" s="164">
        <v>3205</v>
      </c>
      <c r="E136" s="164">
        <v>6156</v>
      </c>
      <c r="F136" s="164">
        <v>5195</v>
      </c>
      <c r="G136" s="164">
        <v>3556</v>
      </c>
      <c r="H136" s="164">
        <v>10313</v>
      </c>
      <c r="I136" s="165">
        <f>IFERROR(H136/G136-1,"-")</f>
        <v>1.9001687289088864</v>
      </c>
      <c r="J136" s="164">
        <f t="shared" si="36"/>
        <v>6757</v>
      </c>
      <c r="K136" s="165">
        <f>H136/H$8</f>
        <v>3.8621099785717122E-3</v>
      </c>
      <c r="L136" s="81"/>
    </row>
    <row r="137" spans="1:12" x14ac:dyDescent="0.25">
      <c r="A137" s="162" t="s">
        <v>105</v>
      </c>
      <c r="B137" s="163" t="s">
        <v>105</v>
      </c>
      <c r="C137" s="164">
        <v>3706</v>
      </c>
      <c r="D137" s="164">
        <v>4006</v>
      </c>
      <c r="E137" s="164">
        <v>5560</v>
      </c>
      <c r="F137" s="164">
        <v>4118</v>
      </c>
      <c r="G137" s="164">
        <v>5916</v>
      </c>
      <c r="H137" s="164">
        <v>9742</v>
      </c>
      <c r="I137" s="165">
        <f>IFERROR(H137/G137-1,"-")</f>
        <v>0.6467207572684246</v>
      </c>
      <c r="J137" s="164">
        <f t="shared" si="36"/>
        <v>3826</v>
      </c>
      <c r="K137" s="165">
        <f>H137/H$8</f>
        <v>3.6482764870789898E-3</v>
      </c>
      <c r="L137" s="81"/>
    </row>
    <row r="138" spans="1:12" x14ac:dyDescent="0.25">
      <c r="A138" s="162"/>
      <c r="B138" s="159" t="s">
        <v>112</v>
      </c>
      <c r="C138" s="160">
        <v>11596</v>
      </c>
      <c r="D138" s="160">
        <v>125009</v>
      </c>
      <c r="E138" s="160">
        <v>130573</v>
      </c>
      <c r="F138" s="160">
        <v>147800</v>
      </c>
      <c r="G138" s="160">
        <v>146652</v>
      </c>
      <c r="H138" s="160">
        <v>136009</v>
      </c>
      <c r="I138" s="161">
        <f>IFERROR(H138/G138-1,"-")</f>
        <v>-7.2573166407549849E-2</v>
      </c>
      <c r="J138" s="160">
        <f t="shared" si="36"/>
        <v>-10643</v>
      </c>
      <c r="K138" s="161">
        <f>H138/H$8</f>
        <v>5.0933939307239405E-2</v>
      </c>
      <c r="L138" s="81"/>
    </row>
    <row r="139" spans="1:12" s="57" customFormat="1" x14ac:dyDescent="0.25">
      <c r="A139" s="162"/>
      <c r="B139" s="163" t="s">
        <v>115</v>
      </c>
      <c r="C139" s="164">
        <v>488</v>
      </c>
      <c r="D139" s="164">
        <v>59135</v>
      </c>
      <c r="E139" s="164">
        <v>59708</v>
      </c>
      <c r="F139" s="164">
        <v>77243</v>
      </c>
      <c r="G139" s="164">
        <v>76127</v>
      </c>
      <c r="H139" s="164">
        <v>68323</v>
      </c>
      <c r="I139" s="165">
        <f t="shared" ref="I139:I146" si="37">IFERROR(H139/G139-1,"-")</f>
        <v>-0.10251290606486529</v>
      </c>
      <c r="J139" s="164">
        <f t="shared" si="36"/>
        <v>-7804</v>
      </c>
      <c r="K139" s="165">
        <f t="shared" ref="K139:K146" si="38">H139/H$8</f>
        <v>2.5586244552114331E-2</v>
      </c>
      <c r="L139" s="166"/>
    </row>
    <row r="140" spans="1:12" s="57" customFormat="1" x14ac:dyDescent="0.25">
      <c r="A140" s="162"/>
      <c r="B140" s="163" t="s">
        <v>118</v>
      </c>
      <c r="C140" s="164">
        <v>1838</v>
      </c>
      <c r="D140" s="164">
        <v>9733</v>
      </c>
      <c r="E140" s="164">
        <v>14038</v>
      </c>
      <c r="F140" s="164">
        <v>12045</v>
      </c>
      <c r="G140" s="164">
        <v>14419</v>
      </c>
      <c r="H140" s="164">
        <v>10672</v>
      </c>
      <c r="I140" s="165">
        <f t="shared" si="37"/>
        <v>-0.25986545530203209</v>
      </c>
      <c r="J140" s="164">
        <f t="shared" si="36"/>
        <v>-3747</v>
      </c>
      <c r="K140" s="165">
        <f t="shared" si="38"/>
        <v>3.9965517008937563E-3</v>
      </c>
      <c r="L140" s="166"/>
    </row>
    <row r="141" spans="1:12" x14ac:dyDescent="0.25">
      <c r="A141" s="162"/>
      <c r="B141" s="163" t="s">
        <v>121</v>
      </c>
      <c r="C141" s="164">
        <v>2242</v>
      </c>
      <c r="D141" s="164">
        <v>13362</v>
      </c>
      <c r="E141" s="164">
        <v>11816</v>
      </c>
      <c r="F141" s="164">
        <v>11749</v>
      </c>
      <c r="G141" s="164">
        <v>12238</v>
      </c>
      <c r="H141" s="164">
        <v>10544</v>
      </c>
      <c r="I141" s="165">
        <f t="shared" si="37"/>
        <v>-0.1384213106716784</v>
      </c>
      <c r="J141" s="164">
        <f t="shared" si="36"/>
        <v>-1694</v>
      </c>
      <c r="K141" s="165">
        <f t="shared" si="38"/>
        <v>3.9486170478095738E-3</v>
      </c>
      <c r="L141" s="81"/>
    </row>
    <row r="142" spans="1:12" x14ac:dyDescent="0.25">
      <c r="A142" s="162"/>
      <c r="B142" s="163" t="s">
        <v>128</v>
      </c>
      <c r="C142" s="164">
        <v>425</v>
      </c>
      <c r="D142" s="164">
        <v>4085</v>
      </c>
      <c r="E142" s="164">
        <v>5430</v>
      </c>
      <c r="F142" s="164">
        <v>5221</v>
      </c>
      <c r="G142" s="164">
        <v>3653</v>
      </c>
      <c r="H142" s="164">
        <v>2072</v>
      </c>
      <c r="I142" s="165">
        <f t="shared" si="37"/>
        <v>-0.43279496304407339</v>
      </c>
      <c r="J142" s="164">
        <f t="shared" si="36"/>
        <v>-1581</v>
      </c>
      <c r="K142" s="165">
        <f t="shared" si="38"/>
        <v>7.7594219680021215E-4</v>
      </c>
      <c r="L142" s="81"/>
    </row>
    <row r="143" spans="1:12" x14ac:dyDescent="0.25">
      <c r="A143" s="162"/>
      <c r="B143" s="163" t="s">
        <v>124</v>
      </c>
      <c r="C143" s="164">
        <v>585</v>
      </c>
      <c r="D143" s="164">
        <v>1664</v>
      </c>
      <c r="E143" s="164">
        <v>2826</v>
      </c>
      <c r="F143" s="164">
        <v>4328</v>
      </c>
      <c r="G143" s="164">
        <v>2367</v>
      </c>
      <c r="H143" s="164">
        <v>2185</v>
      </c>
      <c r="I143" s="165">
        <f t="shared" si="37"/>
        <v>-7.6890578791719455E-2</v>
      </c>
      <c r="J143" s="164">
        <f t="shared" si="36"/>
        <v>-182</v>
      </c>
      <c r="K143" s="165">
        <f t="shared" si="38"/>
        <v>8.182595077260924E-4</v>
      </c>
      <c r="L143" s="81"/>
    </row>
    <row r="144" spans="1:12" x14ac:dyDescent="0.25">
      <c r="A144" s="162"/>
      <c r="B144" s="163" t="s">
        <v>133</v>
      </c>
      <c r="C144" s="164">
        <v>20</v>
      </c>
      <c r="D144" s="164">
        <v>86</v>
      </c>
      <c r="E144" s="164">
        <v>6</v>
      </c>
      <c r="F144" s="164">
        <v>28</v>
      </c>
      <c r="G144" s="164">
        <v>136</v>
      </c>
      <c r="H144" s="164">
        <v>62</v>
      </c>
      <c r="I144" s="165">
        <f t="shared" si="37"/>
        <v>-0.54411764705882359</v>
      </c>
      <c r="J144" s="164">
        <f t="shared" si="36"/>
        <v>-74</v>
      </c>
      <c r="K144" s="165">
        <f t="shared" si="38"/>
        <v>2.3218347587651133E-5</v>
      </c>
      <c r="L144" s="81"/>
    </row>
    <row r="145" spans="1:12" x14ac:dyDescent="0.25">
      <c r="A145" s="162" t="s">
        <v>149</v>
      </c>
      <c r="B145" s="163" t="s">
        <v>136</v>
      </c>
      <c r="C145" s="164">
        <v>11</v>
      </c>
      <c r="D145" s="164">
        <v>46</v>
      </c>
      <c r="E145" s="164">
        <v>42</v>
      </c>
      <c r="F145" s="164">
        <v>24</v>
      </c>
      <c r="G145" s="164">
        <v>166</v>
      </c>
      <c r="H145" s="164">
        <v>50</v>
      </c>
      <c r="I145" s="165">
        <f t="shared" si="37"/>
        <v>-0.6987951807228916</v>
      </c>
      <c r="J145" s="164">
        <f t="shared" si="36"/>
        <v>-116</v>
      </c>
      <c r="K145" s="165">
        <f t="shared" si="38"/>
        <v>1.872447386100898E-5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5987</v>
      </c>
      <c r="D146" s="169">
        <f t="shared" si="39"/>
        <v>36898</v>
      </c>
      <c r="E146" s="169">
        <f t="shared" si="39"/>
        <v>36707</v>
      </c>
      <c r="F146" s="169">
        <f t="shared" si="39"/>
        <v>37162</v>
      </c>
      <c r="G146" s="169">
        <f t="shared" si="39"/>
        <v>37546</v>
      </c>
      <c r="H146" s="169">
        <f t="shared" si="39"/>
        <v>42101</v>
      </c>
      <c r="I146" s="170">
        <f t="shared" si="37"/>
        <v>0.12131785010387253</v>
      </c>
      <c r="J146" s="169">
        <f>H146-G146</f>
        <v>4555</v>
      </c>
      <c r="K146" s="170">
        <f t="shared" si="38"/>
        <v>1.5766381480446783E-2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17642</v>
      </c>
      <c r="D148" s="176">
        <v>48121</v>
      </c>
      <c r="E148" s="176">
        <v>57419</v>
      </c>
      <c r="F148" s="176">
        <v>56629</v>
      </c>
      <c r="G148" s="176">
        <v>52635</v>
      </c>
      <c r="H148" s="176">
        <v>43431</v>
      </c>
      <c r="I148" s="177">
        <f>IFERROR(H148/G148-1,"-")</f>
        <v>-0.17486463379880313</v>
      </c>
      <c r="J148" s="176">
        <f>H148-G148</f>
        <v>-9204</v>
      </c>
      <c r="K148" s="177">
        <f>H148/H$8</f>
        <v>1.6264452485149621E-2</v>
      </c>
      <c r="L148" s="81"/>
    </row>
    <row r="149" spans="1:12" x14ac:dyDescent="0.25">
      <c r="A149" s="162" t="s">
        <v>101</v>
      </c>
      <c r="B149" s="159" t="s">
        <v>102</v>
      </c>
      <c r="C149" s="160">
        <v>10241</v>
      </c>
      <c r="D149" s="160">
        <v>27350</v>
      </c>
      <c r="E149" s="160">
        <v>28926</v>
      </c>
      <c r="F149" s="160">
        <v>31174</v>
      </c>
      <c r="G149" s="160">
        <v>25696</v>
      </c>
      <c r="H149" s="160">
        <v>16519</v>
      </c>
      <c r="I149" s="161">
        <f>IFERROR(H149/G149-1,"-")</f>
        <v>-0.35713729763387303</v>
      </c>
      <c r="J149" s="160">
        <f t="shared" ref="J149:J159" si="40">H149-G149</f>
        <v>-9177</v>
      </c>
      <c r="K149" s="161">
        <f>H149/H$8</f>
        <v>6.1861916742001468E-3</v>
      </c>
      <c r="L149" s="81"/>
    </row>
    <row r="150" spans="1:12" x14ac:dyDescent="0.25">
      <c r="A150" s="162" t="s">
        <v>108</v>
      </c>
      <c r="B150" s="163" t="s">
        <v>108</v>
      </c>
      <c r="C150" s="164">
        <v>7754</v>
      </c>
      <c r="D150" s="164">
        <v>14534</v>
      </c>
      <c r="E150" s="164">
        <v>16854</v>
      </c>
      <c r="F150" s="164">
        <v>18994</v>
      </c>
      <c r="G150" s="164">
        <v>12504</v>
      </c>
      <c r="H150" s="164">
        <v>3199</v>
      </c>
      <c r="I150" s="165">
        <f>IFERROR(H150/G150-1,"-")</f>
        <v>-0.74416186820217534</v>
      </c>
      <c r="J150" s="164">
        <f t="shared" si="40"/>
        <v>-9305</v>
      </c>
      <c r="K150" s="165">
        <f>H150/H$8</f>
        <v>1.1979918376273544E-3</v>
      </c>
      <c r="L150" s="81"/>
    </row>
    <row r="151" spans="1:12" x14ac:dyDescent="0.25">
      <c r="A151" s="162" t="s">
        <v>105</v>
      </c>
      <c r="B151" s="163" t="s">
        <v>105</v>
      </c>
      <c r="C151" s="164">
        <v>2487</v>
      </c>
      <c r="D151" s="164">
        <v>12816</v>
      </c>
      <c r="E151" s="164">
        <v>12072</v>
      </c>
      <c r="F151" s="164">
        <v>12180</v>
      </c>
      <c r="G151" s="164">
        <v>13192</v>
      </c>
      <c r="H151" s="164">
        <v>13320</v>
      </c>
      <c r="I151" s="165">
        <f>IFERROR(H151/G151-1,"-")</f>
        <v>9.7028502122498139E-3</v>
      </c>
      <c r="J151" s="164">
        <f t="shared" si="40"/>
        <v>128</v>
      </c>
      <c r="K151" s="165">
        <f>H151/H$8</f>
        <v>4.9881998365727924E-3</v>
      </c>
      <c r="L151" s="81"/>
    </row>
    <row r="152" spans="1:12" x14ac:dyDescent="0.25">
      <c r="A152" s="162"/>
      <c r="B152" s="159" t="s">
        <v>112</v>
      </c>
      <c r="C152" s="160">
        <v>7401</v>
      </c>
      <c r="D152" s="160">
        <v>20771</v>
      </c>
      <c r="E152" s="160">
        <v>28493</v>
      </c>
      <c r="F152" s="160">
        <v>25455</v>
      </c>
      <c r="G152" s="160">
        <v>26939</v>
      </c>
      <c r="H152" s="160">
        <v>26912</v>
      </c>
      <c r="I152" s="161">
        <f>IFERROR(H152/G152-1,"-")</f>
        <v>-1.0022643750695615E-3</v>
      </c>
      <c r="J152" s="160">
        <f t="shared" si="40"/>
        <v>-27</v>
      </c>
      <c r="K152" s="161">
        <f>H152/H$8</f>
        <v>1.0078260810949473E-2</v>
      </c>
      <c r="L152" s="81"/>
    </row>
    <row r="153" spans="1:12" s="57" customFormat="1" x14ac:dyDescent="0.25">
      <c r="A153" s="162"/>
      <c r="B153" s="163" t="s">
        <v>115</v>
      </c>
      <c r="C153" s="164">
        <v>206</v>
      </c>
      <c r="D153" s="164">
        <v>8256</v>
      </c>
      <c r="E153" s="164">
        <v>11774</v>
      </c>
      <c r="F153" s="164">
        <v>11470</v>
      </c>
      <c r="G153" s="164">
        <v>6995</v>
      </c>
      <c r="H153" s="164">
        <v>13041</v>
      </c>
      <c r="I153" s="165">
        <f t="shared" ref="I153:I160" si="41">IFERROR(H153/G153-1,"-")</f>
        <v>0.86433166547533946</v>
      </c>
      <c r="J153" s="164">
        <f t="shared" si="40"/>
        <v>6046</v>
      </c>
      <c r="K153" s="165">
        <f t="shared" ref="K153:K160" si="42">H153/H$8</f>
        <v>4.8837172724283621E-3</v>
      </c>
      <c r="L153" s="166"/>
    </row>
    <row r="154" spans="1:12" s="57" customFormat="1" x14ac:dyDescent="0.25">
      <c r="A154" s="162"/>
      <c r="B154" s="163" t="s">
        <v>118</v>
      </c>
      <c r="C154" s="164">
        <v>2021</v>
      </c>
      <c r="D154" s="164">
        <v>5899</v>
      </c>
      <c r="E154" s="164">
        <v>4639</v>
      </c>
      <c r="F154" s="164">
        <v>4070</v>
      </c>
      <c r="G154" s="164">
        <v>3952</v>
      </c>
      <c r="H154" s="164">
        <v>3495</v>
      </c>
      <c r="I154" s="165">
        <f t="shared" si="41"/>
        <v>-0.11563765182186236</v>
      </c>
      <c r="J154" s="164">
        <f t="shared" si="40"/>
        <v>-457</v>
      </c>
      <c r="K154" s="165">
        <f t="shared" si="42"/>
        <v>1.3088407228845278E-3</v>
      </c>
      <c r="L154" s="166"/>
    </row>
    <row r="155" spans="1:12" x14ac:dyDescent="0.25">
      <c r="A155" s="162"/>
      <c r="B155" s="163" t="s">
        <v>121</v>
      </c>
      <c r="C155" s="164">
        <v>2196</v>
      </c>
      <c r="D155" s="164">
        <v>1855</v>
      </c>
      <c r="E155" s="164">
        <v>4999</v>
      </c>
      <c r="F155" s="164">
        <v>3126</v>
      </c>
      <c r="G155" s="164">
        <v>10778</v>
      </c>
      <c r="H155" s="164">
        <v>5489</v>
      </c>
      <c r="I155" s="165">
        <f t="shared" si="41"/>
        <v>-0.49072184078678793</v>
      </c>
      <c r="J155" s="164">
        <f t="shared" si="40"/>
        <v>-5289</v>
      </c>
      <c r="K155" s="165">
        <f t="shared" si="42"/>
        <v>2.0555727404615656E-3</v>
      </c>
      <c r="L155" s="81"/>
    </row>
    <row r="156" spans="1:12" x14ac:dyDescent="0.25">
      <c r="A156" s="162"/>
      <c r="B156" s="163" t="s">
        <v>128</v>
      </c>
      <c r="C156" s="164">
        <v>206</v>
      </c>
      <c r="D156" s="164">
        <v>411</v>
      </c>
      <c r="E156" s="164">
        <v>839</v>
      </c>
      <c r="F156" s="164">
        <v>848</v>
      </c>
      <c r="G156" s="164">
        <v>622</v>
      </c>
      <c r="H156" s="164">
        <v>606</v>
      </c>
      <c r="I156" s="165">
        <f t="shared" si="41"/>
        <v>-2.5723472668810254E-2</v>
      </c>
      <c r="J156" s="164">
        <f t="shared" si="40"/>
        <v>-16</v>
      </c>
      <c r="K156" s="165">
        <f t="shared" si="42"/>
        <v>2.2694062319542882E-4</v>
      </c>
      <c r="L156" s="81"/>
    </row>
    <row r="157" spans="1:12" x14ac:dyDescent="0.25">
      <c r="A157" s="162"/>
      <c r="B157" s="163" t="s">
        <v>124</v>
      </c>
      <c r="C157" s="164">
        <v>410</v>
      </c>
      <c r="D157" s="164">
        <v>1866</v>
      </c>
      <c r="E157" s="164">
        <v>1686</v>
      </c>
      <c r="F157" s="164">
        <v>1218</v>
      </c>
      <c r="G157" s="164">
        <v>773</v>
      </c>
      <c r="H157" s="164">
        <v>328</v>
      </c>
      <c r="I157" s="165">
        <f t="shared" si="41"/>
        <v>-0.5756791720569211</v>
      </c>
      <c r="J157" s="164">
        <f t="shared" si="40"/>
        <v>-445</v>
      </c>
      <c r="K157" s="165">
        <f t="shared" si="42"/>
        <v>1.2283254852821891E-4</v>
      </c>
      <c r="L157" s="81"/>
    </row>
    <row r="158" spans="1:12" x14ac:dyDescent="0.25">
      <c r="A158" s="162"/>
      <c r="B158" s="163" t="s">
        <v>133</v>
      </c>
      <c r="C158" s="164">
        <v>4</v>
      </c>
      <c r="D158" s="164">
        <v>26</v>
      </c>
      <c r="E158" s="164">
        <v>90</v>
      </c>
      <c r="F158" s="164">
        <v>14</v>
      </c>
      <c r="G158" s="164">
        <v>10</v>
      </c>
      <c r="H158" s="164">
        <v>21</v>
      </c>
      <c r="I158" s="165">
        <f t="shared" si="41"/>
        <v>1.1000000000000001</v>
      </c>
      <c r="J158" s="164">
        <f t="shared" si="40"/>
        <v>11</v>
      </c>
      <c r="K158" s="165">
        <f t="shared" si="42"/>
        <v>7.8642790216237714E-6</v>
      </c>
      <c r="L158" s="81"/>
    </row>
    <row r="159" spans="1:12" x14ac:dyDescent="0.25">
      <c r="A159" s="162" t="s">
        <v>149</v>
      </c>
      <c r="B159" s="163" t="s">
        <v>136</v>
      </c>
      <c r="C159" s="164">
        <v>11</v>
      </c>
      <c r="D159" s="164">
        <v>57</v>
      </c>
      <c r="E159" s="164">
        <v>21</v>
      </c>
      <c r="F159" s="164">
        <v>9</v>
      </c>
      <c r="G159" s="164">
        <v>18</v>
      </c>
      <c r="H159" s="164">
        <v>8</v>
      </c>
      <c r="I159" s="165">
        <f t="shared" si="41"/>
        <v>-0.55555555555555558</v>
      </c>
      <c r="J159" s="164">
        <f t="shared" si="40"/>
        <v>-10</v>
      </c>
      <c r="K159" s="165">
        <f t="shared" si="42"/>
        <v>2.9959158177614365E-6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2347</v>
      </c>
      <c r="D160" s="169">
        <f t="shared" si="43"/>
        <v>2401</v>
      </c>
      <c r="E160" s="169">
        <f t="shared" si="43"/>
        <v>4445</v>
      </c>
      <c r="F160" s="169">
        <f t="shared" si="43"/>
        <v>4700</v>
      </c>
      <c r="G160" s="169">
        <f t="shared" si="43"/>
        <v>3791</v>
      </c>
      <c r="H160" s="169">
        <f t="shared" si="43"/>
        <v>3924</v>
      </c>
      <c r="I160" s="170">
        <f t="shared" si="41"/>
        <v>3.5083091532577049E-2</v>
      </c>
      <c r="J160" s="169">
        <f>H160-G160</f>
        <v>133</v>
      </c>
      <c r="K160" s="170">
        <f t="shared" si="42"/>
        <v>1.4694967086119847E-3</v>
      </c>
      <c r="L160" s="81"/>
    </row>
    <row r="161" spans="1:14" ht="6" customHeight="1" x14ac:dyDescent="0.25">
      <c r="A161" s="162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1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1">
    <mergeCell ref="B4:K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EFEA-7742-4DDF-AB57-B95BF26A6CE9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3" spans="1:12" ht="42" customHeight="1" thickBot="1" x14ac:dyDescent="0.3">
      <c r="B3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3" s="277"/>
      <c r="D3" s="277"/>
      <c r="E3" s="277"/>
      <c r="F3" s="277"/>
      <c r="G3" s="277"/>
      <c r="H3" s="277"/>
      <c r="I3" s="277"/>
      <c r="J3" s="277"/>
      <c r="K3" s="277"/>
    </row>
    <row r="4" spans="1:12" ht="6" customHeight="1" x14ac:dyDescent="0.25"/>
    <row r="5" spans="1:12" ht="15.75" x14ac:dyDescent="0.25">
      <c r="B5" s="145"/>
      <c r="C5" s="308" t="s">
        <v>45</v>
      </c>
      <c r="D5" s="309"/>
      <c r="E5" s="309"/>
      <c r="F5" s="309"/>
      <c r="G5" s="309"/>
      <c r="H5" s="309"/>
      <c r="I5" s="309"/>
      <c r="J5" s="309"/>
      <c r="K5" s="309"/>
    </row>
    <row r="6" spans="1:12" s="146" customFormat="1" ht="72" customHeight="1" x14ac:dyDescent="0.25">
      <c r="B6" s="147"/>
      <c r="C6" s="172" t="s">
        <v>274</v>
      </c>
      <c r="D6" s="172" t="s">
        <v>275</v>
      </c>
      <c r="E6" s="172" t="s">
        <v>276</v>
      </c>
      <c r="F6" s="172" t="s">
        <v>277</v>
      </c>
      <c r="G6" s="172" t="s">
        <v>278</v>
      </c>
      <c r="H6" s="172" t="s">
        <v>279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2368548</v>
      </c>
      <c r="D8" s="176">
        <v>14358521</v>
      </c>
      <c r="E8" s="176">
        <v>16459932</v>
      </c>
      <c r="F8" s="176">
        <v>17563912</v>
      </c>
      <c r="G8" s="176">
        <v>16983898</v>
      </c>
      <c r="H8" s="176">
        <v>16632356</v>
      </c>
      <c r="I8" s="177">
        <f>IFERROR(H8/G8-1,"-")</f>
        <v>-2.0698546352551084E-2</v>
      </c>
      <c r="J8" s="176">
        <f>H8-G8</f>
        <v>-351542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753096</v>
      </c>
      <c r="D9" s="160">
        <v>1755026</v>
      </c>
      <c r="E9" s="160">
        <v>1899221</v>
      </c>
      <c r="F9" s="160">
        <v>1879210</v>
      </c>
      <c r="G9" s="160">
        <v>1820886</v>
      </c>
      <c r="H9" s="160">
        <v>1865467</v>
      </c>
      <c r="I9" s="161">
        <f>IFERROR(H9/G9-1,"-")</f>
        <v>2.4483136231483016E-2</v>
      </c>
      <c r="J9" s="160">
        <f t="shared" ref="J9:J19" si="0">H9-G9</f>
        <v>44581</v>
      </c>
      <c r="K9" s="161">
        <f>H9/H$8</f>
        <v>0.11215891482842238</v>
      </c>
      <c r="L9" s="81"/>
    </row>
    <row r="10" spans="1:12" x14ac:dyDescent="0.25">
      <c r="A10" s="162" t="s">
        <v>108</v>
      </c>
      <c r="B10" s="163" t="s">
        <v>108</v>
      </c>
      <c r="C10" s="164">
        <v>424682</v>
      </c>
      <c r="D10" s="164">
        <v>504192</v>
      </c>
      <c r="E10" s="164">
        <v>576863</v>
      </c>
      <c r="F10" s="164">
        <v>595490</v>
      </c>
      <c r="G10" s="164">
        <v>504286</v>
      </c>
      <c r="H10" s="164">
        <v>534785</v>
      </c>
      <c r="I10" s="165">
        <f>IFERROR(H10/G10-1,"-")</f>
        <v>6.0479569133388589E-2</v>
      </c>
      <c r="J10" s="164">
        <f t="shared" si="0"/>
        <v>30499</v>
      </c>
      <c r="K10" s="165">
        <f>H10/H$8</f>
        <v>3.2153292053152302E-2</v>
      </c>
      <c r="L10" s="81"/>
    </row>
    <row r="11" spans="1:12" x14ac:dyDescent="0.25">
      <c r="A11" s="162" t="s">
        <v>105</v>
      </c>
      <c r="B11" s="163" t="s">
        <v>105</v>
      </c>
      <c r="C11" s="164">
        <v>328414</v>
      </c>
      <c r="D11" s="164">
        <v>1250834</v>
      </c>
      <c r="E11" s="164">
        <v>1322358</v>
      </c>
      <c r="F11" s="164">
        <v>1283720</v>
      </c>
      <c r="G11" s="164">
        <v>1316600</v>
      </c>
      <c r="H11" s="164">
        <v>1330682</v>
      </c>
      <c r="I11" s="165">
        <f>IFERROR(H11/G11-1,"-")</f>
        <v>1.0695731429439359E-2</v>
      </c>
      <c r="J11" s="164">
        <f t="shared" si="0"/>
        <v>14082</v>
      </c>
      <c r="K11" s="165">
        <f>H11/H$8</f>
        <v>8.0005622775270083E-2</v>
      </c>
      <c r="L11" s="81"/>
    </row>
    <row r="12" spans="1:12" x14ac:dyDescent="0.25">
      <c r="A12" s="1"/>
      <c r="B12" s="159" t="s">
        <v>112</v>
      </c>
      <c r="C12" s="160">
        <v>1615452</v>
      </c>
      <c r="D12" s="160">
        <v>12603495</v>
      </c>
      <c r="E12" s="160">
        <v>14560711</v>
      </c>
      <c r="F12" s="160">
        <v>15684702</v>
      </c>
      <c r="G12" s="160">
        <v>15163012</v>
      </c>
      <c r="H12" s="160">
        <v>14766889</v>
      </c>
      <c r="I12" s="161">
        <f>IFERROR(H12/G12-1,"-")</f>
        <v>-2.6124295093877148E-2</v>
      </c>
      <c r="J12" s="160">
        <f t="shared" si="0"/>
        <v>-396123</v>
      </c>
      <c r="K12" s="161">
        <f>H12/H$8</f>
        <v>0.88784108517157767</v>
      </c>
      <c r="L12" s="81"/>
    </row>
    <row r="13" spans="1:12" s="57" customFormat="1" x14ac:dyDescent="0.25">
      <c r="A13" s="162"/>
      <c r="B13" s="163" t="s">
        <v>115</v>
      </c>
      <c r="C13" s="164">
        <v>123063</v>
      </c>
      <c r="D13" s="164">
        <v>5625002</v>
      </c>
      <c r="E13" s="164">
        <v>6422185</v>
      </c>
      <c r="F13" s="164">
        <v>6981863</v>
      </c>
      <c r="G13" s="164">
        <v>6814372</v>
      </c>
      <c r="H13" s="164">
        <v>6817039</v>
      </c>
      <c r="I13" s="165">
        <f t="shared" ref="I13:I20" si="1">IFERROR(H13/G13-1,"-")</f>
        <v>3.9137869197625186E-4</v>
      </c>
      <c r="J13" s="164">
        <f t="shared" si="0"/>
        <v>2667</v>
      </c>
      <c r="K13" s="165">
        <f t="shared" ref="K13:K20" si="2">H13/H$8</f>
        <v>0.40986610676202456</v>
      </c>
      <c r="L13" s="166"/>
    </row>
    <row r="14" spans="1:12" s="57" customFormat="1" x14ac:dyDescent="0.25">
      <c r="A14" s="162"/>
      <c r="B14" s="163" t="s">
        <v>118</v>
      </c>
      <c r="C14" s="164">
        <v>284057</v>
      </c>
      <c r="D14" s="164">
        <v>1508875</v>
      </c>
      <c r="E14" s="164">
        <v>1798043</v>
      </c>
      <c r="F14" s="164">
        <v>1925583</v>
      </c>
      <c r="G14" s="164">
        <v>1819538</v>
      </c>
      <c r="H14" s="164">
        <v>1656950</v>
      </c>
      <c r="I14" s="165">
        <f t="shared" si="1"/>
        <v>-8.9356748801069252E-2</v>
      </c>
      <c r="J14" s="164">
        <f t="shared" si="0"/>
        <v>-162588</v>
      </c>
      <c r="K14" s="165">
        <f t="shared" si="2"/>
        <v>9.9622086011145985E-2</v>
      </c>
      <c r="L14" s="166"/>
    </row>
    <row r="15" spans="1:12" x14ac:dyDescent="0.25">
      <c r="A15" s="162"/>
      <c r="B15" s="163" t="s">
        <v>121</v>
      </c>
      <c r="C15" s="164">
        <v>249859</v>
      </c>
      <c r="D15" s="164">
        <v>599710</v>
      </c>
      <c r="E15" s="164">
        <v>735409</v>
      </c>
      <c r="F15" s="164">
        <v>803708</v>
      </c>
      <c r="G15" s="164">
        <v>751344</v>
      </c>
      <c r="H15" s="164">
        <v>729269</v>
      </c>
      <c r="I15" s="165">
        <f t="shared" si="1"/>
        <v>-2.9380683149130116E-2</v>
      </c>
      <c r="J15" s="164">
        <f t="shared" si="0"/>
        <v>-22075</v>
      </c>
      <c r="K15" s="165">
        <f t="shared" si="2"/>
        <v>4.3846403961050377E-2</v>
      </c>
      <c r="L15" s="81"/>
    </row>
    <row r="16" spans="1:12" x14ac:dyDescent="0.25">
      <c r="A16" s="162"/>
      <c r="B16" s="163" t="s">
        <v>128</v>
      </c>
      <c r="C16" s="164">
        <v>66617</v>
      </c>
      <c r="D16" s="164">
        <v>631180</v>
      </c>
      <c r="E16" s="164">
        <v>592295</v>
      </c>
      <c r="F16" s="164">
        <v>644915</v>
      </c>
      <c r="G16" s="164">
        <v>593115</v>
      </c>
      <c r="H16" s="164">
        <v>588741</v>
      </c>
      <c r="I16" s="165">
        <f t="shared" si="1"/>
        <v>-7.3746238081990878E-3</v>
      </c>
      <c r="J16" s="164">
        <f t="shared" si="0"/>
        <v>-4374</v>
      </c>
      <c r="K16" s="165">
        <f t="shared" si="2"/>
        <v>3.5397330360172667E-2</v>
      </c>
      <c r="L16" s="81"/>
    </row>
    <row r="17" spans="1:12" x14ac:dyDescent="0.25">
      <c r="A17" s="162"/>
      <c r="B17" s="163" t="s">
        <v>124</v>
      </c>
      <c r="C17" s="164">
        <v>106688</v>
      </c>
      <c r="D17" s="164">
        <v>545121</v>
      </c>
      <c r="E17" s="164">
        <v>540701</v>
      </c>
      <c r="F17" s="164">
        <v>576063</v>
      </c>
      <c r="G17" s="164">
        <v>527185</v>
      </c>
      <c r="H17" s="164">
        <v>536065</v>
      </c>
      <c r="I17" s="165">
        <f t="shared" si="1"/>
        <v>1.6844181833701732E-2</v>
      </c>
      <c r="J17" s="164">
        <f t="shared" si="0"/>
        <v>8880</v>
      </c>
      <c r="K17" s="165">
        <f t="shared" si="2"/>
        <v>3.2230250482854023E-2</v>
      </c>
      <c r="L17" s="81"/>
    </row>
    <row r="18" spans="1:12" x14ac:dyDescent="0.25">
      <c r="A18" s="162"/>
      <c r="B18" s="163" t="s">
        <v>133</v>
      </c>
      <c r="C18" s="164">
        <v>4033</v>
      </c>
      <c r="D18" s="164">
        <v>263411</v>
      </c>
      <c r="E18" s="164">
        <v>333863</v>
      </c>
      <c r="F18" s="164">
        <v>311937</v>
      </c>
      <c r="G18" s="164">
        <v>303207</v>
      </c>
      <c r="H18" s="164">
        <v>266540</v>
      </c>
      <c r="I18" s="165">
        <f t="shared" si="1"/>
        <v>-0.12093058537566748</v>
      </c>
      <c r="J18" s="164">
        <f t="shared" si="0"/>
        <v>-36667</v>
      </c>
      <c r="K18" s="165">
        <f t="shared" si="2"/>
        <v>1.602539050991934E-2</v>
      </c>
      <c r="L18" s="81"/>
    </row>
    <row r="19" spans="1:12" x14ac:dyDescent="0.25">
      <c r="A19" s="162" t="s">
        <v>149</v>
      </c>
      <c r="B19" s="163" t="s">
        <v>136</v>
      </c>
      <c r="C19" s="164">
        <v>21344</v>
      </c>
      <c r="D19" s="164">
        <v>207192</v>
      </c>
      <c r="E19" s="164">
        <v>303795</v>
      </c>
      <c r="F19" s="164">
        <v>325773</v>
      </c>
      <c r="G19" s="164">
        <v>276550</v>
      </c>
      <c r="H19" s="164">
        <v>262545</v>
      </c>
      <c r="I19" s="165">
        <f t="shared" si="1"/>
        <v>-5.0641836919182781E-2</v>
      </c>
      <c r="J19" s="164">
        <f t="shared" si="0"/>
        <v>-14005</v>
      </c>
      <c r="K19" s="165">
        <f t="shared" si="2"/>
        <v>1.5785196035967484E-2</v>
      </c>
      <c r="L19" s="81"/>
    </row>
    <row r="20" spans="1:12" x14ac:dyDescent="0.25">
      <c r="A20" s="162" t="s">
        <v>150</v>
      </c>
      <c r="B20" s="168" t="s">
        <v>150</v>
      </c>
      <c r="C20" s="169">
        <f t="shared" ref="C20:H20" si="3">C12-SUM(C13:C19)</f>
        <v>759791</v>
      </c>
      <c r="D20" s="169">
        <f t="shared" si="3"/>
        <v>3223004</v>
      </c>
      <c r="E20" s="169">
        <f t="shared" si="3"/>
        <v>3834420</v>
      </c>
      <c r="F20" s="169">
        <f t="shared" si="3"/>
        <v>4114860</v>
      </c>
      <c r="G20" s="169">
        <f t="shared" si="3"/>
        <v>4077701</v>
      </c>
      <c r="H20" s="169">
        <f t="shared" si="3"/>
        <v>3909740</v>
      </c>
      <c r="I20" s="170">
        <f t="shared" si="1"/>
        <v>-4.1190121590572781E-2</v>
      </c>
      <c r="J20" s="169">
        <f>H20-G20</f>
        <v>-167961</v>
      </c>
      <c r="K20" s="170">
        <f t="shared" si="2"/>
        <v>0.23506832104844316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942171</v>
      </c>
      <c r="D22" s="176">
        <v>5898536</v>
      </c>
      <c r="E22" s="176">
        <v>6497274</v>
      </c>
      <c r="F22" s="176">
        <v>6720853</v>
      </c>
      <c r="G22" s="176">
        <v>6373385</v>
      </c>
      <c r="H22" s="176">
        <v>6409796</v>
      </c>
      <c r="I22" s="177">
        <f>IFERROR(H22/G22-1,"-")</f>
        <v>5.712976699195238E-3</v>
      </c>
      <c r="J22" s="176">
        <f>H22-G22</f>
        <v>36411</v>
      </c>
      <c r="K22" s="177">
        <f>H22/H$8</f>
        <v>0.38538112099091676</v>
      </c>
      <c r="L22" s="81"/>
    </row>
    <row r="23" spans="1:12" x14ac:dyDescent="0.25">
      <c r="A23" s="162" t="s">
        <v>101</v>
      </c>
      <c r="B23" s="159" t="s">
        <v>102</v>
      </c>
      <c r="C23" s="160">
        <v>272132</v>
      </c>
      <c r="D23" s="160">
        <v>359578</v>
      </c>
      <c r="E23" s="160">
        <v>335748</v>
      </c>
      <c r="F23" s="160">
        <v>301302</v>
      </c>
      <c r="G23" s="160">
        <v>259573</v>
      </c>
      <c r="H23" s="160">
        <v>269873</v>
      </c>
      <c r="I23" s="161">
        <f>IFERROR(H23/G23-1,"-")</f>
        <v>3.968055229164813E-2</v>
      </c>
      <c r="J23" s="160">
        <f t="shared" ref="J23:J33" si="4">H23-G23</f>
        <v>10300</v>
      </c>
      <c r="K23" s="161">
        <f>H23/H$8</f>
        <v>1.6225783046009839E-2</v>
      </c>
      <c r="L23" s="81"/>
    </row>
    <row r="24" spans="1:12" x14ac:dyDescent="0.25">
      <c r="A24" s="162" t="s">
        <v>108</v>
      </c>
      <c r="B24" s="163" t="s">
        <v>108</v>
      </c>
      <c r="C24" s="164">
        <v>140083</v>
      </c>
      <c r="D24" s="164">
        <v>116432</v>
      </c>
      <c r="E24" s="164">
        <v>112273</v>
      </c>
      <c r="F24" s="164">
        <v>95293</v>
      </c>
      <c r="G24" s="164">
        <v>80646</v>
      </c>
      <c r="H24" s="164">
        <v>87312</v>
      </c>
      <c r="I24" s="165">
        <f>IFERROR(H24/G24-1,"-")</f>
        <v>8.2657540361580129E-2</v>
      </c>
      <c r="J24" s="164">
        <f t="shared" si="4"/>
        <v>6666</v>
      </c>
      <c r="K24" s="165">
        <f>H24/H$8</f>
        <v>5.2495268860286541E-3</v>
      </c>
      <c r="L24" s="81"/>
    </row>
    <row r="25" spans="1:12" x14ac:dyDescent="0.25">
      <c r="A25" s="162" t="s">
        <v>105</v>
      </c>
      <c r="B25" s="163" t="s">
        <v>105</v>
      </c>
      <c r="C25" s="164">
        <v>132049</v>
      </c>
      <c r="D25" s="164">
        <v>243146</v>
      </c>
      <c r="E25" s="164">
        <v>223475</v>
      </c>
      <c r="F25" s="164">
        <v>206009</v>
      </c>
      <c r="G25" s="164">
        <v>178927</v>
      </c>
      <c r="H25" s="164">
        <v>182561</v>
      </c>
      <c r="I25" s="165">
        <f>IFERROR(H25/G25-1,"-")</f>
        <v>2.0309958810017514E-2</v>
      </c>
      <c r="J25" s="164">
        <f t="shared" si="4"/>
        <v>3634</v>
      </c>
      <c r="K25" s="165">
        <f>H25/H$8</f>
        <v>1.0976256159981183E-2</v>
      </c>
      <c r="L25" s="81"/>
    </row>
    <row r="26" spans="1:12" x14ac:dyDescent="0.25">
      <c r="A26" s="162"/>
      <c r="B26" s="159" t="s">
        <v>112</v>
      </c>
      <c r="C26" s="160">
        <v>670039</v>
      </c>
      <c r="D26" s="160">
        <v>5538958</v>
      </c>
      <c r="E26" s="160">
        <v>6161526</v>
      </c>
      <c r="F26" s="160">
        <v>6419551</v>
      </c>
      <c r="G26" s="160">
        <v>6113812</v>
      </c>
      <c r="H26" s="160">
        <v>6139923</v>
      </c>
      <c r="I26" s="161">
        <f>IFERROR(H26/G26-1,"-")</f>
        <v>4.2708215430895535E-3</v>
      </c>
      <c r="J26" s="160">
        <f t="shared" si="4"/>
        <v>26111</v>
      </c>
      <c r="K26" s="161">
        <f>H26/H$8</f>
        <v>0.3691553379449069</v>
      </c>
      <c r="L26" s="81"/>
    </row>
    <row r="27" spans="1:12" s="57" customFormat="1" x14ac:dyDescent="0.25">
      <c r="A27" s="162"/>
      <c r="B27" s="163" t="s">
        <v>115</v>
      </c>
      <c r="C27" s="164">
        <v>41502</v>
      </c>
      <c r="D27" s="164">
        <v>2657629</v>
      </c>
      <c r="E27" s="164">
        <v>3037228</v>
      </c>
      <c r="F27" s="164">
        <v>3192749</v>
      </c>
      <c r="G27" s="164">
        <v>3086870</v>
      </c>
      <c r="H27" s="164">
        <v>3133155</v>
      </c>
      <c r="I27" s="165">
        <f t="shared" ref="I27:I34" si="5">IFERROR(H27/G27-1,"-")</f>
        <v>1.4994152653011072E-2</v>
      </c>
      <c r="J27" s="164">
        <f t="shared" si="4"/>
        <v>46285</v>
      </c>
      <c r="K27" s="165">
        <f t="shared" ref="K27:K34" si="6">H27/H$8</f>
        <v>0.1883771006344501</v>
      </c>
      <c r="L27" s="166"/>
    </row>
    <row r="28" spans="1:12" s="57" customFormat="1" x14ac:dyDescent="0.25">
      <c r="A28" s="162"/>
      <c r="B28" s="163" t="s">
        <v>118</v>
      </c>
      <c r="C28" s="164">
        <v>115206</v>
      </c>
      <c r="D28" s="164">
        <v>670064</v>
      </c>
      <c r="E28" s="164">
        <v>731883</v>
      </c>
      <c r="F28" s="164">
        <v>725205</v>
      </c>
      <c r="G28" s="164">
        <v>669931</v>
      </c>
      <c r="H28" s="164">
        <v>626825</v>
      </c>
      <c r="I28" s="165">
        <f t="shared" si="5"/>
        <v>-6.4343939898288016E-2</v>
      </c>
      <c r="J28" s="164">
        <f t="shared" si="4"/>
        <v>-43106</v>
      </c>
      <c r="K28" s="165">
        <f t="shared" si="6"/>
        <v>3.7687084138891686E-2</v>
      </c>
      <c r="L28" s="166"/>
    </row>
    <row r="29" spans="1:12" x14ac:dyDescent="0.25">
      <c r="A29" s="162"/>
      <c r="B29" s="163" t="s">
        <v>121</v>
      </c>
      <c r="C29" s="164">
        <v>107535</v>
      </c>
      <c r="D29" s="164">
        <v>231829</v>
      </c>
      <c r="E29" s="164">
        <v>253475</v>
      </c>
      <c r="F29" s="164">
        <v>263028</v>
      </c>
      <c r="G29" s="164">
        <v>198083</v>
      </c>
      <c r="H29" s="164">
        <v>219599</v>
      </c>
      <c r="I29" s="165">
        <f t="shared" si="5"/>
        <v>0.10862113356522274</v>
      </c>
      <c r="J29" s="164">
        <f t="shared" si="4"/>
        <v>21516</v>
      </c>
      <c r="K29" s="165">
        <f t="shared" si="6"/>
        <v>1.320312047192833E-2</v>
      </c>
      <c r="L29" s="81"/>
    </row>
    <row r="30" spans="1:12" x14ac:dyDescent="0.25">
      <c r="A30" s="162"/>
      <c r="B30" s="163" t="s">
        <v>128</v>
      </c>
      <c r="C30" s="164">
        <v>28577</v>
      </c>
      <c r="D30" s="164">
        <v>302430</v>
      </c>
      <c r="E30" s="164">
        <v>258171</v>
      </c>
      <c r="F30" s="164">
        <v>268488</v>
      </c>
      <c r="G30" s="164">
        <v>254851</v>
      </c>
      <c r="H30" s="164">
        <v>260700</v>
      </c>
      <c r="I30" s="165">
        <f t="shared" si="5"/>
        <v>2.2950665290699224E-2</v>
      </c>
      <c r="J30" s="164">
        <f t="shared" si="4"/>
        <v>5849</v>
      </c>
      <c r="K30" s="165">
        <f t="shared" si="6"/>
        <v>1.5674267674405239E-2</v>
      </c>
      <c r="L30" s="81"/>
    </row>
    <row r="31" spans="1:12" x14ac:dyDescent="0.25">
      <c r="A31" s="162"/>
      <c r="B31" s="163" t="s">
        <v>124</v>
      </c>
      <c r="C31" s="164">
        <v>61223</v>
      </c>
      <c r="D31" s="164">
        <v>322667</v>
      </c>
      <c r="E31" s="164">
        <v>289767</v>
      </c>
      <c r="F31" s="164">
        <v>303476</v>
      </c>
      <c r="G31" s="164">
        <v>288687</v>
      </c>
      <c r="H31" s="164">
        <v>298285</v>
      </c>
      <c r="I31" s="165">
        <f t="shared" si="5"/>
        <v>3.3247080748353808E-2</v>
      </c>
      <c r="J31" s="164">
        <f t="shared" si="4"/>
        <v>9598</v>
      </c>
      <c r="K31" s="165">
        <f t="shared" si="6"/>
        <v>1.793401969029523E-2</v>
      </c>
      <c r="L31" s="81"/>
    </row>
    <row r="32" spans="1:12" x14ac:dyDescent="0.25">
      <c r="A32" s="162"/>
      <c r="B32" s="163" t="s">
        <v>133</v>
      </c>
      <c r="C32" s="164">
        <v>1024</v>
      </c>
      <c r="D32" s="164">
        <v>101891</v>
      </c>
      <c r="E32" s="164">
        <v>115246</v>
      </c>
      <c r="F32" s="164">
        <v>108485</v>
      </c>
      <c r="G32" s="164">
        <v>101767</v>
      </c>
      <c r="H32" s="164">
        <v>105448</v>
      </c>
      <c r="I32" s="165">
        <f t="shared" si="5"/>
        <v>3.6170860888107059E-2</v>
      </c>
      <c r="J32" s="164">
        <f t="shared" si="4"/>
        <v>3681</v>
      </c>
      <c r="K32" s="165">
        <f t="shared" si="6"/>
        <v>6.3399316368649159E-3</v>
      </c>
      <c r="L32" s="81"/>
    </row>
    <row r="33" spans="1:12" x14ac:dyDescent="0.25">
      <c r="A33" s="162" t="s">
        <v>149</v>
      </c>
      <c r="B33" s="163" t="s">
        <v>136</v>
      </c>
      <c r="C33" s="164">
        <v>2755</v>
      </c>
      <c r="D33" s="164">
        <v>62434</v>
      </c>
      <c r="E33" s="164">
        <v>102312</v>
      </c>
      <c r="F33" s="164">
        <v>98553</v>
      </c>
      <c r="G33" s="164">
        <v>85183</v>
      </c>
      <c r="H33" s="164">
        <v>86533</v>
      </c>
      <c r="I33" s="165">
        <f t="shared" si="5"/>
        <v>1.5848232628576042E-2</v>
      </c>
      <c r="J33" s="164">
        <f t="shared" si="4"/>
        <v>1350</v>
      </c>
      <c r="K33" s="165">
        <f t="shared" si="6"/>
        <v>5.2026904667023723E-3</v>
      </c>
      <c r="L33" s="81"/>
    </row>
    <row r="34" spans="1:12" x14ac:dyDescent="0.25">
      <c r="A34" s="162" t="s">
        <v>150</v>
      </c>
      <c r="B34" s="168" t="s">
        <v>150</v>
      </c>
      <c r="C34" s="169">
        <f t="shared" ref="C34:H34" si="7">C26-SUM(C27:C33)</f>
        <v>312217</v>
      </c>
      <c r="D34" s="169">
        <f t="shared" si="7"/>
        <v>1190014</v>
      </c>
      <c r="E34" s="169">
        <f t="shared" si="7"/>
        <v>1373444</v>
      </c>
      <c r="F34" s="169">
        <f t="shared" si="7"/>
        <v>1459567</v>
      </c>
      <c r="G34" s="169">
        <f t="shared" si="7"/>
        <v>1428440</v>
      </c>
      <c r="H34" s="169">
        <f t="shared" si="7"/>
        <v>1409378</v>
      </c>
      <c r="I34" s="170">
        <f t="shared" si="5"/>
        <v>-1.3344627705748957E-2</v>
      </c>
      <c r="J34" s="169">
        <f>H34-G34</f>
        <v>-19062</v>
      </c>
      <c r="K34" s="170">
        <f t="shared" si="6"/>
        <v>8.4737123231369019E-2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435324</v>
      </c>
      <c r="D36" s="176">
        <v>3984750</v>
      </c>
      <c r="E36" s="176">
        <v>4577973</v>
      </c>
      <c r="F36" s="176">
        <v>4850839</v>
      </c>
      <c r="G36" s="176">
        <v>4821619</v>
      </c>
      <c r="H36" s="176">
        <v>4767342</v>
      </c>
      <c r="I36" s="177">
        <f>IFERROR(H36/G36-1,"-")</f>
        <v>-1.1257007241758377E-2</v>
      </c>
      <c r="J36" s="176">
        <f>H36-G36</f>
        <v>-54277</v>
      </c>
      <c r="K36" s="177">
        <f>H36/H$8</f>
        <v>0.28663058919614276</v>
      </c>
      <c r="L36" s="81"/>
    </row>
    <row r="37" spans="1:12" x14ac:dyDescent="0.25">
      <c r="A37" s="162" t="s">
        <v>101</v>
      </c>
      <c r="B37" s="159" t="s">
        <v>102</v>
      </c>
      <c r="C37" s="160">
        <v>80680</v>
      </c>
      <c r="D37" s="160">
        <v>202461</v>
      </c>
      <c r="E37" s="160">
        <v>197417</v>
      </c>
      <c r="F37" s="160">
        <v>222806</v>
      </c>
      <c r="G37" s="160">
        <v>231789</v>
      </c>
      <c r="H37" s="160">
        <v>265145</v>
      </c>
      <c r="I37" s="161">
        <f>IFERROR(H37/G37-1,"-")</f>
        <v>0.14390674277036442</v>
      </c>
      <c r="J37" s="160">
        <f t="shared" ref="J37:J47" si="8">H37-G37</f>
        <v>33356</v>
      </c>
      <c r="K37" s="161">
        <f>H37/H$8</f>
        <v>1.5941517846299106E-2</v>
      </c>
      <c r="L37" s="81"/>
    </row>
    <row r="38" spans="1:12" x14ac:dyDescent="0.25">
      <c r="A38" s="162" t="s">
        <v>108</v>
      </c>
      <c r="B38" s="163" t="s">
        <v>108</v>
      </c>
      <c r="C38" s="164">
        <v>50465</v>
      </c>
      <c r="D38" s="164">
        <v>66284</v>
      </c>
      <c r="E38" s="164">
        <v>61758</v>
      </c>
      <c r="F38" s="164">
        <v>100768</v>
      </c>
      <c r="G38" s="164">
        <v>86666</v>
      </c>
      <c r="H38" s="164">
        <v>114404</v>
      </c>
      <c r="I38" s="165">
        <f>IFERROR(H38/G38-1,"-")</f>
        <v>0.32005630812544705</v>
      </c>
      <c r="J38" s="164">
        <f t="shared" si="8"/>
        <v>27738</v>
      </c>
      <c r="K38" s="165">
        <f>H38/H$8</f>
        <v>6.8784001496841459E-3</v>
      </c>
      <c r="L38" s="81"/>
    </row>
    <row r="39" spans="1:12" x14ac:dyDescent="0.25">
      <c r="A39" s="162" t="s">
        <v>105</v>
      </c>
      <c r="B39" s="163" t="s">
        <v>105</v>
      </c>
      <c r="C39" s="164">
        <v>30215</v>
      </c>
      <c r="D39" s="164">
        <v>136177</v>
      </c>
      <c r="E39" s="164">
        <v>135659</v>
      </c>
      <c r="F39" s="164">
        <v>122038</v>
      </c>
      <c r="G39" s="164">
        <v>145123</v>
      </c>
      <c r="H39" s="164">
        <v>150741</v>
      </c>
      <c r="I39" s="165">
        <f>IFERROR(H39/G39-1,"-")</f>
        <v>3.8711989140246539E-2</v>
      </c>
      <c r="J39" s="164">
        <f t="shared" si="8"/>
        <v>5618</v>
      </c>
      <c r="K39" s="165">
        <f>H39/H$8</f>
        <v>9.0631176966149592E-3</v>
      </c>
      <c r="L39" s="81"/>
    </row>
    <row r="40" spans="1:12" x14ac:dyDescent="0.25">
      <c r="A40" s="162"/>
      <c r="B40" s="159" t="s">
        <v>112</v>
      </c>
      <c r="C40" s="160">
        <v>354644</v>
      </c>
      <c r="D40" s="160">
        <v>3782289</v>
      </c>
      <c r="E40" s="160">
        <v>4380556</v>
      </c>
      <c r="F40" s="160">
        <v>4628033</v>
      </c>
      <c r="G40" s="160">
        <v>4589830</v>
      </c>
      <c r="H40" s="160">
        <v>4502197</v>
      </c>
      <c r="I40" s="161">
        <f>IFERROR(H40/G40-1,"-")</f>
        <v>-1.9092864005856414E-2</v>
      </c>
      <c r="J40" s="160">
        <f t="shared" si="8"/>
        <v>-87633</v>
      </c>
      <c r="K40" s="161">
        <f>H40/H$8</f>
        <v>0.27068907134984366</v>
      </c>
      <c r="L40" s="81"/>
    </row>
    <row r="41" spans="1:12" s="57" customFormat="1" x14ac:dyDescent="0.25">
      <c r="A41" s="162"/>
      <c r="B41" s="163" t="s">
        <v>115</v>
      </c>
      <c r="C41" s="164">
        <v>23001</v>
      </c>
      <c r="D41" s="164">
        <v>1837539</v>
      </c>
      <c r="E41" s="164">
        <v>2103148</v>
      </c>
      <c r="F41" s="164">
        <v>2290536</v>
      </c>
      <c r="G41" s="164">
        <v>2284613</v>
      </c>
      <c r="H41" s="164">
        <v>2265619</v>
      </c>
      <c r="I41" s="165">
        <f t="shared" ref="I41:I48" si="9">IFERROR(H41/G41-1,"-")</f>
        <v>-8.3138807316600616E-3</v>
      </c>
      <c r="J41" s="164">
        <f t="shared" si="8"/>
        <v>-18994</v>
      </c>
      <c r="K41" s="165">
        <f t="shared" ref="K41:K48" si="10">H41/H$8</f>
        <v>0.13621756292373732</v>
      </c>
      <c r="L41" s="166"/>
    </row>
    <row r="42" spans="1:12" s="57" customFormat="1" x14ac:dyDescent="0.25">
      <c r="A42" s="162"/>
      <c r="B42" s="163" t="s">
        <v>118</v>
      </c>
      <c r="C42" s="164">
        <v>29903</v>
      </c>
      <c r="D42" s="164">
        <v>145140</v>
      </c>
      <c r="E42" s="164">
        <v>180829</v>
      </c>
      <c r="F42" s="164">
        <v>174965</v>
      </c>
      <c r="G42" s="164">
        <v>176081</v>
      </c>
      <c r="H42" s="164">
        <v>184325</v>
      </c>
      <c r="I42" s="165">
        <f t="shared" si="9"/>
        <v>4.6819361543835036E-2</v>
      </c>
      <c r="J42" s="164">
        <f t="shared" si="8"/>
        <v>8244</v>
      </c>
      <c r="K42" s="165">
        <f t="shared" si="10"/>
        <v>1.1082314495913868E-2</v>
      </c>
      <c r="L42" s="166"/>
    </row>
    <row r="43" spans="1:12" x14ac:dyDescent="0.25">
      <c r="A43" s="162"/>
      <c r="B43" s="163" t="s">
        <v>121</v>
      </c>
      <c r="C43" s="164">
        <v>38808</v>
      </c>
      <c r="D43" s="164">
        <v>88186</v>
      </c>
      <c r="E43" s="164">
        <v>119475</v>
      </c>
      <c r="F43" s="164">
        <v>117531</v>
      </c>
      <c r="G43" s="164">
        <v>116798</v>
      </c>
      <c r="H43" s="164">
        <v>126366</v>
      </c>
      <c r="I43" s="165">
        <f t="shared" si="9"/>
        <v>8.1919210945393006E-2</v>
      </c>
      <c r="J43" s="164">
        <f t="shared" si="8"/>
        <v>9568</v>
      </c>
      <c r="K43" s="165">
        <f t="shared" si="10"/>
        <v>7.5976007247560116E-3</v>
      </c>
      <c r="L43" s="81"/>
    </row>
    <row r="44" spans="1:12" x14ac:dyDescent="0.25">
      <c r="A44" s="162"/>
      <c r="B44" s="163" t="s">
        <v>128</v>
      </c>
      <c r="C44" s="164">
        <v>21823</v>
      </c>
      <c r="D44" s="164">
        <v>222483</v>
      </c>
      <c r="E44" s="164">
        <v>225943</v>
      </c>
      <c r="F44" s="164">
        <v>232398</v>
      </c>
      <c r="G44" s="164">
        <v>209274</v>
      </c>
      <c r="H44" s="164">
        <v>215898</v>
      </c>
      <c r="I44" s="165">
        <f t="shared" si="9"/>
        <v>3.1652283609048482E-2</v>
      </c>
      <c r="J44" s="164">
        <f t="shared" si="8"/>
        <v>6624</v>
      </c>
      <c r="K44" s="165">
        <f t="shared" si="10"/>
        <v>1.2980602387298588E-2</v>
      </c>
      <c r="L44" s="81"/>
    </row>
    <row r="45" spans="1:12" x14ac:dyDescent="0.25">
      <c r="A45" s="162"/>
      <c r="B45" s="163" t="s">
        <v>124</v>
      </c>
      <c r="C45" s="164">
        <v>17757</v>
      </c>
      <c r="D45" s="164">
        <v>144266</v>
      </c>
      <c r="E45" s="164">
        <v>171083</v>
      </c>
      <c r="F45" s="164">
        <v>180469</v>
      </c>
      <c r="G45" s="164">
        <v>155710</v>
      </c>
      <c r="H45" s="164">
        <v>161548</v>
      </c>
      <c r="I45" s="165">
        <f t="shared" si="9"/>
        <v>3.749277503050541E-2</v>
      </c>
      <c r="J45" s="164">
        <f t="shared" si="8"/>
        <v>5838</v>
      </c>
      <c r="K45" s="165">
        <f t="shared" si="10"/>
        <v>9.7128753136356636E-3</v>
      </c>
      <c r="L45" s="81"/>
    </row>
    <row r="46" spans="1:12" x14ac:dyDescent="0.25">
      <c r="A46" s="162"/>
      <c r="B46" s="163" t="s">
        <v>133</v>
      </c>
      <c r="C46" s="164">
        <v>1370</v>
      </c>
      <c r="D46" s="164">
        <v>103985</v>
      </c>
      <c r="E46" s="164">
        <v>119178</v>
      </c>
      <c r="F46" s="164">
        <v>112983</v>
      </c>
      <c r="G46" s="164">
        <v>119895</v>
      </c>
      <c r="H46" s="164">
        <v>91070</v>
      </c>
      <c r="I46" s="165">
        <f t="shared" si="9"/>
        <v>-0.24041869969556695</v>
      </c>
      <c r="J46" s="164">
        <f t="shared" si="8"/>
        <v>-28825</v>
      </c>
      <c r="K46" s="165">
        <f t="shared" si="10"/>
        <v>5.4754720257310513E-3</v>
      </c>
      <c r="L46" s="81"/>
    </row>
    <row r="47" spans="1:12" x14ac:dyDescent="0.25">
      <c r="A47" s="162" t="s">
        <v>149</v>
      </c>
      <c r="B47" s="163" t="s">
        <v>136</v>
      </c>
      <c r="C47" s="164">
        <v>14154</v>
      </c>
      <c r="D47" s="164">
        <v>98497</v>
      </c>
      <c r="E47" s="164">
        <v>123267</v>
      </c>
      <c r="F47" s="164">
        <v>136431</v>
      </c>
      <c r="G47" s="164">
        <v>117085</v>
      </c>
      <c r="H47" s="164">
        <v>101153</v>
      </c>
      <c r="I47" s="165">
        <f t="shared" si="9"/>
        <v>-0.13607208438314045</v>
      </c>
      <c r="J47" s="164">
        <f t="shared" si="8"/>
        <v>-15932</v>
      </c>
      <c r="K47" s="165">
        <f t="shared" si="10"/>
        <v>6.0817000309517184E-3</v>
      </c>
      <c r="L47" s="81"/>
    </row>
    <row r="48" spans="1:12" x14ac:dyDescent="0.25">
      <c r="A48" s="162" t="s">
        <v>150</v>
      </c>
      <c r="B48" s="168" t="s">
        <v>150</v>
      </c>
      <c r="C48" s="169">
        <f t="shared" ref="C48:H48" si="11">C40-SUM(C41:C47)</f>
        <v>207828</v>
      </c>
      <c r="D48" s="169">
        <f t="shared" si="11"/>
        <v>1142193</v>
      </c>
      <c r="E48" s="169">
        <f t="shared" si="11"/>
        <v>1337633</v>
      </c>
      <c r="F48" s="169">
        <f t="shared" si="11"/>
        <v>1382720</v>
      </c>
      <c r="G48" s="169">
        <f t="shared" si="11"/>
        <v>1410374</v>
      </c>
      <c r="H48" s="169">
        <f t="shared" si="11"/>
        <v>1356218</v>
      </c>
      <c r="I48" s="170">
        <f t="shared" si="9"/>
        <v>-3.839832555052769E-2</v>
      </c>
      <c r="J48" s="169">
        <f>H48-G48</f>
        <v>-54156</v>
      </c>
      <c r="K48" s="170">
        <f t="shared" si="10"/>
        <v>8.1540943447819425E-2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21541</v>
      </c>
      <c r="D50" s="176">
        <v>79184</v>
      </c>
      <c r="E50" s="176">
        <v>87423</v>
      </c>
      <c r="F50" s="176">
        <v>93689</v>
      </c>
      <c r="G50" s="176">
        <v>98196</v>
      </c>
      <c r="H50" s="176">
        <v>91144</v>
      </c>
      <c r="I50" s="177">
        <f>IFERROR(H50/G50-1,"-")</f>
        <v>-7.1815552568332719E-2</v>
      </c>
      <c r="J50" s="176">
        <f>H50-G50</f>
        <v>-7052</v>
      </c>
      <c r="K50" s="177">
        <f>H50/H$8</f>
        <v>5.4799211849481813E-3</v>
      </c>
      <c r="L50" s="81"/>
    </row>
    <row r="51" spans="1:12" x14ac:dyDescent="0.25">
      <c r="A51" s="162" t="s">
        <v>101</v>
      </c>
      <c r="B51" s="159" t="s">
        <v>102</v>
      </c>
      <c r="C51" s="160">
        <v>5270</v>
      </c>
      <c r="D51" s="160">
        <v>7015</v>
      </c>
      <c r="E51" s="160">
        <v>22749</v>
      </c>
      <c r="F51" s="160">
        <v>15873</v>
      </c>
      <c r="G51" s="160">
        <v>13820</v>
      </c>
      <c r="H51" s="160">
        <v>17949</v>
      </c>
      <c r="I51" s="161">
        <f>IFERROR(H51/G51-1,"-")</f>
        <v>0.29876989869753978</v>
      </c>
      <c r="J51" s="160">
        <f t="shared" ref="J51:J61" si="12">H51-G51</f>
        <v>4129</v>
      </c>
      <c r="K51" s="161">
        <f>H51/H$8</f>
        <v>1.0791616052470258E-3</v>
      </c>
      <c r="L51" s="81"/>
    </row>
    <row r="52" spans="1:12" x14ac:dyDescent="0.25">
      <c r="A52" s="162" t="s">
        <v>108</v>
      </c>
      <c r="B52" s="163" t="s">
        <v>108</v>
      </c>
      <c r="C52" s="164">
        <v>2786</v>
      </c>
      <c r="D52" s="164">
        <v>1379</v>
      </c>
      <c r="E52" s="164">
        <v>15526</v>
      </c>
      <c r="F52" s="164">
        <v>8441</v>
      </c>
      <c r="G52" s="164">
        <v>8829</v>
      </c>
      <c r="H52" s="164">
        <v>5467</v>
      </c>
      <c r="I52" s="165">
        <f>IFERROR(H52/G52-1,"-")</f>
        <v>-0.38079057650923098</v>
      </c>
      <c r="J52" s="164">
        <f t="shared" si="12"/>
        <v>-3362</v>
      </c>
      <c r="K52" s="165">
        <f>H52/H$8</f>
        <v>3.2869666810883557E-4</v>
      </c>
      <c r="L52" s="81"/>
    </row>
    <row r="53" spans="1:12" x14ac:dyDescent="0.25">
      <c r="A53" s="162" t="s">
        <v>105</v>
      </c>
      <c r="B53" s="163" t="s">
        <v>105</v>
      </c>
      <c r="C53" s="164">
        <v>2484</v>
      </c>
      <c r="D53" s="164">
        <v>5636</v>
      </c>
      <c r="E53" s="164">
        <v>7223</v>
      </c>
      <c r="F53" s="164">
        <v>7432</v>
      </c>
      <c r="G53" s="164">
        <v>4991</v>
      </c>
      <c r="H53" s="164">
        <v>12482</v>
      </c>
      <c r="I53" s="165">
        <f>IFERROR(H53/G53-1,"-")</f>
        <v>1.5009016229212584</v>
      </c>
      <c r="J53" s="164">
        <f t="shared" si="12"/>
        <v>7491</v>
      </c>
      <c r="K53" s="165">
        <f>H53/H$8</f>
        <v>7.5046493713819013E-4</v>
      </c>
      <c r="L53" s="81"/>
    </row>
    <row r="54" spans="1:12" x14ac:dyDescent="0.25">
      <c r="A54" s="162"/>
      <c r="B54" s="159" t="s">
        <v>112</v>
      </c>
      <c r="C54" s="160">
        <v>16271</v>
      </c>
      <c r="D54" s="160">
        <v>72169</v>
      </c>
      <c r="E54" s="160">
        <v>64674</v>
      </c>
      <c r="F54" s="160">
        <v>77816</v>
      </c>
      <c r="G54" s="160">
        <v>84376</v>
      </c>
      <c r="H54" s="160">
        <v>73195</v>
      </c>
      <c r="I54" s="161">
        <f>IFERROR(H54/G54-1,"-")</f>
        <v>-0.13251398501943679</v>
      </c>
      <c r="J54" s="160">
        <f t="shared" si="12"/>
        <v>-11181</v>
      </c>
      <c r="K54" s="161">
        <f>H54/H$8</f>
        <v>4.4007595797011557E-3</v>
      </c>
      <c r="L54" s="81"/>
    </row>
    <row r="55" spans="1:12" s="57" customFormat="1" x14ac:dyDescent="0.25">
      <c r="A55" s="162"/>
      <c r="B55" s="163" t="s">
        <v>115</v>
      </c>
      <c r="C55" s="164">
        <v>666</v>
      </c>
      <c r="D55" s="164">
        <v>32932</v>
      </c>
      <c r="E55" s="164">
        <v>27073</v>
      </c>
      <c r="F55" s="164">
        <v>33722</v>
      </c>
      <c r="G55" s="164">
        <v>34514</v>
      </c>
      <c r="H55" s="164">
        <v>25626</v>
      </c>
      <c r="I55" s="165">
        <f t="shared" ref="I55:I62" si="13">IFERROR(H55/G55-1,"-")</f>
        <v>-0.25751868806860989</v>
      </c>
      <c r="J55" s="164">
        <f t="shared" si="12"/>
        <v>-8888</v>
      </c>
      <c r="K55" s="165">
        <f t="shared" ref="K55:K62" si="14">H55/H$8</f>
        <v>1.5407318121377393E-3</v>
      </c>
      <c r="L55" s="166"/>
    </row>
    <row r="56" spans="1:12" s="57" customFormat="1" x14ac:dyDescent="0.25">
      <c r="A56" s="162"/>
      <c r="B56" s="163" t="s">
        <v>118</v>
      </c>
      <c r="C56" s="164">
        <v>6876</v>
      </c>
      <c r="D56" s="164">
        <v>17649</v>
      </c>
      <c r="E56" s="164">
        <v>13761</v>
      </c>
      <c r="F56" s="164">
        <v>16797</v>
      </c>
      <c r="G56" s="164">
        <v>19774</v>
      </c>
      <c r="H56" s="164">
        <v>18794</v>
      </c>
      <c r="I56" s="165">
        <f t="shared" si="13"/>
        <v>-4.9560028320016158E-2</v>
      </c>
      <c r="J56" s="164">
        <f t="shared" si="12"/>
        <v>-980</v>
      </c>
      <c r="K56" s="165">
        <f t="shared" si="14"/>
        <v>1.1299661936048026E-3</v>
      </c>
      <c r="L56" s="166"/>
    </row>
    <row r="57" spans="1:12" x14ac:dyDescent="0.25">
      <c r="A57" s="162"/>
      <c r="B57" s="163" t="s">
        <v>121</v>
      </c>
      <c r="C57" s="164">
        <v>1473</v>
      </c>
      <c r="D57" s="164">
        <v>2581</v>
      </c>
      <c r="E57" s="164">
        <v>3488</v>
      </c>
      <c r="F57" s="164">
        <v>2883</v>
      </c>
      <c r="G57" s="164">
        <v>2691</v>
      </c>
      <c r="H57" s="164">
        <v>3749</v>
      </c>
      <c r="I57" s="165">
        <f t="shared" si="13"/>
        <v>0.3931623931623931</v>
      </c>
      <c r="J57" s="164">
        <f t="shared" si="12"/>
        <v>1058</v>
      </c>
      <c r="K57" s="165">
        <f t="shared" si="14"/>
        <v>2.2540402574355671E-4</v>
      </c>
      <c r="L57" s="81"/>
    </row>
    <row r="58" spans="1:12" x14ac:dyDescent="0.25">
      <c r="A58" s="162"/>
      <c r="B58" s="163" t="s">
        <v>128</v>
      </c>
      <c r="C58" s="164">
        <v>571</v>
      </c>
      <c r="D58" s="164">
        <v>1486</v>
      </c>
      <c r="E58" s="164">
        <v>1059</v>
      </c>
      <c r="F58" s="164">
        <v>2133</v>
      </c>
      <c r="G58" s="164">
        <v>2396</v>
      </c>
      <c r="H58" s="164">
        <v>3054</v>
      </c>
      <c r="I58" s="165">
        <f t="shared" si="13"/>
        <v>0.27462437395659434</v>
      </c>
      <c r="J58" s="164">
        <f t="shared" si="12"/>
        <v>658</v>
      </c>
      <c r="K58" s="165">
        <f t="shared" si="14"/>
        <v>1.836180033664503E-4</v>
      </c>
      <c r="L58" s="81"/>
    </row>
    <row r="59" spans="1:12" x14ac:dyDescent="0.25">
      <c r="A59" s="162"/>
      <c r="B59" s="163" t="s">
        <v>124</v>
      </c>
      <c r="C59" s="164">
        <v>293</v>
      </c>
      <c r="D59" s="164">
        <v>1304</v>
      </c>
      <c r="E59" s="164">
        <v>1436</v>
      </c>
      <c r="F59" s="164">
        <v>1146</v>
      </c>
      <c r="G59" s="164">
        <v>1633</v>
      </c>
      <c r="H59" s="164">
        <v>1444</v>
      </c>
      <c r="I59" s="165">
        <f t="shared" si="13"/>
        <v>-0.11573790569503983</v>
      </c>
      <c r="J59" s="164">
        <f t="shared" si="12"/>
        <v>-189</v>
      </c>
      <c r="K59" s="165">
        <f t="shared" si="14"/>
        <v>8.6818728507254177E-5</v>
      </c>
      <c r="L59" s="81"/>
    </row>
    <row r="60" spans="1:12" x14ac:dyDescent="0.25">
      <c r="A60" s="162"/>
      <c r="B60" s="163" t="s">
        <v>133</v>
      </c>
      <c r="C60" s="164">
        <v>133</v>
      </c>
      <c r="D60" s="164">
        <v>201</v>
      </c>
      <c r="E60" s="164">
        <v>512</v>
      </c>
      <c r="F60" s="164">
        <v>325</v>
      </c>
      <c r="G60" s="164">
        <v>596</v>
      </c>
      <c r="H60" s="164">
        <v>576</v>
      </c>
      <c r="I60" s="165">
        <f t="shared" si="13"/>
        <v>-3.3557046979865723E-2</v>
      </c>
      <c r="J60" s="164">
        <f t="shared" si="12"/>
        <v>-20</v>
      </c>
      <c r="K60" s="165">
        <f t="shared" si="14"/>
        <v>3.4631293365774518E-5</v>
      </c>
      <c r="L60" s="81"/>
    </row>
    <row r="61" spans="1:12" x14ac:dyDescent="0.25">
      <c r="A61" s="162" t="s">
        <v>149</v>
      </c>
      <c r="B61" s="163" t="s">
        <v>136</v>
      </c>
      <c r="C61" s="164">
        <v>55</v>
      </c>
      <c r="D61" s="164">
        <v>243</v>
      </c>
      <c r="E61" s="164">
        <v>443</v>
      </c>
      <c r="F61" s="164">
        <v>379</v>
      </c>
      <c r="G61" s="164">
        <v>957</v>
      </c>
      <c r="H61" s="164">
        <v>441</v>
      </c>
      <c r="I61" s="165">
        <f t="shared" si="13"/>
        <v>-0.53918495297805635</v>
      </c>
      <c r="J61" s="164">
        <f t="shared" si="12"/>
        <v>-516</v>
      </c>
      <c r="K61" s="165">
        <f t="shared" si="14"/>
        <v>2.6514583983171117E-5</v>
      </c>
      <c r="L61" s="81"/>
    </row>
    <row r="62" spans="1:12" x14ac:dyDescent="0.25">
      <c r="A62" s="162" t="s">
        <v>150</v>
      </c>
      <c r="B62" s="168" t="s">
        <v>150</v>
      </c>
      <c r="C62" s="169">
        <f t="shared" ref="C62:H62" si="15">C54-SUM(C55:C61)</f>
        <v>6204</v>
      </c>
      <c r="D62" s="169">
        <f t="shared" si="15"/>
        <v>15773</v>
      </c>
      <c r="E62" s="169">
        <f t="shared" si="15"/>
        <v>16902</v>
      </c>
      <c r="F62" s="169">
        <f t="shared" si="15"/>
        <v>20431</v>
      </c>
      <c r="G62" s="169">
        <f t="shared" si="15"/>
        <v>21815</v>
      </c>
      <c r="H62" s="169">
        <f t="shared" si="15"/>
        <v>19511</v>
      </c>
      <c r="I62" s="170">
        <f t="shared" si="13"/>
        <v>-0.10561540224616095</v>
      </c>
      <c r="J62" s="169">
        <f>H62-G62</f>
        <v>-2304</v>
      </c>
      <c r="K62" s="170">
        <f t="shared" si="14"/>
        <v>1.1730749389924073E-3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120089</v>
      </c>
      <c r="D64" s="176">
        <v>391208</v>
      </c>
      <c r="E64" s="176">
        <v>518511</v>
      </c>
      <c r="F64" s="176">
        <v>690117</v>
      </c>
      <c r="G64" s="176">
        <v>540830</v>
      </c>
      <c r="H64" s="176">
        <v>542159</v>
      </c>
      <c r="I64" s="177">
        <f>IFERROR(H64/G64-1,"-")</f>
        <v>2.4573340975906355E-3</v>
      </c>
      <c r="J64" s="176">
        <f>H64-G64</f>
        <v>1329</v>
      </c>
      <c r="K64" s="177">
        <f>H64/H$8</f>
        <v>3.2596644756762064E-2</v>
      </c>
      <c r="L64" s="81"/>
    </row>
    <row r="65" spans="1:12" x14ac:dyDescent="0.25">
      <c r="A65" s="162" t="s">
        <v>101</v>
      </c>
      <c r="B65" s="159" t="s">
        <v>102</v>
      </c>
      <c r="C65" s="160">
        <v>25646</v>
      </c>
      <c r="D65" s="160">
        <v>53650</v>
      </c>
      <c r="E65" s="160">
        <v>51615</v>
      </c>
      <c r="F65" s="160">
        <v>124642</v>
      </c>
      <c r="G65" s="160">
        <v>75649</v>
      </c>
      <c r="H65" s="160">
        <v>82339</v>
      </c>
      <c r="I65" s="161">
        <f>IFERROR(H65/G65-1,"-")</f>
        <v>8.8434744676069821E-2</v>
      </c>
      <c r="J65" s="160">
        <f t="shared" ref="J65:J75" si="16">H65-G65</f>
        <v>6690</v>
      </c>
      <c r="K65" s="161">
        <f>H65/H$8</f>
        <v>4.9505313618828269E-3</v>
      </c>
      <c r="L65" s="81"/>
    </row>
    <row r="66" spans="1:12" x14ac:dyDescent="0.25">
      <c r="A66" s="162" t="s">
        <v>108</v>
      </c>
      <c r="B66" s="163" t="s">
        <v>108</v>
      </c>
      <c r="C66" s="164">
        <v>23518</v>
      </c>
      <c r="D66" s="164">
        <v>35133</v>
      </c>
      <c r="E66" s="164">
        <v>31449</v>
      </c>
      <c r="F66" s="164">
        <v>62180</v>
      </c>
      <c r="G66" s="164">
        <v>19756</v>
      </c>
      <c r="H66" s="164">
        <v>33236</v>
      </c>
      <c r="I66" s="165">
        <f>IFERROR(H66/G66-1,"-")</f>
        <v>0.68232435715731921</v>
      </c>
      <c r="J66" s="164">
        <f t="shared" si="16"/>
        <v>13480</v>
      </c>
      <c r="K66" s="165">
        <f>H66/H$8</f>
        <v>1.9982737262237531E-3</v>
      </c>
      <c r="L66" s="81"/>
    </row>
    <row r="67" spans="1:12" x14ac:dyDescent="0.25">
      <c r="A67" s="162" t="s">
        <v>105</v>
      </c>
      <c r="B67" s="163" t="s">
        <v>105</v>
      </c>
      <c r="C67" s="164">
        <v>2128</v>
      </c>
      <c r="D67" s="164">
        <v>18517</v>
      </c>
      <c r="E67" s="164">
        <v>20166</v>
      </c>
      <c r="F67" s="164">
        <v>62462</v>
      </c>
      <c r="G67" s="164">
        <v>55893</v>
      </c>
      <c r="H67" s="164">
        <v>49103</v>
      </c>
      <c r="I67" s="165">
        <f>IFERROR(H67/G67-1,"-")</f>
        <v>-0.12148211761759076</v>
      </c>
      <c r="J67" s="164">
        <f t="shared" si="16"/>
        <v>-6790</v>
      </c>
      <c r="K67" s="165">
        <f>H67/H$8</f>
        <v>2.9522576356590734E-3</v>
      </c>
      <c r="L67" s="81"/>
    </row>
    <row r="68" spans="1:12" x14ac:dyDescent="0.25">
      <c r="A68" s="162"/>
      <c r="B68" s="159" t="s">
        <v>112</v>
      </c>
      <c r="C68" s="160">
        <v>94443</v>
      </c>
      <c r="D68" s="160">
        <v>337558</v>
      </c>
      <c r="E68" s="160">
        <v>466896</v>
      </c>
      <c r="F68" s="160">
        <v>565475</v>
      </c>
      <c r="G68" s="160">
        <v>465181</v>
      </c>
      <c r="H68" s="160">
        <v>459820</v>
      </c>
      <c r="I68" s="161">
        <f>IFERROR(H68/G68-1,"-")</f>
        <v>-1.1524546359374055E-2</v>
      </c>
      <c r="J68" s="160">
        <f t="shared" si="16"/>
        <v>-5361</v>
      </c>
      <c r="K68" s="161">
        <f>H68/H$8</f>
        <v>2.7646113394879233E-2</v>
      </c>
      <c r="L68" s="81"/>
    </row>
    <row r="69" spans="1:12" s="57" customFormat="1" x14ac:dyDescent="0.25">
      <c r="A69" s="162"/>
      <c r="B69" s="163" t="s">
        <v>115</v>
      </c>
      <c r="C69" s="164">
        <v>11731</v>
      </c>
      <c r="D69" s="164">
        <v>133540</v>
      </c>
      <c r="E69" s="164">
        <v>163806</v>
      </c>
      <c r="F69" s="164">
        <v>209495</v>
      </c>
      <c r="G69" s="164">
        <v>221197</v>
      </c>
      <c r="H69" s="164">
        <v>239089</v>
      </c>
      <c r="I69" s="165">
        <f t="shared" ref="I69:I76" si="17">IFERROR(H69/G69-1,"-")</f>
        <v>8.0887172972508692E-2</v>
      </c>
      <c r="J69" s="164">
        <f t="shared" si="16"/>
        <v>17892</v>
      </c>
      <c r="K69" s="165">
        <f t="shared" ref="K69:K76" si="18">H69/H$8</f>
        <v>1.4374932811683444E-2</v>
      </c>
      <c r="L69" s="166"/>
    </row>
    <row r="70" spans="1:12" s="57" customFormat="1" x14ac:dyDescent="0.25">
      <c r="A70" s="162"/>
      <c r="B70" s="163" t="s">
        <v>118</v>
      </c>
      <c r="C70" s="164">
        <v>19072</v>
      </c>
      <c r="D70" s="164">
        <v>37859</v>
      </c>
      <c r="E70" s="164">
        <v>42394</v>
      </c>
      <c r="F70" s="164">
        <v>40248</v>
      </c>
      <c r="G70" s="164">
        <v>39552</v>
      </c>
      <c r="H70" s="164">
        <v>34472</v>
      </c>
      <c r="I70" s="165">
        <f t="shared" si="17"/>
        <v>-0.12843851132686079</v>
      </c>
      <c r="J70" s="164">
        <f t="shared" si="16"/>
        <v>-5080</v>
      </c>
      <c r="K70" s="165">
        <f t="shared" si="18"/>
        <v>2.0725867099044776E-3</v>
      </c>
      <c r="L70" s="166"/>
    </row>
    <row r="71" spans="1:12" x14ac:dyDescent="0.25">
      <c r="A71" s="162"/>
      <c r="B71" s="163" t="s">
        <v>121</v>
      </c>
      <c r="C71" s="164">
        <v>7055</v>
      </c>
      <c r="D71" s="164">
        <v>44888</v>
      </c>
      <c r="E71" s="164">
        <v>61099</v>
      </c>
      <c r="F71" s="164">
        <v>70677</v>
      </c>
      <c r="G71" s="164">
        <v>32292</v>
      </c>
      <c r="H71" s="164">
        <v>28330</v>
      </c>
      <c r="I71" s="165">
        <f t="shared" si="17"/>
        <v>-0.12269292704075307</v>
      </c>
      <c r="J71" s="164">
        <f t="shared" si="16"/>
        <v>-3962</v>
      </c>
      <c r="K71" s="165">
        <f t="shared" si="18"/>
        <v>1.7033064948826252E-3</v>
      </c>
      <c r="L71" s="81"/>
    </row>
    <row r="72" spans="1:12" x14ac:dyDescent="0.25">
      <c r="A72" s="162"/>
      <c r="B72" s="163" t="s">
        <v>128</v>
      </c>
      <c r="C72" s="164">
        <v>3614</v>
      </c>
      <c r="D72" s="164">
        <v>11636</v>
      </c>
      <c r="E72" s="164">
        <v>11751</v>
      </c>
      <c r="F72" s="164">
        <v>23030</v>
      </c>
      <c r="G72" s="164">
        <v>17363</v>
      </c>
      <c r="H72" s="164">
        <v>18800</v>
      </c>
      <c r="I72" s="165">
        <f t="shared" si="17"/>
        <v>8.2762195473132572E-2</v>
      </c>
      <c r="J72" s="164">
        <f t="shared" si="16"/>
        <v>1437</v>
      </c>
      <c r="K72" s="165">
        <f t="shared" si="18"/>
        <v>1.1303269362440294E-3</v>
      </c>
      <c r="L72" s="81"/>
    </row>
    <row r="73" spans="1:12" x14ac:dyDescent="0.25">
      <c r="A73" s="162"/>
      <c r="B73" s="163" t="s">
        <v>124</v>
      </c>
      <c r="C73" s="164">
        <v>8757</v>
      </c>
      <c r="D73" s="164">
        <v>9377</v>
      </c>
      <c r="E73" s="164">
        <v>8945</v>
      </c>
      <c r="F73" s="164">
        <v>12849</v>
      </c>
      <c r="G73" s="164">
        <v>10064</v>
      </c>
      <c r="H73" s="164">
        <v>7966</v>
      </c>
      <c r="I73" s="165">
        <f t="shared" si="17"/>
        <v>-0.20846581875993642</v>
      </c>
      <c r="J73" s="164">
        <f t="shared" si="16"/>
        <v>-2098</v>
      </c>
      <c r="K73" s="165">
        <f t="shared" si="18"/>
        <v>4.789459773468052E-4</v>
      </c>
      <c r="L73" s="81"/>
    </row>
    <row r="74" spans="1:12" x14ac:dyDescent="0.25">
      <c r="A74" s="162"/>
      <c r="B74" s="163" t="s">
        <v>133</v>
      </c>
      <c r="C74" s="164">
        <v>2</v>
      </c>
      <c r="D74" s="164">
        <v>7645</v>
      </c>
      <c r="E74" s="164">
        <v>22895</v>
      </c>
      <c r="F74" s="164">
        <v>17250</v>
      </c>
      <c r="G74" s="164">
        <v>10826</v>
      </c>
      <c r="H74" s="164">
        <v>7946</v>
      </c>
      <c r="I74" s="165">
        <f t="shared" si="17"/>
        <v>-0.2660262331424349</v>
      </c>
      <c r="J74" s="164">
        <f t="shared" si="16"/>
        <v>-2880</v>
      </c>
      <c r="K74" s="165">
        <f t="shared" si="18"/>
        <v>4.7774350188271582E-4</v>
      </c>
      <c r="L74" s="81"/>
    </row>
    <row r="75" spans="1:12" x14ac:dyDescent="0.25">
      <c r="A75" s="162" t="s">
        <v>149</v>
      </c>
      <c r="B75" s="163" t="s">
        <v>136</v>
      </c>
      <c r="C75" s="164">
        <v>0</v>
      </c>
      <c r="D75" s="164">
        <v>2547</v>
      </c>
      <c r="E75" s="164">
        <v>6644</v>
      </c>
      <c r="F75" s="164">
        <v>11802</v>
      </c>
      <c r="G75" s="164">
        <v>14473</v>
      </c>
      <c r="H75" s="164">
        <v>14068</v>
      </c>
      <c r="I75" s="165">
        <f t="shared" si="17"/>
        <v>-2.798314102121191E-2</v>
      </c>
      <c r="J75" s="164">
        <f t="shared" si="16"/>
        <v>-405</v>
      </c>
      <c r="K75" s="165">
        <f t="shared" si="18"/>
        <v>8.4582124144047901E-4</v>
      </c>
      <c r="L75" s="81"/>
    </row>
    <row r="76" spans="1:12" x14ac:dyDescent="0.25">
      <c r="A76" s="162" t="s">
        <v>150</v>
      </c>
      <c r="B76" s="168" t="s">
        <v>150</v>
      </c>
      <c r="C76" s="169">
        <f t="shared" ref="C76:H76" si="19">C68-SUM(C69:C75)</f>
        <v>44212</v>
      </c>
      <c r="D76" s="169">
        <f t="shared" si="19"/>
        <v>90066</v>
      </c>
      <c r="E76" s="169">
        <f t="shared" si="19"/>
        <v>149362</v>
      </c>
      <c r="F76" s="169">
        <f t="shared" si="19"/>
        <v>180124</v>
      </c>
      <c r="G76" s="169">
        <f t="shared" si="19"/>
        <v>119414</v>
      </c>
      <c r="H76" s="169">
        <f t="shared" si="19"/>
        <v>109149</v>
      </c>
      <c r="I76" s="170">
        <f t="shared" si="17"/>
        <v>-8.5961445056693564E-2</v>
      </c>
      <c r="J76" s="169">
        <f>H76-G76</f>
        <v>-10265</v>
      </c>
      <c r="K76" s="170">
        <f t="shared" si="18"/>
        <v>6.562449721494658E-3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301325</v>
      </c>
      <c r="D78" s="176">
        <v>1952510</v>
      </c>
      <c r="E78" s="176">
        <v>2421026</v>
      </c>
      <c r="F78" s="176">
        <v>2746589</v>
      </c>
      <c r="G78" s="176">
        <v>2729210</v>
      </c>
      <c r="H78" s="176">
        <v>2576088</v>
      </c>
      <c r="I78" s="177">
        <f>IFERROR(H78/G78-1,"-")</f>
        <v>-5.6104880166788162E-2</v>
      </c>
      <c r="J78" s="176">
        <f>H78-G78</f>
        <v>-153122</v>
      </c>
      <c r="K78" s="177">
        <f>H78/H$8</f>
        <v>0.1548841306667558</v>
      </c>
      <c r="L78" s="81"/>
    </row>
    <row r="79" spans="1:12" x14ac:dyDescent="0.25">
      <c r="A79" s="162" t="s">
        <v>101</v>
      </c>
      <c r="B79" s="159" t="s">
        <v>102</v>
      </c>
      <c r="C79" s="160">
        <v>125619</v>
      </c>
      <c r="D79" s="160">
        <v>741151</v>
      </c>
      <c r="E79" s="160">
        <v>796409</v>
      </c>
      <c r="F79" s="160">
        <v>755161</v>
      </c>
      <c r="G79" s="160">
        <v>769911</v>
      </c>
      <c r="H79" s="160">
        <v>796121</v>
      </c>
      <c r="I79" s="161">
        <f>IFERROR(H79/G79-1,"-")</f>
        <v>3.4042895867184564E-2</v>
      </c>
      <c r="J79" s="160">
        <f t="shared" ref="J79:J89" si="20">H79-G79</f>
        <v>26210</v>
      </c>
      <c r="K79" s="161">
        <f>H79/H$8</f>
        <v>4.7865798447315581E-2</v>
      </c>
      <c r="L79" s="81"/>
    </row>
    <row r="80" spans="1:12" x14ac:dyDescent="0.25">
      <c r="A80" s="162" t="s">
        <v>108</v>
      </c>
      <c r="B80" s="163" t="s">
        <v>108</v>
      </c>
      <c r="C80" s="164">
        <v>43782</v>
      </c>
      <c r="D80" s="164">
        <v>99148</v>
      </c>
      <c r="E80" s="164">
        <v>122158</v>
      </c>
      <c r="F80" s="164">
        <v>124441</v>
      </c>
      <c r="G80" s="164">
        <v>94759</v>
      </c>
      <c r="H80" s="164">
        <v>122895</v>
      </c>
      <c r="I80" s="165">
        <f>IFERROR(H80/G80-1,"-")</f>
        <v>0.29692166443292978</v>
      </c>
      <c r="J80" s="164">
        <f t="shared" si="20"/>
        <v>28136</v>
      </c>
      <c r="K80" s="165">
        <f>H80/H$8</f>
        <v>7.3889111079632978E-3</v>
      </c>
      <c r="L80" s="81"/>
    </row>
    <row r="81" spans="1:12" x14ac:dyDescent="0.25">
      <c r="A81" s="162" t="s">
        <v>105</v>
      </c>
      <c r="B81" s="163" t="s">
        <v>105</v>
      </c>
      <c r="C81" s="164">
        <v>81837</v>
      </c>
      <c r="D81" s="164">
        <v>642003</v>
      </c>
      <c r="E81" s="164">
        <v>674251</v>
      </c>
      <c r="F81" s="164">
        <v>630720</v>
      </c>
      <c r="G81" s="164">
        <v>675152</v>
      </c>
      <c r="H81" s="164">
        <v>673226</v>
      </c>
      <c r="I81" s="165">
        <f>IFERROR(H81/G81-1,"-")</f>
        <v>-2.852690949593617E-3</v>
      </c>
      <c r="J81" s="164">
        <f t="shared" si="20"/>
        <v>-1926</v>
      </c>
      <c r="K81" s="165">
        <f>H81/H$8</f>
        <v>4.0476887339352285E-2</v>
      </c>
      <c r="L81" s="81"/>
    </row>
    <row r="82" spans="1:12" x14ac:dyDescent="0.25">
      <c r="A82" s="162"/>
      <c r="B82" s="159" t="s">
        <v>112</v>
      </c>
      <c r="C82" s="160">
        <v>175706</v>
      </c>
      <c r="D82" s="160">
        <v>1211359</v>
      </c>
      <c r="E82" s="160">
        <v>1624617</v>
      </c>
      <c r="F82" s="160">
        <v>1991428</v>
      </c>
      <c r="G82" s="160">
        <v>1959299</v>
      </c>
      <c r="H82" s="160">
        <v>1779967</v>
      </c>
      <c r="I82" s="161">
        <f>IFERROR(H82/G82-1,"-")</f>
        <v>-9.1528653870593502E-2</v>
      </c>
      <c r="J82" s="160">
        <f t="shared" si="20"/>
        <v>-179332</v>
      </c>
      <c r="K82" s="161">
        <f>H82/H$8</f>
        <v>0.10701833221944022</v>
      </c>
      <c r="L82" s="81"/>
    </row>
    <row r="83" spans="1:12" s="57" customFormat="1" x14ac:dyDescent="0.25">
      <c r="A83" s="162"/>
      <c r="B83" s="163" t="s">
        <v>115</v>
      </c>
      <c r="C83" s="164">
        <v>12940</v>
      </c>
      <c r="D83" s="164">
        <v>206326</v>
      </c>
      <c r="E83" s="164">
        <v>277847</v>
      </c>
      <c r="F83" s="164">
        <v>359553</v>
      </c>
      <c r="G83" s="164">
        <v>335919</v>
      </c>
      <c r="H83" s="164">
        <v>352701</v>
      </c>
      <c r="I83" s="165">
        <f t="shared" ref="I83:I90" si="21">IFERROR(H83/G83-1,"-")</f>
        <v>4.9958472131674592E-2</v>
      </c>
      <c r="J83" s="164">
        <f t="shared" si="20"/>
        <v>16782</v>
      </c>
      <c r="K83" s="165">
        <f t="shared" ref="K83:K90" si="22">H83/H$8</f>
        <v>2.1205714932989651E-2</v>
      </c>
      <c r="L83" s="166"/>
    </row>
    <row r="84" spans="1:12" s="57" customFormat="1" x14ac:dyDescent="0.25">
      <c r="A84" s="162"/>
      <c r="B84" s="163" t="s">
        <v>118</v>
      </c>
      <c r="C84" s="164">
        <v>55052</v>
      </c>
      <c r="D84" s="164">
        <v>475887</v>
      </c>
      <c r="E84" s="164">
        <v>618828</v>
      </c>
      <c r="F84" s="164">
        <v>739309</v>
      </c>
      <c r="G84" s="164">
        <v>698671</v>
      </c>
      <c r="H84" s="164">
        <v>595738</v>
      </c>
      <c r="I84" s="165">
        <f t="shared" si="21"/>
        <v>-0.14732685341169161</v>
      </c>
      <c r="J84" s="164">
        <f t="shared" si="20"/>
        <v>-102933</v>
      </c>
      <c r="K84" s="165">
        <f t="shared" si="22"/>
        <v>3.581801640128434E-2</v>
      </c>
      <c r="L84" s="166"/>
    </row>
    <row r="85" spans="1:12" x14ac:dyDescent="0.25">
      <c r="A85" s="162"/>
      <c r="B85" s="163" t="s">
        <v>121</v>
      </c>
      <c r="C85" s="164">
        <v>25874</v>
      </c>
      <c r="D85" s="164">
        <v>85129</v>
      </c>
      <c r="E85" s="164">
        <v>118722</v>
      </c>
      <c r="F85" s="164">
        <v>183428</v>
      </c>
      <c r="G85" s="164">
        <v>187558</v>
      </c>
      <c r="H85" s="164">
        <v>175971</v>
      </c>
      <c r="I85" s="165">
        <f t="shared" si="21"/>
        <v>-6.1778223269601917E-2</v>
      </c>
      <c r="J85" s="164">
        <f t="shared" si="20"/>
        <v>-11587</v>
      </c>
      <c r="K85" s="165">
        <f t="shared" si="22"/>
        <v>1.0580040494563729E-2</v>
      </c>
      <c r="L85" s="81"/>
    </row>
    <row r="86" spans="1:12" x14ac:dyDescent="0.25">
      <c r="A86" s="162"/>
      <c r="B86" s="163" t="s">
        <v>128</v>
      </c>
      <c r="C86" s="164">
        <v>2716</v>
      </c>
      <c r="D86" s="164">
        <v>30610</v>
      </c>
      <c r="E86" s="164">
        <v>32518</v>
      </c>
      <c r="F86" s="164">
        <v>50004</v>
      </c>
      <c r="G86" s="164">
        <v>51525</v>
      </c>
      <c r="H86" s="164">
        <v>42491</v>
      </c>
      <c r="I86" s="165">
        <f t="shared" si="21"/>
        <v>-0.17533236293061616</v>
      </c>
      <c r="J86" s="164">
        <f t="shared" si="20"/>
        <v>-9034</v>
      </c>
      <c r="K86" s="165">
        <f t="shared" si="22"/>
        <v>2.5547192472311197E-3</v>
      </c>
      <c r="L86" s="81"/>
    </row>
    <row r="87" spans="1:12" x14ac:dyDescent="0.25">
      <c r="A87" s="162"/>
      <c r="B87" s="163" t="s">
        <v>124</v>
      </c>
      <c r="C87" s="164">
        <v>3448</v>
      </c>
      <c r="D87" s="164">
        <v>15714</v>
      </c>
      <c r="E87" s="164">
        <v>17545</v>
      </c>
      <c r="F87" s="164">
        <v>23681</v>
      </c>
      <c r="G87" s="164">
        <v>24832</v>
      </c>
      <c r="H87" s="164">
        <v>30033</v>
      </c>
      <c r="I87" s="165">
        <f t="shared" si="21"/>
        <v>0.209447487113402</v>
      </c>
      <c r="J87" s="164">
        <f t="shared" si="20"/>
        <v>5201</v>
      </c>
      <c r="K87" s="165">
        <f t="shared" si="22"/>
        <v>1.8056972806498369E-3</v>
      </c>
      <c r="L87" s="81"/>
    </row>
    <row r="88" spans="1:12" x14ac:dyDescent="0.25">
      <c r="A88" s="162"/>
      <c r="B88" s="163" t="s">
        <v>133</v>
      </c>
      <c r="C88" s="164">
        <v>947</v>
      </c>
      <c r="D88" s="164">
        <v>29097</v>
      </c>
      <c r="E88" s="164">
        <v>47225</v>
      </c>
      <c r="F88" s="164">
        <v>42321</v>
      </c>
      <c r="G88" s="164">
        <v>42910</v>
      </c>
      <c r="H88" s="164">
        <v>37270</v>
      </c>
      <c r="I88" s="165">
        <f t="shared" si="21"/>
        <v>-0.13143789326497324</v>
      </c>
      <c r="J88" s="164">
        <f t="shared" si="20"/>
        <v>-5640</v>
      </c>
      <c r="K88" s="165">
        <f t="shared" si="22"/>
        <v>2.2408130273305839E-3</v>
      </c>
      <c r="L88" s="81"/>
    </row>
    <row r="89" spans="1:12" x14ac:dyDescent="0.25">
      <c r="A89" s="162" t="s">
        <v>149</v>
      </c>
      <c r="B89" s="163" t="s">
        <v>136</v>
      </c>
      <c r="C89" s="164">
        <v>3509</v>
      </c>
      <c r="D89" s="164">
        <v>26731</v>
      </c>
      <c r="E89" s="164">
        <v>47157</v>
      </c>
      <c r="F89" s="164">
        <v>51249</v>
      </c>
      <c r="G89" s="164">
        <v>39424</v>
      </c>
      <c r="H89" s="164">
        <v>42264</v>
      </c>
      <c r="I89" s="165">
        <f t="shared" si="21"/>
        <v>7.2037337662337553E-2</v>
      </c>
      <c r="J89" s="164">
        <f t="shared" si="20"/>
        <v>2840</v>
      </c>
      <c r="K89" s="165">
        <f t="shared" si="22"/>
        <v>2.5410711507137052E-3</v>
      </c>
      <c r="L89" s="81"/>
    </row>
    <row r="90" spans="1:12" x14ac:dyDescent="0.25">
      <c r="A90" s="162" t="s">
        <v>150</v>
      </c>
      <c r="B90" s="168" t="s">
        <v>150</v>
      </c>
      <c r="C90" s="169">
        <f t="shared" ref="C90:H90" si="23">C82-SUM(C83:C89)</f>
        <v>71220</v>
      </c>
      <c r="D90" s="169">
        <f t="shared" si="23"/>
        <v>341865</v>
      </c>
      <c r="E90" s="169">
        <f t="shared" si="23"/>
        <v>464775</v>
      </c>
      <c r="F90" s="169">
        <f t="shared" si="23"/>
        <v>541883</v>
      </c>
      <c r="G90" s="169">
        <f t="shared" si="23"/>
        <v>578460</v>
      </c>
      <c r="H90" s="169">
        <f t="shared" si="23"/>
        <v>503499</v>
      </c>
      <c r="I90" s="170">
        <f t="shared" si="21"/>
        <v>-0.1295871797531376</v>
      </c>
      <c r="J90" s="169">
        <f>H90-G90</f>
        <v>-74961</v>
      </c>
      <c r="K90" s="170">
        <f t="shared" si="22"/>
        <v>3.0272259684677266E-2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26038</v>
      </c>
      <c r="D92" s="176">
        <v>69048</v>
      </c>
      <c r="E92" s="176">
        <v>80076</v>
      </c>
      <c r="F92" s="176">
        <v>81078</v>
      </c>
      <c r="G92" s="176">
        <v>78508</v>
      </c>
      <c r="H92" s="176">
        <v>71637</v>
      </c>
      <c r="I92" s="177">
        <f>IFERROR(H92/G92-1,"-")</f>
        <v>-8.7519743210882961E-2</v>
      </c>
      <c r="J92" s="176">
        <f>H92-G92</f>
        <v>-6871</v>
      </c>
      <c r="K92" s="177">
        <f>H92/H$8</f>
        <v>4.3070867410485922E-3</v>
      </c>
      <c r="L92" s="81"/>
    </row>
    <row r="93" spans="1:12" x14ac:dyDescent="0.25">
      <c r="A93" s="162" t="s">
        <v>101</v>
      </c>
      <c r="B93" s="159" t="s">
        <v>102</v>
      </c>
      <c r="C93" s="160">
        <v>13231</v>
      </c>
      <c r="D93" s="160">
        <v>33904</v>
      </c>
      <c r="E93" s="160">
        <v>37789</v>
      </c>
      <c r="F93" s="160">
        <v>32863</v>
      </c>
      <c r="G93" s="160">
        <v>34589</v>
      </c>
      <c r="H93" s="160">
        <v>32622</v>
      </c>
      <c r="I93" s="161">
        <f>IFERROR(H93/G93-1,"-")</f>
        <v>-5.6867790337968738E-2</v>
      </c>
      <c r="J93" s="160">
        <f t="shared" ref="J93:J103" si="24">H93-G93</f>
        <v>-1967</v>
      </c>
      <c r="K93" s="161">
        <f>H93/H$8</f>
        <v>1.961357729476209E-3</v>
      </c>
      <c r="L93" s="81"/>
    </row>
    <row r="94" spans="1:12" x14ac:dyDescent="0.25">
      <c r="A94" s="162" t="s">
        <v>108</v>
      </c>
      <c r="B94" s="163" t="s">
        <v>108</v>
      </c>
      <c r="C94" s="164">
        <v>7411</v>
      </c>
      <c r="D94" s="164">
        <v>15076</v>
      </c>
      <c r="E94" s="164">
        <v>9333</v>
      </c>
      <c r="F94" s="164">
        <v>8218</v>
      </c>
      <c r="G94" s="164">
        <v>11547</v>
      </c>
      <c r="H94" s="164">
        <v>12141</v>
      </c>
      <c r="I94" s="165">
        <f>IFERROR(H94/G94-1,"-")</f>
        <v>5.1441932969602533E-2</v>
      </c>
      <c r="J94" s="164">
        <f t="shared" si="24"/>
        <v>594</v>
      </c>
      <c r="K94" s="165">
        <f>H94/H$8</f>
        <v>7.2996273047546605E-4</v>
      </c>
      <c r="L94" s="81"/>
    </row>
    <row r="95" spans="1:12" x14ac:dyDescent="0.25">
      <c r="A95" s="162" t="s">
        <v>105</v>
      </c>
      <c r="B95" s="163" t="s">
        <v>105</v>
      </c>
      <c r="C95" s="164">
        <v>5820</v>
      </c>
      <c r="D95" s="164">
        <v>18828</v>
      </c>
      <c r="E95" s="164">
        <v>28456</v>
      </c>
      <c r="F95" s="164">
        <v>24645</v>
      </c>
      <c r="G95" s="164">
        <v>23042</v>
      </c>
      <c r="H95" s="164">
        <v>20481</v>
      </c>
      <c r="I95" s="165">
        <f>IFERROR(H95/G95-1,"-")</f>
        <v>-0.11114486589705752</v>
      </c>
      <c r="J95" s="164">
        <f t="shared" si="24"/>
        <v>-2561</v>
      </c>
      <c r="K95" s="165">
        <f>H95/H$8</f>
        <v>1.2313949990007428E-3</v>
      </c>
      <c r="L95" s="81"/>
    </row>
    <row r="96" spans="1:12" x14ac:dyDescent="0.25">
      <c r="A96" s="162"/>
      <c r="B96" s="159" t="s">
        <v>112</v>
      </c>
      <c r="C96" s="160">
        <v>12807</v>
      </c>
      <c r="D96" s="160">
        <v>35144</v>
      </c>
      <c r="E96" s="160">
        <v>42287</v>
      </c>
      <c r="F96" s="160">
        <v>48215</v>
      </c>
      <c r="G96" s="160">
        <v>43919</v>
      </c>
      <c r="H96" s="160">
        <v>39015</v>
      </c>
      <c r="I96" s="161">
        <f>IFERROR(H96/G96-1,"-")</f>
        <v>-0.1116601015505817</v>
      </c>
      <c r="J96" s="160">
        <f t="shared" si="24"/>
        <v>-4904</v>
      </c>
      <c r="K96" s="161">
        <f>H96/H$8</f>
        <v>2.3457290115723832E-3</v>
      </c>
      <c r="L96" s="81"/>
    </row>
    <row r="97" spans="1:12" s="57" customFormat="1" x14ac:dyDescent="0.25">
      <c r="A97" s="162"/>
      <c r="B97" s="163" t="s">
        <v>115</v>
      </c>
      <c r="C97" s="164">
        <v>349</v>
      </c>
      <c r="D97" s="164">
        <v>5018</v>
      </c>
      <c r="E97" s="164">
        <v>6758</v>
      </c>
      <c r="F97" s="164">
        <v>8020</v>
      </c>
      <c r="G97" s="164">
        <v>5925</v>
      </c>
      <c r="H97" s="164">
        <v>5776</v>
      </c>
      <c r="I97" s="165">
        <f t="shared" ref="I97:I104" si="25">IFERROR(H97/G97-1,"-")</f>
        <v>-2.5147679324894479E-2</v>
      </c>
      <c r="J97" s="164">
        <f t="shared" si="24"/>
        <v>-149</v>
      </c>
      <c r="K97" s="165">
        <f t="shared" ref="K97:K104" si="26">H97/H$8</f>
        <v>3.4727491402901671E-4</v>
      </c>
      <c r="L97" s="166"/>
    </row>
    <row r="98" spans="1:12" s="57" customFormat="1" x14ac:dyDescent="0.25">
      <c r="A98" s="162"/>
      <c r="B98" s="163" t="s">
        <v>118</v>
      </c>
      <c r="C98" s="164">
        <v>3892</v>
      </c>
      <c r="D98" s="164">
        <v>11276</v>
      </c>
      <c r="E98" s="164">
        <v>12995</v>
      </c>
      <c r="F98" s="164">
        <v>14949</v>
      </c>
      <c r="G98" s="164">
        <v>13487</v>
      </c>
      <c r="H98" s="164">
        <v>12522</v>
      </c>
      <c r="I98" s="165">
        <f t="shared" si="25"/>
        <v>-7.155038184918816E-2</v>
      </c>
      <c r="J98" s="164">
        <f t="shared" si="24"/>
        <v>-965</v>
      </c>
      <c r="K98" s="165">
        <f t="shared" si="26"/>
        <v>7.528698880663689E-4</v>
      </c>
      <c r="L98" s="166"/>
    </row>
    <row r="99" spans="1:12" x14ac:dyDescent="0.25">
      <c r="A99" s="162"/>
      <c r="B99" s="163" t="s">
        <v>121</v>
      </c>
      <c r="C99" s="164">
        <v>3536</v>
      </c>
      <c r="D99" s="164">
        <v>4174</v>
      </c>
      <c r="E99" s="164">
        <v>4919</v>
      </c>
      <c r="F99" s="164">
        <v>5636</v>
      </c>
      <c r="G99" s="164">
        <v>5180</v>
      </c>
      <c r="H99" s="164">
        <v>4688</v>
      </c>
      <c r="I99" s="165">
        <f t="shared" si="25"/>
        <v>-9.4980694980694946E-2</v>
      </c>
      <c r="J99" s="164">
        <f t="shared" si="24"/>
        <v>-492</v>
      </c>
      <c r="K99" s="165">
        <f t="shared" si="26"/>
        <v>2.8186024878255374E-4</v>
      </c>
      <c r="L99" s="81"/>
    </row>
    <row r="100" spans="1:12" x14ac:dyDescent="0.25">
      <c r="A100" s="162"/>
      <c r="B100" s="163" t="s">
        <v>128</v>
      </c>
      <c r="C100" s="164">
        <v>228</v>
      </c>
      <c r="D100" s="164">
        <v>2565</v>
      </c>
      <c r="E100" s="164">
        <v>2147</v>
      </c>
      <c r="F100" s="164">
        <v>2688</v>
      </c>
      <c r="G100" s="164">
        <v>1787</v>
      </c>
      <c r="H100" s="164">
        <v>1585</v>
      </c>
      <c r="I100" s="165">
        <f t="shared" si="25"/>
        <v>-0.11303861219921651</v>
      </c>
      <c r="J100" s="164">
        <f t="shared" si="24"/>
        <v>-202</v>
      </c>
      <c r="K100" s="165">
        <f t="shared" si="26"/>
        <v>9.5296180529084388E-5</v>
      </c>
      <c r="L100" s="81"/>
    </row>
    <row r="101" spans="1:12" x14ac:dyDescent="0.25">
      <c r="A101" s="162"/>
      <c r="B101" s="163" t="s">
        <v>124</v>
      </c>
      <c r="C101" s="164">
        <v>411</v>
      </c>
      <c r="D101" s="164">
        <v>1072</v>
      </c>
      <c r="E101" s="164">
        <v>875</v>
      </c>
      <c r="F101" s="164">
        <v>1340</v>
      </c>
      <c r="G101" s="164">
        <v>1609</v>
      </c>
      <c r="H101" s="164">
        <v>1356</v>
      </c>
      <c r="I101" s="165">
        <f t="shared" si="25"/>
        <v>-0.15724052206339345</v>
      </c>
      <c r="J101" s="164">
        <f t="shared" si="24"/>
        <v>-253</v>
      </c>
      <c r="K101" s="165">
        <f t="shared" si="26"/>
        <v>8.1527836465260847E-5</v>
      </c>
      <c r="L101" s="81"/>
    </row>
    <row r="102" spans="1:12" x14ac:dyDescent="0.25">
      <c r="A102" s="162"/>
      <c r="B102" s="163" t="s">
        <v>133</v>
      </c>
      <c r="C102" s="164">
        <v>38</v>
      </c>
      <c r="D102" s="164">
        <v>523</v>
      </c>
      <c r="E102" s="164">
        <v>243</v>
      </c>
      <c r="F102" s="164">
        <v>547</v>
      </c>
      <c r="G102" s="164">
        <v>310</v>
      </c>
      <c r="H102" s="164">
        <v>370</v>
      </c>
      <c r="I102" s="165">
        <f t="shared" si="25"/>
        <v>0.19354838709677424</v>
      </c>
      <c r="J102" s="164">
        <f t="shared" si="24"/>
        <v>60</v>
      </c>
      <c r="K102" s="165">
        <f t="shared" si="26"/>
        <v>2.2245796085653769E-5</v>
      </c>
      <c r="L102" s="81"/>
    </row>
    <row r="103" spans="1:12" x14ac:dyDescent="0.25">
      <c r="A103" s="162" t="s">
        <v>149</v>
      </c>
      <c r="B103" s="163" t="s">
        <v>136</v>
      </c>
      <c r="C103" s="164">
        <v>111</v>
      </c>
      <c r="D103" s="164">
        <v>217</v>
      </c>
      <c r="E103" s="164">
        <v>577</v>
      </c>
      <c r="F103" s="164">
        <v>822</v>
      </c>
      <c r="G103" s="164">
        <v>433</v>
      </c>
      <c r="H103" s="164">
        <v>371</v>
      </c>
      <c r="I103" s="165">
        <f t="shared" si="25"/>
        <v>-0.14318706697459582</v>
      </c>
      <c r="J103" s="164">
        <f t="shared" si="24"/>
        <v>-62</v>
      </c>
      <c r="K103" s="165">
        <f t="shared" si="26"/>
        <v>2.230591985885824E-5</v>
      </c>
      <c r="L103" s="81"/>
    </row>
    <row r="104" spans="1:12" x14ac:dyDescent="0.25">
      <c r="A104" s="162" t="s">
        <v>150</v>
      </c>
      <c r="B104" s="168" t="s">
        <v>150</v>
      </c>
      <c r="C104" s="169">
        <f t="shared" ref="C104:H104" si="27">C96-SUM(C97:C103)</f>
        <v>4242</v>
      </c>
      <c r="D104" s="169">
        <f t="shared" si="27"/>
        <v>10299</v>
      </c>
      <c r="E104" s="169">
        <f t="shared" si="27"/>
        <v>13773</v>
      </c>
      <c r="F104" s="169">
        <f t="shared" si="27"/>
        <v>14213</v>
      </c>
      <c r="G104" s="169">
        <f t="shared" si="27"/>
        <v>15188</v>
      </c>
      <c r="H104" s="169">
        <f t="shared" si="27"/>
        <v>12347</v>
      </c>
      <c r="I104" s="170">
        <f t="shared" si="25"/>
        <v>-0.18705557018698971</v>
      </c>
      <c r="J104" s="169">
        <f>H104-G104</f>
        <v>-2841</v>
      </c>
      <c r="K104" s="170">
        <f t="shared" si="26"/>
        <v>7.4234822775558673E-4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197056</v>
      </c>
      <c r="D106" s="176">
        <v>616496</v>
      </c>
      <c r="E106" s="176">
        <v>677250</v>
      </c>
      <c r="F106" s="176">
        <v>706701</v>
      </c>
      <c r="G106" s="176">
        <v>709471</v>
      </c>
      <c r="H106" s="176">
        <v>605347</v>
      </c>
      <c r="I106" s="177">
        <f>IFERROR(H106/G106-1,"-")</f>
        <v>-0.14676286980017506</v>
      </c>
      <c r="J106" s="176">
        <f>H106-G106</f>
        <v>-104124</v>
      </c>
      <c r="K106" s="177">
        <f>H106/H$8</f>
        <v>3.6395745738006087E-2</v>
      </c>
      <c r="L106" s="81"/>
    </row>
    <row r="107" spans="1:12" x14ac:dyDescent="0.25">
      <c r="A107" s="162" t="s">
        <v>101</v>
      </c>
      <c r="B107" s="159" t="s">
        <v>102</v>
      </c>
      <c r="C107" s="160">
        <v>69110</v>
      </c>
      <c r="D107" s="160">
        <v>72454</v>
      </c>
      <c r="E107" s="160">
        <v>92875</v>
      </c>
      <c r="F107" s="160">
        <v>92141</v>
      </c>
      <c r="G107" s="160">
        <v>98264</v>
      </c>
      <c r="H107" s="160">
        <v>95121</v>
      </c>
      <c r="I107" s="161">
        <f>IFERROR(H107/G107-1,"-")</f>
        <v>-3.1985264186273676E-2</v>
      </c>
      <c r="J107" s="160">
        <f t="shared" ref="J107:J117" si="28">H107-G107</f>
        <v>-3143</v>
      </c>
      <c r="K107" s="161">
        <f>H107/H$8</f>
        <v>5.7190334309823575E-3</v>
      </c>
      <c r="L107" s="81"/>
    </row>
    <row r="108" spans="1:12" x14ac:dyDescent="0.25">
      <c r="A108" s="162" t="s">
        <v>108</v>
      </c>
      <c r="B108" s="163" t="s">
        <v>108</v>
      </c>
      <c r="C108" s="164">
        <v>51412</v>
      </c>
      <c r="D108" s="164">
        <v>28398</v>
      </c>
      <c r="E108" s="164">
        <v>27771</v>
      </c>
      <c r="F108" s="164">
        <v>20310</v>
      </c>
      <c r="G108" s="164">
        <v>33988</v>
      </c>
      <c r="H108" s="164">
        <v>42058</v>
      </c>
      <c r="I108" s="165">
        <f>IFERROR(H108/G108-1,"-")</f>
        <v>0.2374367423796635</v>
      </c>
      <c r="J108" s="164">
        <f t="shared" si="28"/>
        <v>8070</v>
      </c>
      <c r="K108" s="165">
        <f>H108/H$8</f>
        <v>2.5286856534335847E-3</v>
      </c>
      <c r="L108" s="81"/>
    </row>
    <row r="109" spans="1:12" x14ac:dyDescent="0.25">
      <c r="A109" s="162" t="s">
        <v>105</v>
      </c>
      <c r="B109" s="163" t="s">
        <v>105</v>
      </c>
      <c r="C109" s="164">
        <v>17698</v>
      </c>
      <c r="D109" s="164">
        <v>44056</v>
      </c>
      <c r="E109" s="164">
        <v>65104</v>
      </c>
      <c r="F109" s="164">
        <v>71831</v>
      </c>
      <c r="G109" s="164">
        <v>64276</v>
      </c>
      <c r="H109" s="164">
        <v>53063</v>
      </c>
      <c r="I109" s="165">
        <f>IFERROR(H109/G109-1,"-")</f>
        <v>-0.17445080589955819</v>
      </c>
      <c r="J109" s="164">
        <f t="shared" si="28"/>
        <v>-11213</v>
      </c>
      <c r="K109" s="165">
        <f>H109/H$8</f>
        <v>3.1903477775487728E-3</v>
      </c>
      <c r="L109" s="81"/>
    </row>
    <row r="110" spans="1:12" x14ac:dyDescent="0.25">
      <c r="A110" s="162"/>
      <c r="B110" s="159" t="s">
        <v>112</v>
      </c>
      <c r="C110" s="160">
        <v>127946</v>
      </c>
      <c r="D110" s="160">
        <v>544042</v>
      </c>
      <c r="E110" s="160">
        <v>584375</v>
      </c>
      <c r="F110" s="160">
        <v>614560</v>
      </c>
      <c r="G110" s="160">
        <v>611207</v>
      </c>
      <c r="H110" s="160">
        <v>510226</v>
      </c>
      <c r="I110" s="161">
        <f>IFERROR(H110/G110-1,"-")</f>
        <v>-0.16521571251638156</v>
      </c>
      <c r="J110" s="160">
        <f t="shared" si="28"/>
        <v>-100981</v>
      </c>
      <c r="K110" s="161">
        <f>H110/H$8</f>
        <v>3.0676712307023731E-2</v>
      </c>
      <c r="L110" s="81"/>
    </row>
    <row r="111" spans="1:12" s="57" customFormat="1" x14ac:dyDescent="0.25">
      <c r="A111" s="162"/>
      <c r="B111" s="163" t="s">
        <v>115</v>
      </c>
      <c r="C111" s="164">
        <v>27862</v>
      </c>
      <c r="D111" s="164">
        <v>330861</v>
      </c>
      <c r="E111" s="164">
        <v>355701</v>
      </c>
      <c r="F111" s="164">
        <v>361764</v>
      </c>
      <c r="G111" s="164">
        <v>342110</v>
      </c>
      <c r="H111" s="164">
        <v>298889</v>
      </c>
      <c r="I111" s="165">
        <f t="shared" ref="I111:I118" si="29">IFERROR(H111/G111-1,"-")</f>
        <v>-0.1263365584168834</v>
      </c>
      <c r="J111" s="164">
        <f t="shared" si="28"/>
        <v>-43221</v>
      </c>
      <c r="K111" s="165">
        <f t="shared" ref="K111:K118" si="30">H111/H$8</f>
        <v>1.7970334449310729E-2</v>
      </c>
      <c r="L111" s="166"/>
    </row>
    <row r="112" spans="1:12" s="57" customFormat="1" x14ac:dyDescent="0.25">
      <c r="A112" s="162"/>
      <c r="B112" s="163" t="s">
        <v>118</v>
      </c>
      <c r="C112" s="164">
        <v>27807</v>
      </c>
      <c r="D112" s="164">
        <v>24707</v>
      </c>
      <c r="E112" s="164">
        <v>34456</v>
      </c>
      <c r="F112" s="164">
        <v>29435</v>
      </c>
      <c r="G112" s="164">
        <v>35964</v>
      </c>
      <c r="H112" s="164">
        <v>27463</v>
      </c>
      <c r="I112" s="165">
        <f t="shared" si="29"/>
        <v>-0.23637526415304189</v>
      </c>
      <c r="J112" s="164">
        <f t="shared" si="28"/>
        <v>-8501</v>
      </c>
      <c r="K112" s="165">
        <f t="shared" si="30"/>
        <v>1.65117918351435E-3</v>
      </c>
      <c r="L112" s="166"/>
    </row>
    <row r="113" spans="1:12" x14ac:dyDescent="0.25">
      <c r="A113" s="162"/>
      <c r="B113" s="163" t="s">
        <v>121</v>
      </c>
      <c r="C113" s="164">
        <v>26721</v>
      </c>
      <c r="D113" s="164">
        <v>31578</v>
      </c>
      <c r="E113" s="164">
        <v>44537</v>
      </c>
      <c r="F113" s="164">
        <v>36150</v>
      </c>
      <c r="G113" s="164">
        <v>55668</v>
      </c>
      <c r="H113" s="164">
        <v>42938</v>
      </c>
      <c r="I113" s="165">
        <f t="shared" si="29"/>
        <v>-0.22867715743335493</v>
      </c>
      <c r="J113" s="164">
        <f t="shared" si="28"/>
        <v>-12730</v>
      </c>
      <c r="K113" s="165">
        <f t="shared" si="30"/>
        <v>2.5815945738535176E-3</v>
      </c>
      <c r="L113" s="81"/>
    </row>
    <row r="114" spans="1:12" x14ac:dyDescent="0.25">
      <c r="A114" s="162"/>
      <c r="B114" s="163" t="s">
        <v>128</v>
      </c>
      <c r="C114" s="164">
        <v>6028</v>
      </c>
      <c r="D114" s="164">
        <v>24518</v>
      </c>
      <c r="E114" s="164">
        <v>18718</v>
      </c>
      <c r="F114" s="164">
        <v>22104</v>
      </c>
      <c r="G114" s="164">
        <v>21396</v>
      </c>
      <c r="H114" s="164">
        <v>12857</v>
      </c>
      <c r="I114" s="165">
        <f t="shared" si="29"/>
        <v>-0.3990932884651337</v>
      </c>
      <c r="J114" s="164">
        <f t="shared" si="28"/>
        <v>-8539</v>
      </c>
      <c r="K114" s="165">
        <f t="shared" si="30"/>
        <v>7.7301135208986626E-4</v>
      </c>
      <c r="L114" s="81"/>
    </row>
    <row r="115" spans="1:12" x14ac:dyDescent="0.25">
      <c r="A115" s="162"/>
      <c r="B115" s="163" t="s">
        <v>124</v>
      </c>
      <c r="C115" s="164">
        <v>9975</v>
      </c>
      <c r="D115" s="164">
        <v>22305</v>
      </c>
      <c r="E115" s="164">
        <v>16523</v>
      </c>
      <c r="F115" s="164">
        <v>16190</v>
      </c>
      <c r="G115" s="164">
        <v>17300</v>
      </c>
      <c r="H115" s="164">
        <v>10923</v>
      </c>
      <c r="I115" s="165">
        <f t="shared" si="29"/>
        <v>-0.36861271676300578</v>
      </c>
      <c r="J115" s="164">
        <f t="shared" si="28"/>
        <v>-6377</v>
      </c>
      <c r="K115" s="165">
        <f t="shared" si="30"/>
        <v>6.5673197471242202E-4</v>
      </c>
      <c r="L115" s="81"/>
    </row>
    <row r="116" spans="1:12" x14ac:dyDescent="0.25">
      <c r="A116" s="162"/>
      <c r="B116" s="163" t="s">
        <v>133</v>
      </c>
      <c r="C116" s="164">
        <v>53</v>
      </c>
      <c r="D116" s="164">
        <v>3482</v>
      </c>
      <c r="E116" s="164">
        <v>5193</v>
      </c>
      <c r="F116" s="164">
        <v>9754</v>
      </c>
      <c r="G116" s="164">
        <v>5843</v>
      </c>
      <c r="H116" s="164">
        <v>4974</v>
      </c>
      <c r="I116" s="165">
        <f t="shared" si="29"/>
        <v>-0.14872497004963203</v>
      </c>
      <c r="J116" s="164">
        <f t="shared" si="28"/>
        <v>-869</v>
      </c>
      <c r="K116" s="165">
        <f t="shared" si="30"/>
        <v>2.9905564791903201E-4</v>
      </c>
      <c r="L116" s="81"/>
    </row>
    <row r="117" spans="1:12" x14ac:dyDescent="0.25">
      <c r="A117" s="162" t="s">
        <v>149</v>
      </c>
      <c r="B117" s="163" t="s">
        <v>136</v>
      </c>
      <c r="C117" s="164">
        <v>97</v>
      </c>
      <c r="D117" s="164">
        <v>5216</v>
      </c>
      <c r="E117" s="164">
        <v>4173</v>
      </c>
      <c r="F117" s="164">
        <v>8486</v>
      </c>
      <c r="G117" s="164">
        <v>4916</v>
      </c>
      <c r="H117" s="164">
        <v>4454</v>
      </c>
      <c r="I117" s="165">
        <f t="shared" si="29"/>
        <v>-9.3978844589096777E-2</v>
      </c>
      <c r="J117" s="164">
        <f t="shared" si="28"/>
        <v>-462</v>
      </c>
      <c r="K117" s="165">
        <f t="shared" si="30"/>
        <v>2.6779128585270779E-4</v>
      </c>
      <c r="L117" s="81"/>
    </row>
    <row r="118" spans="1:12" x14ac:dyDescent="0.25">
      <c r="A118" s="162" t="s">
        <v>150</v>
      </c>
      <c r="B118" s="168" t="s">
        <v>150</v>
      </c>
      <c r="C118" s="169">
        <f t="shared" ref="C118:H118" si="31">C110-SUM(C111:C117)</f>
        <v>29403</v>
      </c>
      <c r="D118" s="169">
        <f t="shared" si="31"/>
        <v>101375</v>
      </c>
      <c r="E118" s="169">
        <f t="shared" si="31"/>
        <v>105074</v>
      </c>
      <c r="F118" s="169">
        <f t="shared" si="31"/>
        <v>130677</v>
      </c>
      <c r="G118" s="169">
        <f t="shared" si="31"/>
        <v>128010</v>
      </c>
      <c r="H118" s="169">
        <f t="shared" si="31"/>
        <v>107728</v>
      </c>
      <c r="I118" s="170">
        <f t="shared" si="29"/>
        <v>-0.15844074681665499</v>
      </c>
      <c r="J118" s="169">
        <f>H118-G118</f>
        <v>-20282</v>
      </c>
      <c r="K118" s="170">
        <f t="shared" si="30"/>
        <v>6.4770138397711062E-3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116916</v>
      </c>
      <c r="D120" s="176">
        <v>257944</v>
      </c>
      <c r="E120" s="176">
        <v>294093</v>
      </c>
      <c r="F120" s="176">
        <v>300864</v>
      </c>
      <c r="G120" s="176">
        <v>301669</v>
      </c>
      <c r="H120" s="176">
        <v>315612</v>
      </c>
      <c r="I120" s="177">
        <f>IFERROR(H120/G120-1,"-")</f>
        <v>4.6219532003619834E-2</v>
      </c>
      <c r="J120" s="176">
        <f>H120-G120</f>
        <v>13943</v>
      </c>
      <c r="K120" s="177">
        <f>H120/H$8</f>
        <v>1.8975784308609075E-2</v>
      </c>
      <c r="L120" s="81"/>
    </row>
    <row r="121" spans="1:12" x14ac:dyDescent="0.25">
      <c r="A121" s="162" t="s">
        <v>101</v>
      </c>
      <c r="B121" s="159" t="s">
        <v>102</v>
      </c>
      <c r="C121" s="160">
        <v>71639</v>
      </c>
      <c r="D121" s="160">
        <v>127914</v>
      </c>
      <c r="E121" s="160">
        <v>154628</v>
      </c>
      <c r="F121" s="160">
        <v>149893</v>
      </c>
      <c r="G121" s="160">
        <v>166691</v>
      </c>
      <c r="H121" s="160">
        <v>169271</v>
      </c>
      <c r="I121" s="161">
        <f>IFERROR(H121/G121-1,"-")</f>
        <v>1.5477740249923544E-2</v>
      </c>
      <c r="J121" s="160">
        <f t="shared" ref="J121:J131" si="32">H121-G121</f>
        <v>2580</v>
      </c>
      <c r="K121" s="161">
        <f>H121/H$8</f>
        <v>1.0177211214093783E-2</v>
      </c>
      <c r="L121" s="81"/>
    </row>
    <row r="122" spans="1:12" x14ac:dyDescent="0.25">
      <c r="A122" s="162" t="s">
        <v>108</v>
      </c>
      <c r="B122" s="163" t="s">
        <v>108</v>
      </c>
      <c r="C122" s="164">
        <v>34847</v>
      </c>
      <c r="D122" s="164">
        <v>58276</v>
      </c>
      <c r="E122" s="164">
        <v>65154</v>
      </c>
      <c r="F122" s="164">
        <v>60104</v>
      </c>
      <c r="G122" s="164">
        <v>74048</v>
      </c>
      <c r="H122" s="164">
        <v>75599</v>
      </c>
      <c r="I122" s="165">
        <f>IFERROR(H122/G122-1,"-")</f>
        <v>2.0945872947277344E-2</v>
      </c>
      <c r="J122" s="164">
        <f t="shared" si="32"/>
        <v>1551</v>
      </c>
      <c r="K122" s="165">
        <f>H122/H$8</f>
        <v>4.5452971304847014E-3</v>
      </c>
      <c r="L122" s="81"/>
    </row>
    <row r="123" spans="1:12" x14ac:dyDescent="0.25">
      <c r="A123" s="162" t="s">
        <v>105</v>
      </c>
      <c r="B123" s="163" t="s">
        <v>105</v>
      </c>
      <c r="C123" s="164">
        <v>36792</v>
      </c>
      <c r="D123" s="164">
        <v>69638</v>
      </c>
      <c r="E123" s="164">
        <v>89474</v>
      </c>
      <c r="F123" s="164">
        <v>89789</v>
      </c>
      <c r="G123" s="164">
        <v>92643</v>
      </c>
      <c r="H123" s="164">
        <v>93672</v>
      </c>
      <c r="I123" s="165">
        <f>IFERROR(H123/G123-1,"-")</f>
        <v>1.110715326576206E-2</v>
      </c>
      <c r="J123" s="164">
        <f t="shared" si="32"/>
        <v>1029</v>
      </c>
      <c r="K123" s="165">
        <f>H123/H$8</f>
        <v>5.6319140836090806E-3</v>
      </c>
      <c r="L123" s="81"/>
    </row>
    <row r="124" spans="1:12" x14ac:dyDescent="0.25">
      <c r="A124" s="162"/>
      <c r="B124" s="159" t="s">
        <v>112</v>
      </c>
      <c r="C124" s="160">
        <v>45277</v>
      </c>
      <c r="D124" s="160">
        <v>130030</v>
      </c>
      <c r="E124" s="160">
        <v>139465</v>
      </c>
      <c r="F124" s="160">
        <v>150971</v>
      </c>
      <c r="G124" s="160">
        <v>134978</v>
      </c>
      <c r="H124" s="160">
        <v>146341</v>
      </c>
      <c r="I124" s="161">
        <f>IFERROR(H124/G124-1,"-")</f>
        <v>8.4184089258990458E-2</v>
      </c>
      <c r="J124" s="160">
        <f t="shared" si="32"/>
        <v>11363</v>
      </c>
      <c r="K124" s="161">
        <f>H124/H$8</f>
        <v>8.7985730945152937E-3</v>
      </c>
      <c r="L124" s="81"/>
    </row>
    <row r="125" spans="1:12" s="57" customFormat="1" x14ac:dyDescent="0.25">
      <c r="A125" s="162"/>
      <c r="B125" s="163" t="s">
        <v>115</v>
      </c>
      <c r="C125" s="164">
        <v>1857</v>
      </c>
      <c r="D125" s="164">
        <v>16908</v>
      </c>
      <c r="E125" s="164">
        <v>17121</v>
      </c>
      <c r="F125" s="164">
        <v>21722</v>
      </c>
      <c r="G125" s="164">
        <v>16383</v>
      </c>
      <c r="H125" s="164">
        <v>16420</v>
      </c>
      <c r="I125" s="165">
        <f t="shared" ref="I125:I132" si="33">IFERROR(H125/G125-1,"-")</f>
        <v>2.2584386254043132E-3</v>
      </c>
      <c r="J125" s="164">
        <f t="shared" si="32"/>
        <v>37</v>
      </c>
      <c r="K125" s="165">
        <f t="shared" ref="K125:K132" si="34">H125/H$8</f>
        <v>9.8723235601739156E-4</v>
      </c>
      <c r="L125" s="166"/>
    </row>
    <row r="126" spans="1:12" s="57" customFormat="1" x14ac:dyDescent="0.25">
      <c r="A126" s="162"/>
      <c r="B126" s="163" t="s">
        <v>118</v>
      </c>
      <c r="C126" s="164">
        <v>4845</v>
      </c>
      <c r="D126" s="164">
        <v>16067</v>
      </c>
      <c r="E126" s="164">
        <v>22538</v>
      </c>
      <c r="F126" s="164">
        <v>22438</v>
      </c>
      <c r="G126" s="164">
        <v>21635</v>
      </c>
      <c r="H126" s="164">
        <v>23327</v>
      </c>
      <c r="I126" s="165">
        <f t="shared" si="33"/>
        <v>7.8206609660272708E-2</v>
      </c>
      <c r="J126" s="164">
        <f t="shared" si="32"/>
        <v>1692</v>
      </c>
      <c r="K126" s="165">
        <f t="shared" si="34"/>
        <v>1.4025072575406636E-3</v>
      </c>
      <c r="L126" s="166"/>
    </row>
    <row r="127" spans="1:12" x14ac:dyDescent="0.25">
      <c r="A127" s="162"/>
      <c r="B127" s="163" t="s">
        <v>121</v>
      </c>
      <c r="C127" s="164">
        <v>6774</v>
      </c>
      <c r="D127" s="164">
        <v>11413</v>
      </c>
      <c r="E127" s="164">
        <v>13936</v>
      </c>
      <c r="F127" s="164">
        <v>12948</v>
      </c>
      <c r="G127" s="164">
        <v>10908</v>
      </c>
      <c r="H127" s="164">
        <v>12030</v>
      </c>
      <c r="I127" s="165">
        <f t="shared" si="33"/>
        <v>0.10286028602860275</v>
      </c>
      <c r="J127" s="164">
        <f t="shared" si="32"/>
        <v>1122</v>
      </c>
      <c r="K127" s="165">
        <f t="shared" si="34"/>
        <v>7.2328899164976989E-4</v>
      </c>
      <c r="L127" s="81"/>
    </row>
    <row r="128" spans="1:12" x14ac:dyDescent="0.25">
      <c r="A128" s="162"/>
      <c r="B128" s="163" t="s">
        <v>128</v>
      </c>
      <c r="C128" s="164">
        <v>640</v>
      </c>
      <c r="D128" s="164">
        <v>3239</v>
      </c>
      <c r="E128" s="164">
        <v>3269</v>
      </c>
      <c r="F128" s="164">
        <v>3704</v>
      </c>
      <c r="G128" s="164">
        <v>3821</v>
      </c>
      <c r="H128" s="164">
        <v>4465</v>
      </c>
      <c r="I128" s="165">
        <f t="shared" si="33"/>
        <v>0.16854226642240255</v>
      </c>
      <c r="J128" s="164">
        <f t="shared" si="32"/>
        <v>644</v>
      </c>
      <c r="K128" s="165">
        <f t="shared" si="34"/>
        <v>2.6845264735795698E-4</v>
      </c>
      <c r="L128" s="81"/>
    </row>
    <row r="129" spans="1:12" x14ac:dyDescent="0.25">
      <c r="A129" s="162"/>
      <c r="B129" s="163" t="s">
        <v>124</v>
      </c>
      <c r="C129" s="164">
        <v>643</v>
      </c>
      <c r="D129" s="164">
        <v>2327</v>
      </c>
      <c r="E129" s="164">
        <v>2889</v>
      </c>
      <c r="F129" s="164">
        <v>2992</v>
      </c>
      <c r="G129" s="164">
        <v>2890</v>
      </c>
      <c r="H129" s="164">
        <v>3245</v>
      </c>
      <c r="I129" s="165">
        <f t="shared" si="33"/>
        <v>0.12283737024221453</v>
      </c>
      <c r="J129" s="164">
        <f t="shared" si="32"/>
        <v>355</v>
      </c>
      <c r="K129" s="165">
        <f t="shared" si="34"/>
        <v>1.9510164404850402E-4</v>
      </c>
      <c r="L129" s="81"/>
    </row>
    <row r="130" spans="1:12" x14ac:dyDescent="0.25">
      <c r="A130" s="162"/>
      <c r="B130" s="163" t="s">
        <v>133</v>
      </c>
      <c r="C130" s="164">
        <v>70</v>
      </c>
      <c r="D130" s="164">
        <v>1460</v>
      </c>
      <c r="E130" s="164">
        <v>1881</v>
      </c>
      <c r="F130" s="164">
        <v>2514</v>
      </c>
      <c r="G130" s="164">
        <v>1669</v>
      </c>
      <c r="H130" s="164">
        <v>1665</v>
      </c>
      <c r="I130" s="165">
        <f t="shared" si="33"/>
        <v>-2.3966446974236222E-3</v>
      </c>
      <c r="J130" s="164">
        <f t="shared" si="32"/>
        <v>-4</v>
      </c>
      <c r="K130" s="165">
        <f t="shared" si="34"/>
        <v>1.0010608238544197E-4</v>
      </c>
      <c r="L130" s="81"/>
    </row>
    <row r="131" spans="1:12" x14ac:dyDescent="0.25">
      <c r="A131" s="162" t="s">
        <v>149</v>
      </c>
      <c r="B131" s="163" t="s">
        <v>136</v>
      </c>
      <c r="C131" s="164">
        <v>319</v>
      </c>
      <c r="D131" s="164">
        <v>2371</v>
      </c>
      <c r="E131" s="164">
        <v>2821</v>
      </c>
      <c r="F131" s="164">
        <v>3112</v>
      </c>
      <c r="G131" s="164">
        <v>2618</v>
      </c>
      <c r="H131" s="164">
        <v>2749</v>
      </c>
      <c r="I131" s="165">
        <f t="shared" si="33"/>
        <v>5.0038197097020731E-2</v>
      </c>
      <c r="J131" s="164">
        <f t="shared" si="32"/>
        <v>131</v>
      </c>
      <c r="K131" s="165">
        <f t="shared" si="34"/>
        <v>1.6528025253908707E-4</v>
      </c>
      <c r="L131" s="81"/>
    </row>
    <row r="132" spans="1:12" x14ac:dyDescent="0.25">
      <c r="A132" s="162" t="s">
        <v>150</v>
      </c>
      <c r="B132" s="168" t="s">
        <v>150</v>
      </c>
      <c r="C132" s="169">
        <f t="shared" ref="C132:H132" si="35">C124-SUM(C125:C131)</f>
        <v>30129</v>
      </c>
      <c r="D132" s="169">
        <f t="shared" si="35"/>
        <v>76245</v>
      </c>
      <c r="E132" s="169">
        <f t="shared" si="35"/>
        <v>75010</v>
      </c>
      <c r="F132" s="169">
        <f t="shared" si="35"/>
        <v>81541</v>
      </c>
      <c r="G132" s="169">
        <f t="shared" si="35"/>
        <v>75054</v>
      </c>
      <c r="H132" s="169">
        <f t="shared" si="35"/>
        <v>82440</v>
      </c>
      <c r="I132" s="170">
        <f t="shared" si="33"/>
        <v>9.840914541530088E-2</v>
      </c>
      <c r="J132" s="169">
        <f>H132-G132</f>
        <v>7386</v>
      </c>
      <c r="K132" s="170">
        <f t="shared" si="34"/>
        <v>4.956603862976478E-3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132161</v>
      </c>
      <c r="D134" s="176">
        <v>815705</v>
      </c>
      <c r="E134" s="176">
        <v>894003</v>
      </c>
      <c r="F134" s="176">
        <v>991115</v>
      </c>
      <c r="G134" s="176">
        <v>963996</v>
      </c>
      <c r="H134" s="176">
        <v>966951</v>
      </c>
      <c r="I134" s="177">
        <f>IFERROR(H134/G134-1,"-")</f>
        <v>3.06536541645408E-3</v>
      </c>
      <c r="J134" s="176">
        <f>H134-G134</f>
        <v>2955</v>
      </c>
      <c r="K134" s="177">
        <f>H134/H$8</f>
        <v>5.8136742623835135E-2</v>
      </c>
      <c r="L134" s="81"/>
    </row>
    <row r="135" spans="1:12" x14ac:dyDescent="0.25">
      <c r="A135" s="162" t="s">
        <v>101</v>
      </c>
      <c r="B135" s="159" t="s">
        <v>102</v>
      </c>
      <c r="C135" s="160">
        <v>49027</v>
      </c>
      <c r="D135" s="160">
        <v>36395</v>
      </c>
      <c r="E135" s="160">
        <v>49948</v>
      </c>
      <c r="F135" s="160">
        <v>36592</v>
      </c>
      <c r="G135" s="160">
        <v>34981</v>
      </c>
      <c r="H135" s="160">
        <v>61850</v>
      </c>
      <c r="I135" s="161">
        <f>IFERROR(H135/G135-1,"-")</f>
        <v>0.76810268431434214</v>
      </c>
      <c r="J135" s="160">
        <f t="shared" ref="J135:J145" si="36">H135-G135</f>
        <v>26869</v>
      </c>
      <c r="K135" s="161">
        <f>H135/H$8</f>
        <v>3.7186553726964479E-3</v>
      </c>
      <c r="L135" s="81"/>
    </row>
    <row r="136" spans="1:12" x14ac:dyDescent="0.25">
      <c r="A136" s="162" t="s">
        <v>108</v>
      </c>
      <c r="B136" s="163" t="s">
        <v>108</v>
      </c>
      <c r="C136" s="164">
        <v>36324</v>
      </c>
      <c r="D136" s="164">
        <v>19559</v>
      </c>
      <c r="E136" s="164">
        <v>28534</v>
      </c>
      <c r="F136" s="164">
        <v>18364</v>
      </c>
      <c r="G136" s="164">
        <v>11115</v>
      </c>
      <c r="H136" s="164">
        <v>27401</v>
      </c>
      <c r="I136" s="165">
        <f>IFERROR(H136/G136-1,"-")</f>
        <v>1.4652271704903286</v>
      </c>
      <c r="J136" s="164">
        <f t="shared" si="36"/>
        <v>16286</v>
      </c>
      <c r="K136" s="165">
        <f>H136/H$8</f>
        <v>1.647451509575673E-3</v>
      </c>
      <c r="L136" s="81"/>
    </row>
    <row r="137" spans="1:12" x14ac:dyDescent="0.25">
      <c r="A137" s="162" t="s">
        <v>105</v>
      </c>
      <c r="B137" s="163" t="s">
        <v>105</v>
      </c>
      <c r="C137" s="164">
        <v>12703</v>
      </c>
      <c r="D137" s="164">
        <v>16836</v>
      </c>
      <c r="E137" s="164">
        <v>21414</v>
      </c>
      <c r="F137" s="164">
        <v>18228</v>
      </c>
      <c r="G137" s="164">
        <v>23866</v>
      </c>
      <c r="H137" s="164">
        <v>34449</v>
      </c>
      <c r="I137" s="165">
        <f>IFERROR(H137/G137-1,"-")</f>
        <v>0.44343417413894248</v>
      </c>
      <c r="J137" s="164">
        <f t="shared" si="36"/>
        <v>10583</v>
      </c>
      <c r="K137" s="165">
        <f>H137/H$8</f>
        <v>2.0712038631207751E-3</v>
      </c>
      <c r="L137" s="81"/>
    </row>
    <row r="138" spans="1:12" x14ac:dyDescent="0.25">
      <c r="A138" s="162"/>
      <c r="B138" s="159" t="s">
        <v>112</v>
      </c>
      <c r="C138" s="160">
        <v>83134</v>
      </c>
      <c r="D138" s="160">
        <v>779310</v>
      </c>
      <c r="E138" s="160">
        <v>844055</v>
      </c>
      <c r="F138" s="160">
        <v>954523</v>
      </c>
      <c r="G138" s="160">
        <v>929015</v>
      </c>
      <c r="H138" s="160">
        <v>905101</v>
      </c>
      <c r="I138" s="161">
        <f>IFERROR(H138/G138-1,"-")</f>
        <v>-2.5741242068212045E-2</v>
      </c>
      <c r="J138" s="160">
        <f t="shared" si="36"/>
        <v>-23914</v>
      </c>
      <c r="K138" s="161">
        <f>H138/H$8</f>
        <v>5.4418087251138683E-2</v>
      </c>
      <c r="L138" s="81"/>
    </row>
    <row r="139" spans="1:12" s="57" customFormat="1" x14ac:dyDescent="0.25">
      <c r="A139" s="162"/>
      <c r="B139" s="163" t="s">
        <v>115</v>
      </c>
      <c r="C139" s="164">
        <v>2110</v>
      </c>
      <c r="D139" s="164">
        <v>341843</v>
      </c>
      <c r="E139" s="164">
        <v>331680</v>
      </c>
      <c r="F139" s="164">
        <v>416116</v>
      </c>
      <c r="G139" s="164">
        <v>432280</v>
      </c>
      <c r="H139" s="164">
        <v>409018</v>
      </c>
      <c r="I139" s="165">
        <f t="shared" ref="I139:I146" si="37">IFERROR(H139/G139-1,"-")</f>
        <v>-5.3812343851207589E-2</v>
      </c>
      <c r="J139" s="164">
        <f t="shared" si="36"/>
        <v>-23262</v>
      </c>
      <c r="K139" s="165">
        <f t="shared" ref="K139:K146" si="38">H139/H$8</f>
        <v>2.4591705468545767E-2</v>
      </c>
      <c r="L139" s="166"/>
    </row>
    <row r="140" spans="1:12" s="57" customFormat="1" x14ac:dyDescent="0.25">
      <c r="A140" s="162"/>
      <c r="B140" s="163" t="s">
        <v>118</v>
      </c>
      <c r="C140" s="164">
        <v>10972</v>
      </c>
      <c r="D140" s="164">
        <v>59149</v>
      </c>
      <c r="E140" s="164">
        <v>85182</v>
      </c>
      <c r="F140" s="164">
        <v>104216</v>
      </c>
      <c r="G140" s="164">
        <v>91210</v>
      </c>
      <c r="H140" s="164">
        <v>82459</v>
      </c>
      <c r="I140" s="165">
        <f t="shared" si="37"/>
        <v>-9.5943427255783309E-2</v>
      </c>
      <c r="J140" s="164">
        <f t="shared" si="36"/>
        <v>-8751</v>
      </c>
      <c r="K140" s="165">
        <f t="shared" si="38"/>
        <v>4.9577462146673627E-3</v>
      </c>
      <c r="L140" s="166"/>
    </row>
    <row r="141" spans="1:12" x14ac:dyDescent="0.25">
      <c r="A141" s="162"/>
      <c r="B141" s="163" t="s">
        <v>121</v>
      </c>
      <c r="C141" s="164">
        <v>23155</v>
      </c>
      <c r="D141" s="164">
        <v>84412</v>
      </c>
      <c r="E141" s="164">
        <v>82450</v>
      </c>
      <c r="F141" s="164">
        <v>89825</v>
      </c>
      <c r="G141" s="164">
        <v>77606</v>
      </c>
      <c r="H141" s="164">
        <v>77735</v>
      </c>
      <c r="I141" s="165">
        <f t="shared" si="37"/>
        <v>1.6622426101073895E-3</v>
      </c>
      <c r="J141" s="164">
        <f t="shared" si="36"/>
        <v>129</v>
      </c>
      <c r="K141" s="165">
        <f t="shared" si="38"/>
        <v>4.6737215100494485E-3</v>
      </c>
      <c r="L141" s="81"/>
    </row>
    <row r="142" spans="1:12" x14ac:dyDescent="0.25">
      <c r="A142" s="162"/>
      <c r="B142" s="163" t="s">
        <v>128</v>
      </c>
      <c r="C142" s="164">
        <v>1081</v>
      </c>
      <c r="D142" s="164">
        <v>28804</v>
      </c>
      <c r="E142" s="164">
        <v>32730</v>
      </c>
      <c r="F142" s="164">
        <v>32758</v>
      </c>
      <c r="G142" s="164">
        <v>24051</v>
      </c>
      <c r="H142" s="164">
        <v>23023</v>
      </c>
      <c r="I142" s="165">
        <f t="shared" si="37"/>
        <v>-4.2742505509126394E-2</v>
      </c>
      <c r="J142" s="164">
        <f t="shared" si="36"/>
        <v>-1028</v>
      </c>
      <c r="K142" s="165">
        <f t="shared" si="38"/>
        <v>1.3842296304865046E-3</v>
      </c>
      <c r="L142" s="81"/>
    </row>
    <row r="143" spans="1:12" x14ac:dyDescent="0.25">
      <c r="A143" s="162"/>
      <c r="B143" s="163" t="s">
        <v>124</v>
      </c>
      <c r="C143" s="164">
        <v>2700</v>
      </c>
      <c r="D143" s="164">
        <v>14713</v>
      </c>
      <c r="E143" s="164">
        <v>18976</v>
      </c>
      <c r="F143" s="164">
        <v>24233</v>
      </c>
      <c r="G143" s="164">
        <v>15984</v>
      </c>
      <c r="H143" s="164">
        <v>15623</v>
      </c>
      <c r="I143" s="165">
        <f t="shared" si="37"/>
        <v>-2.2585085085085055E-2</v>
      </c>
      <c r="J143" s="164">
        <f t="shared" si="36"/>
        <v>-361</v>
      </c>
      <c r="K143" s="165">
        <f t="shared" si="38"/>
        <v>9.3931370877342938E-4</v>
      </c>
      <c r="L143" s="81"/>
    </row>
    <row r="144" spans="1:12" x14ac:dyDescent="0.25">
      <c r="A144" s="162"/>
      <c r="B144" s="163" t="s">
        <v>133</v>
      </c>
      <c r="C144" s="164">
        <v>200</v>
      </c>
      <c r="D144" s="164">
        <v>13837</v>
      </c>
      <c r="E144" s="164">
        <v>18455</v>
      </c>
      <c r="F144" s="164">
        <v>15674</v>
      </c>
      <c r="G144" s="164">
        <v>17804</v>
      </c>
      <c r="H144" s="164">
        <v>15804</v>
      </c>
      <c r="I144" s="165">
        <f t="shared" si="37"/>
        <v>-0.11233430689732649</v>
      </c>
      <c r="J144" s="164">
        <f t="shared" si="36"/>
        <v>-2000</v>
      </c>
      <c r="K144" s="165">
        <f t="shared" si="38"/>
        <v>9.5019611172343838E-4</v>
      </c>
      <c r="L144" s="81"/>
    </row>
    <row r="145" spans="1:12" x14ac:dyDescent="0.25">
      <c r="A145" s="162" t="s">
        <v>149</v>
      </c>
      <c r="B145" s="163" t="s">
        <v>136</v>
      </c>
      <c r="C145" s="164">
        <v>182</v>
      </c>
      <c r="D145" s="164">
        <v>6397</v>
      </c>
      <c r="E145" s="164">
        <v>12560</v>
      </c>
      <c r="F145" s="164">
        <v>11310</v>
      </c>
      <c r="G145" s="164">
        <v>8771</v>
      </c>
      <c r="H145" s="164">
        <v>9099</v>
      </c>
      <c r="I145" s="165">
        <f t="shared" si="37"/>
        <v>3.7395963972181034E-2</v>
      </c>
      <c r="J145" s="164">
        <f t="shared" si="36"/>
        <v>328</v>
      </c>
      <c r="K145" s="165">
        <f t="shared" si="38"/>
        <v>5.4706621238746929E-4</v>
      </c>
      <c r="L145" s="81"/>
    </row>
    <row r="146" spans="1:12" x14ac:dyDescent="0.25">
      <c r="A146" s="162" t="s">
        <v>150</v>
      </c>
      <c r="B146" s="168" t="s">
        <v>150</v>
      </c>
      <c r="C146" s="169">
        <f t="shared" ref="C146:H146" si="39">C138-SUM(C139:C145)</f>
        <v>42734</v>
      </c>
      <c r="D146" s="169">
        <f t="shared" si="39"/>
        <v>230155</v>
      </c>
      <c r="E146" s="169">
        <f t="shared" si="39"/>
        <v>262022</v>
      </c>
      <c r="F146" s="169">
        <f t="shared" si="39"/>
        <v>260391</v>
      </c>
      <c r="G146" s="169">
        <f t="shared" si="39"/>
        <v>261309</v>
      </c>
      <c r="H146" s="169">
        <f t="shared" si="39"/>
        <v>272340</v>
      </c>
      <c r="I146" s="170">
        <f t="shared" si="37"/>
        <v>4.2214389860280255E-2</v>
      </c>
      <c r="J146" s="169">
        <f>H146-G146</f>
        <v>11031</v>
      </c>
      <c r="K146" s="170">
        <f t="shared" si="38"/>
        <v>1.6374108394505264E-2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75927</v>
      </c>
      <c r="D148" s="176">
        <v>293140</v>
      </c>
      <c r="E148" s="176">
        <v>412303</v>
      </c>
      <c r="F148" s="176">
        <v>382067</v>
      </c>
      <c r="G148" s="176">
        <v>367014</v>
      </c>
      <c r="H148" s="176">
        <v>286280</v>
      </c>
      <c r="I148" s="177">
        <f>IFERROR(H148/G148-1,"-")</f>
        <v>-0.21997525979935373</v>
      </c>
      <c r="J148" s="176">
        <f>H148-G148</f>
        <v>-80734</v>
      </c>
      <c r="K148" s="177">
        <f>H148/H$8</f>
        <v>1.7212233792975571E-2</v>
      </c>
      <c r="L148" s="81"/>
    </row>
    <row r="149" spans="1:12" x14ac:dyDescent="0.25">
      <c r="A149" s="162" t="s">
        <v>101</v>
      </c>
      <c r="B149" s="159" t="s">
        <v>102</v>
      </c>
      <c r="C149" s="160">
        <v>40742</v>
      </c>
      <c r="D149" s="160">
        <v>120504</v>
      </c>
      <c r="E149" s="160">
        <v>160043</v>
      </c>
      <c r="F149" s="160">
        <v>147937</v>
      </c>
      <c r="G149" s="160">
        <v>135619</v>
      </c>
      <c r="H149" s="160">
        <v>75176</v>
      </c>
      <c r="I149" s="161">
        <f>IFERROR(H149/G149-1,"-")</f>
        <v>-0.44568238963567053</v>
      </c>
      <c r="J149" s="160">
        <f t="shared" ref="J149:J159" si="40">H149-G149</f>
        <v>-60443</v>
      </c>
      <c r="K149" s="161">
        <f>H149/H$8</f>
        <v>4.5198647744192104E-3</v>
      </c>
      <c r="L149" s="81"/>
    </row>
    <row r="150" spans="1:12" x14ac:dyDescent="0.25">
      <c r="A150" s="162" t="s">
        <v>108</v>
      </c>
      <c r="B150" s="163" t="s">
        <v>108</v>
      </c>
      <c r="C150" s="164">
        <v>34054</v>
      </c>
      <c r="D150" s="164">
        <v>64507</v>
      </c>
      <c r="E150" s="164">
        <v>102907</v>
      </c>
      <c r="F150" s="164">
        <v>97371</v>
      </c>
      <c r="G150" s="164">
        <v>82932</v>
      </c>
      <c r="H150" s="164">
        <v>14272</v>
      </c>
      <c r="I150" s="165">
        <f>IFERROR(H150/G150-1,"-")</f>
        <v>-0.82790720108040317</v>
      </c>
      <c r="J150" s="164">
        <f t="shared" si="40"/>
        <v>-68660</v>
      </c>
      <c r="K150" s="165">
        <f>H150/H$8</f>
        <v>8.5808649117419082E-4</v>
      </c>
      <c r="L150" s="81"/>
    </row>
    <row r="151" spans="1:12" x14ac:dyDescent="0.25">
      <c r="A151" s="162" t="s">
        <v>105</v>
      </c>
      <c r="B151" s="163" t="s">
        <v>105</v>
      </c>
      <c r="C151" s="164">
        <v>6688</v>
      </c>
      <c r="D151" s="164">
        <v>55997</v>
      </c>
      <c r="E151" s="164">
        <v>57136</v>
      </c>
      <c r="F151" s="164">
        <v>50566</v>
      </c>
      <c r="G151" s="164">
        <v>52687</v>
      </c>
      <c r="H151" s="164">
        <v>60904</v>
      </c>
      <c r="I151" s="165">
        <f>IFERROR(H151/G151-1,"-")</f>
        <v>0.15595877540949377</v>
      </c>
      <c r="J151" s="164">
        <f t="shared" si="40"/>
        <v>8217</v>
      </c>
      <c r="K151" s="165">
        <f>H151/H$8</f>
        <v>3.6617782832450195E-3</v>
      </c>
      <c r="L151" s="81"/>
    </row>
    <row r="152" spans="1:12" x14ac:dyDescent="0.25">
      <c r="A152" s="162"/>
      <c r="B152" s="159" t="s">
        <v>112</v>
      </c>
      <c r="C152" s="160">
        <v>35185</v>
      </c>
      <c r="D152" s="160">
        <v>172636</v>
      </c>
      <c r="E152" s="160">
        <v>252260</v>
      </c>
      <c r="F152" s="160">
        <v>234130</v>
      </c>
      <c r="G152" s="160">
        <v>231395</v>
      </c>
      <c r="H152" s="160">
        <v>211104</v>
      </c>
      <c r="I152" s="161">
        <f>IFERROR(H152/G152-1,"-")</f>
        <v>-8.7689880939519016E-2</v>
      </c>
      <c r="J152" s="160">
        <f t="shared" si="40"/>
        <v>-20291</v>
      </c>
      <c r="K152" s="161">
        <f>H152/H$8</f>
        <v>1.2692369018556362E-2</v>
      </c>
      <c r="L152" s="81"/>
    </row>
    <row r="153" spans="1:12" s="57" customFormat="1" x14ac:dyDescent="0.25">
      <c r="A153" s="162"/>
      <c r="B153" s="163" t="s">
        <v>115</v>
      </c>
      <c r="C153" s="164">
        <v>1045</v>
      </c>
      <c r="D153" s="164">
        <v>62406</v>
      </c>
      <c r="E153" s="164">
        <v>101823</v>
      </c>
      <c r="F153" s="164">
        <v>88186</v>
      </c>
      <c r="G153" s="164">
        <v>54561</v>
      </c>
      <c r="H153" s="164">
        <v>70746</v>
      </c>
      <c r="I153" s="165">
        <f t="shared" ref="I153:I160" si="41">IFERROR(H153/G153-1,"-")</f>
        <v>0.29664045746962109</v>
      </c>
      <c r="J153" s="164">
        <f t="shared" si="40"/>
        <v>16185</v>
      </c>
      <c r="K153" s="165">
        <f t="shared" ref="K153:K160" si="42">H153/H$8</f>
        <v>4.25351645912341E-3</v>
      </c>
      <c r="L153" s="166"/>
    </row>
    <row r="154" spans="1:12" s="57" customFormat="1" x14ac:dyDescent="0.25">
      <c r="A154" s="162"/>
      <c r="B154" s="163" t="s">
        <v>118</v>
      </c>
      <c r="C154" s="164">
        <v>10432</v>
      </c>
      <c r="D154" s="164">
        <v>51077</v>
      </c>
      <c r="E154" s="164">
        <v>55177</v>
      </c>
      <c r="F154" s="164">
        <v>58021</v>
      </c>
      <c r="G154" s="164">
        <v>53233</v>
      </c>
      <c r="H154" s="164">
        <v>51025</v>
      </c>
      <c r="I154" s="165">
        <f t="shared" si="41"/>
        <v>-4.1478030544962685E-2</v>
      </c>
      <c r="J154" s="164">
        <f t="shared" si="40"/>
        <v>-2208</v>
      </c>
      <c r="K154" s="165">
        <f t="shared" si="42"/>
        <v>3.067815527758064E-3</v>
      </c>
      <c r="L154" s="166"/>
    </row>
    <row r="155" spans="1:12" x14ac:dyDescent="0.25">
      <c r="A155" s="162"/>
      <c r="B155" s="163" t="s">
        <v>121</v>
      </c>
      <c r="C155" s="164">
        <v>8928</v>
      </c>
      <c r="D155" s="164">
        <v>15520</v>
      </c>
      <c r="E155" s="164">
        <v>33308</v>
      </c>
      <c r="F155" s="164">
        <v>21602</v>
      </c>
      <c r="G155" s="164">
        <v>64560</v>
      </c>
      <c r="H155" s="164">
        <v>37863</v>
      </c>
      <c r="I155" s="165">
        <f t="shared" si="41"/>
        <v>-0.41352230483271379</v>
      </c>
      <c r="J155" s="164">
        <f t="shared" si="40"/>
        <v>-26697</v>
      </c>
      <c r="K155" s="165">
        <f t="shared" si="42"/>
        <v>2.2764664248408344E-3</v>
      </c>
      <c r="L155" s="81"/>
    </row>
    <row r="156" spans="1:12" x14ac:dyDescent="0.25">
      <c r="A156" s="162"/>
      <c r="B156" s="163" t="s">
        <v>128</v>
      </c>
      <c r="C156" s="164">
        <v>1339</v>
      </c>
      <c r="D156" s="164">
        <v>3409</v>
      </c>
      <c r="E156" s="164">
        <v>5989</v>
      </c>
      <c r="F156" s="164">
        <v>7608</v>
      </c>
      <c r="G156" s="164">
        <v>6651</v>
      </c>
      <c r="H156" s="164">
        <v>5868</v>
      </c>
      <c r="I156" s="165">
        <f t="shared" si="41"/>
        <v>-0.11772665764546686</v>
      </c>
      <c r="J156" s="164">
        <f t="shared" si="40"/>
        <v>-783</v>
      </c>
      <c r="K156" s="165">
        <f t="shared" si="42"/>
        <v>3.5280630116382792E-4</v>
      </c>
      <c r="L156" s="81"/>
    </row>
    <row r="157" spans="1:12" x14ac:dyDescent="0.25">
      <c r="A157" s="162"/>
      <c r="B157" s="163" t="s">
        <v>124</v>
      </c>
      <c r="C157" s="164">
        <v>1481</v>
      </c>
      <c r="D157" s="164">
        <v>11376</v>
      </c>
      <c r="E157" s="164">
        <v>12662</v>
      </c>
      <c r="F157" s="164">
        <v>9687</v>
      </c>
      <c r="G157" s="164">
        <v>8476</v>
      </c>
      <c r="H157" s="164">
        <v>5642</v>
      </c>
      <c r="I157" s="165">
        <f t="shared" si="41"/>
        <v>-0.33435582822085885</v>
      </c>
      <c r="J157" s="164">
        <f t="shared" si="40"/>
        <v>-2834</v>
      </c>
      <c r="K157" s="165">
        <f t="shared" si="42"/>
        <v>3.3921832841961774E-4</v>
      </c>
      <c r="L157" s="81"/>
    </row>
    <row r="158" spans="1:12" x14ac:dyDescent="0.25">
      <c r="A158" s="162"/>
      <c r="B158" s="163" t="s">
        <v>133</v>
      </c>
      <c r="C158" s="164">
        <v>196</v>
      </c>
      <c r="D158" s="164">
        <v>1290</v>
      </c>
      <c r="E158" s="164">
        <v>3035</v>
      </c>
      <c r="F158" s="164">
        <v>2084</v>
      </c>
      <c r="G158" s="164">
        <v>1587</v>
      </c>
      <c r="H158" s="164">
        <v>1417</v>
      </c>
      <c r="I158" s="165">
        <f t="shared" si="41"/>
        <v>-0.10712035286704469</v>
      </c>
      <c r="J158" s="164">
        <f t="shared" si="40"/>
        <v>-170</v>
      </c>
      <c r="K158" s="165">
        <f t="shared" si="42"/>
        <v>8.5195386630733492E-5</v>
      </c>
      <c r="L158" s="81"/>
    </row>
    <row r="159" spans="1:12" x14ac:dyDescent="0.25">
      <c r="A159" s="162" t="s">
        <v>149</v>
      </c>
      <c r="B159" s="163" t="s">
        <v>136</v>
      </c>
      <c r="C159" s="164">
        <v>162</v>
      </c>
      <c r="D159" s="164">
        <v>2539</v>
      </c>
      <c r="E159" s="164">
        <v>3841</v>
      </c>
      <c r="F159" s="164">
        <v>3629</v>
      </c>
      <c r="G159" s="164">
        <v>2690</v>
      </c>
      <c r="H159" s="164">
        <v>1413</v>
      </c>
      <c r="I159" s="165">
        <f t="shared" si="41"/>
        <v>-0.47472118959107812</v>
      </c>
      <c r="J159" s="164">
        <f t="shared" si="40"/>
        <v>-1277</v>
      </c>
      <c r="K159" s="165">
        <f t="shared" si="42"/>
        <v>8.4954891537915609E-5</v>
      </c>
      <c r="L159" s="81"/>
    </row>
    <row r="160" spans="1:12" x14ac:dyDescent="0.25">
      <c r="A160" s="162" t="s">
        <v>150</v>
      </c>
      <c r="B160" s="168" t="s">
        <v>150</v>
      </c>
      <c r="C160" s="169">
        <f t="shared" ref="C160:H160" si="43">C152-SUM(C153:C159)</f>
        <v>11602</v>
      </c>
      <c r="D160" s="169">
        <f t="shared" si="43"/>
        <v>25019</v>
      </c>
      <c r="E160" s="169">
        <f t="shared" si="43"/>
        <v>36425</v>
      </c>
      <c r="F160" s="169">
        <f t="shared" si="43"/>
        <v>43313</v>
      </c>
      <c r="G160" s="169">
        <f t="shared" si="43"/>
        <v>39637</v>
      </c>
      <c r="H160" s="169">
        <f t="shared" si="43"/>
        <v>37130</v>
      </c>
      <c r="I160" s="170">
        <f t="shared" si="41"/>
        <v>-6.3248984534651997E-2</v>
      </c>
      <c r="J160" s="169">
        <f>H160-G160</f>
        <v>-2507</v>
      </c>
      <c r="K160" s="170">
        <f t="shared" si="42"/>
        <v>2.232395699081958E-3</v>
      </c>
      <c r="L160" s="81"/>
    </row>
    <row r="161" spans="2:14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2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2">
    <mergeCell ref="B3:K3"/>
    <mergeCell ref="C5:K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3ACA-C61E-4F3D-B5C0-CCE3C97FC3D6}">
  <sheetPr>
    <tabColor rgb="FFF29140"/>
    <pageSetUpPr fitToPage="1"/>
  </sheetPr>
  <dimension ref="A1:P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</cols>
  <sheetData>
    <row r="1" spans="1:14" ht="42.75" customHeight="1" x14ac:dyDescent="0.25"/>
    <row r="4" spans="1:14" ht="42" customHeight="1" thickBot="1" x14ac:dyDescent="0.3">
      <c r="B4" s="277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14" ht="6" customHeight="1" x14ac:dyDescent="0.25"/>
    <row r="6" spans="1:14" s="146" customFormat="1" ht="72" customHeight="1" x14ac:dyDescent="0.25">
      <c r="B6" s="147"/>
      <c r="C6" s="185">
        <v>2020</v>
      </c>
      <c r="D6" s="185">
        <v>2021</v>
      </c>
      <c r="E6" s="185">
        <v>2022</v>
      </c>
      <c r="F6" s="185">
        <v>2023</v>
      </c>
      <c r="G6" s="185">
        <v>2024</v>
      </c>
      <c r="H6" s="185">
        <v>2025</v>
      </c>
      <c r="I6" s="173" t="str">
        <f>CONCATENATE("var. ",RIGHT(H6,2),"/",RIGHT(G6,2))</f>
        <v>var. 25/24</v>
      </c>
      <c r="J6" s="173" t="str">
        <f>CONCATENATE("var. ",RIGHT(H6,2),"/",RIGHT(E6,2))</f>
        <v>var. 25/22</v>
      </c>
      <c r="K6" s="172" t="str">
        <f>CONCATENATE("dif. ",RIGHT(H6,2),"/",RIGHT(G6,2))</f>
        <v>dif. 25/24</v>
      </c>
      <c r="L6" s="172" t="str">
        <f>CONCATENATE("dif. ",RIGHT(H6,2),"/",RIGHT(E6,2))</f>
        <v>dif. 25/22</v>
      </c>
      <c r="M6" s="173" t="str">
        <f>CONCATENATE("Cuota s/ total lugares de residencia ",RIGHT(H6,4))</f>
        <v>Cuota s/ total lugares de residencia 2025</v>
      </c>
    </row>
    <row r="7" spans="1:14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1:14" x14ac:dyDescent="0.25">
      <c r="A8" s="1">
        <v>3</v>
      </c>
      <c r="B8" s="156" t="s">
        <v>73</v>
      </c>
      <c r="C8" s="176">
        <v>10243785</v>
      </c>
      <c r="D8" s="176">
        <v>13903380</v>
      </c>
      <c r="E8" s="176">
        <v>31413157</v>
      </c>
      <c r="F8" s="176">
        <v>34492002</v>
      </c>
      <c r="G8" s="176">
        <v>36085760</v>
      </c>
      <c r="H8" s="176">
        <v>34978337</v>
      </c>
      <c r="I8" s="177">
        <f>IFERROR(H8/G8-1,"-")</f>
        <v>-3.0688642833073265E-2</v>
      </c>
      <c r="J8" s="177">
        <f>IFERROR(H8/E8-1,"-")</f>
        <v>0.11349320923076922</v>
      </c>
      <c r="K8" s="176">
        <f>H8-G8</f>
        <v>-1107423</v>
      </c>
      <c r="L8" s="176">
        <f>H8-E8</f>
        <v>3565180</v>
      </c>
      <c r="M8" s="177">
        <f>H8/H$8</f>
        <v>1</v>
      </c>
      <c r="N8" s="81"/>
    </row>
    <row r="9" spans="1:14" x14ac:dyDescent="0.25">
      <c r="A9" s="1" t="s">
        <v>101</v>
      </c>
      <c r="B9" s="159" t="s">
        <v>102</v>
      </c>
      <c r="C9" s="160">
        <v>1666329</v>
      </c>
      <c r="D9" s="160">
        <v>2851484</v>
      </c>
      <c r="E9" s="160">
        <v>4156505</v>
      </c>
      <c r="F9" s="160">
        <v>4262718</v>
      </c>
      <c r="G9" s="160">
        <v>4222283</v>
      </c>
      <c r="H9" s="160">
        <v>4152241</v>
      </c>
      <c r="I9" s="161">
        <f>IFERROR(H9/G9-1,"-")</f>
        <v>-1.6588655947505138E-2</v>
      </c>
      <c r="J9" s="178">
        <f t="shared" ref="J9:J20" si="0">IFERROR(H9/E9-1,"-")</f>
        <v>-1.0258618719333201E-3</v>
      </c>
      <c r="K9" s="160">
        <f t="shared" ref="K9:K19" si="1">H9-G9</f>
        <v>-70042</v>
      </c>
      <c r="L9" s="160">
        <f t="shared" ref="L9:L20" si="2">H9-E9</f>
        <v>-4264</v>
      </c>
      <c r="M9" s="161">
        <f>H9/H$8</f>
        <v>0.11870893118789495</v>
      </c>
      <c r="N9" s="81"/>
    </row>
    <row r="10" spans="1:14" x14ac:dyDescent="0.25">
      <c r="A10" s="162" t="s">
        <v>108</v>
      </c>
      <c r="B10" s="163" t="s">
        <v>108</v>
      </c>
      <c r="C10" s="164">
        <v>564792</v>
      </c>
      <c r="D10" s="164">
        <v>1116779</v>
      </c>
      <c r="E10" s="164">
        <v>1216905</v>
      </c>
      <c r="F10" s="164">
        <v>1323436</v>
      </c>
      <c r="G10" s="164">
        <v>1324542</v>
      </c>
      <c r="H10" s="164">
        <v>1190681</v>
      </c>
      <c r="I10" s="165">
        <f>IFERROR(H10/G10-1,"-")</f>
        <v>-0.10106210297597207</v>
      </c>
      <c r="J10" s="179">
        <f t="shared" si="0"/>
        <v>-2.1549751213118529E-2</v>
      </c>
      <c r="K10" s="164">
        <f t="shared" si="1"/>
        <v>-133861</v>
      </c>
      <c r="L10" s="164">
        <f t="shared" si="2"/>
        <v>-26224</v>
      </c>
      <c r="M10" s="165">
        <f>H10/H$8</f>
        <v>3.4040526283453672E-2</v>
      </c>
      <c r="N10" s="81"/>
    </row>
    <row r="11" spans="1:14" x14ac:dyDescent="0.25">
      <c r="A11" s="162" t="s">
        <v>105</v>
      </c>
      <c r="B11" s="163" t="s">
        <v>105</v>
      </c>
      <c r="C11" s="164">
        <v>1101537</v>
      </c>
      <c r="D11" s="164">
        <v>1734705</v>
      </c>
      <c r="E11" s="164">
        <v>2939600</v>
      </c>
      <c r="F11" s="164">
        <v>2939282</v>
      </c>
      <c r="G11" s="164">
        <v>2897741</v>
      </c>
      <c r="H11" s="164">
        <v>2961560</v>
      </c>
      <c r="I11" s="165">
        <f>IFERROR(H11/G11-1,"-")</f>
        <v>2.2023707432789807E-2</v>
      </c>
      <c r="J11" s="179">
        <f t="shared" si="0"/>
        <v>7.4704041366171481E-3</v>
      </c>
      <c r="K11" s="164">
        <f t="shared" si="1"/>
        <v>63819</v>
      </c>
      <c r="L11" s="164">
        <f t="shared" si="2"/>
        <v>21960</v>
      </c>
      <c r="M11" s="165">
        <f>H11/H$8</f>
        <v>8.4668404904441288E-2</v>
      </c>
      <c r="N11" s="81"/>
    </row>
    <row r="12" spans="1:14" x14ac:dyDescent="0.25">
      <c r="A12" s="1"/>
      <c r="B12" s="159" t="s">
        <v>112</v>
      </c>
      <c r="C12" s="160">
        <v>8577456</v>
      </c>
      <c r="D12" s="160">
        <v>11051896</v>
      </c>
      <c r="E12" s="160">
        <v>27256652</v>
      </c>
      <c r="F12" s="160">
        <v>30229284</v>
      </c>
      <c r="G12" s="160">
        <v>31863477</v>
      </c>
      <c r="H12" s="160">
        <v>30826096</v>
      </c>
      <c r="I12" s="161">
        <f>IFERROR(H12/G12-1,"-")</f>
        <v>-3.2557055841708649E-2</v>
      </c>
      <c r="J12" s="178">
        <f t="shared" si="0"/>
        <v>0.1309568027650645</v>
      </c>
      <c r="K12" s="160">
        <f t="shared" si="1"/>
        <v>-1037381</v>
      </c>
      <c r="L12" s="160">
        <f t="shared" si="2"/>
        <v>3569444</v>
      </c>
      <c r="M12" s="161">
        <f>H12/H$8</f>
        <v>0.88129106881210506</v>
      </c>
      <c r="N12" s="81"/>
    </row>
    <row r="13" spans="1:14" s="57" customFormat="1" x14ac:dyDescent="0.25">
      <c r="B13" s="163" t="s">
        <v>115</v>
      </c>
      <c r="C13" s="164">
        <v>3390819</v>
      </c>
      <c r="D13" s="164">
        <v>3350798</v>
      </c>
      <c r="E13" s="164">
        <v>12657617</v>
      </c>
      <c r="F13" s="164">
        <v>13879437</v>
      </c>
      <c r="G13" s="164">
        <v>14676825</v>
      </c>
      <c r="H13" s="164">
        <v>14264209</v>
      </c>
      <c r="I13" s="165">
        <f t="shared" ref="I13:I20" si="3">IFERROR(H13/G13-1,"-")</f>
        <v>-2.8113437340841818E-2</v>
      </c>
      <c r="J13" s="179">
        <f t="shared" si="0"/>
        <v>0.12692689311108096</v>
      </c>
      <c r="K13" s="164">
        <f t="shared" si="1"/>
        <v>-412616</v>
      </c>
      <c r="L13" s="164">
        <f t="shared" si="2"/>
        <v>1606592</v>
      </c>
      <c r="M13" s="165">
        <f t="shared" ref="M13:M20" si="4">H13/H$8</f>
        <v>0.40780123423249082</v>
      </c>
      <c r="N13" s="166"/>
    </row>
    <row r="14" spans="1:14" s="57" customFormat="1" x14ac:dyDescent="0.25">
      <c r="B14" s="163" t="s">
        <v>118</v>
      </c>
      <c r="C14" s="164">
        <v>1278654</v>
      </c>
      <c r="D14" s="164">
        <v>1806937</v>
      </c>
      <c r="E14" s="164">
        <v>3169256</v>
      </c>
      <c r="F14" s="164">
        <v>3606205</v>
      </c>
      <c r="G14" s="164">
        <v>3758646</v>
      </c>
      <c r="H14" s="164">
        <v>3569778</v>
      </c>
      <c r="I14" s="165">
        <f t="shared" si="3"/>
        <v>-5.0248946030033159E-2</v>
      </c>
      <c r="J14" s="179">
        <f t="shared" si="0"/>
        <v>0.12637729486037097</v>
      </c>
      <c r="K14" s="164">
        <f t="shared" si="1"/>
        <v>-188868</v>
      </c>
      <c r="L14" s="164">
        <f t="shared" si="2"/>
        <v>400522</v>
      </c>
      <c r="M14" s="165">
        <f t="shared" si="4"/>
        <v>0.10205682448539506</v>
      </c>
      <c r="N14" s="166"/>
    </row>
    <row r="15" spans="1:14" x14ac:dyDescent="0.25">
      <c r="A15" s="1"/>
      <c r="B15" s="163" t="s">
        <v>121</v>
      </c>
      <c r="C15" s="164">
        <v>395218</v>
      </c>
      <c r="D15" s="164">
        <v>815902</v>
      </c>
      <c r="E15" s="164">
        <v>1288352</v>
      </c>
      <c r="F15" s="164">
        <v>1510103</v>
      </c>
      <c r="G15" s="164">
        <v>1590940</v>
      </c>
      <c r="H15" s="164">
        <v>1541951</v>
      </c>
      <c r="I15" s="165">
        <f t="shared" si="3"/>
        <v>-3.0792487460243656E-2</v>
      </c>
      <c r="J15" s="179">
        <f t="shared" si="0"/>
        <v>0.19683983880181821</v>
      </c>
      <c r="K15" s="164">
        <f t="shared" si="1"/>
        <v>-48989</v>
      </c>
      <c r="L15" s="164">
        <f t="shared" si="2"/>
        <v>253599</v>
      </c>
      <c r="M15" s="165">
        <f t="shared" si="4"/>
        <v>4.4083027732278984E-2</v>
      </c>
      <c r="N15" s="81"/>
    </row>
    <row r="16" spans="1:14" x14ac:dyDescent="0.25">
      <c r="A16" s="1"/>
      <c r="B16" s="163" t="s">
        <v>128</v>
      </c>
      <c r="C16" s="164">
        <v>302698</v>
      </c>
      <c r="D16" s="164">
        <v>691981</v>
      </c>
      <c r="E16" s="164">
        <v>1287744</v>
      </c>
      <c r="F16" s="164">
        <v>1318405</v>
      </c>
      <c r="G16" s="164">
        <v>1376091</v>
      </c>
      <c r="H16" s="164">
        <v>1291992</v>
      </c>
      <c r="I16" s="165">
        <f t="shared" si="3"/>
        <v>-6.1114417578488678E-2</v>
      </c>
      <c r="J16" s="179">
        <f t="shared" si="0"/>
        <v>3.298792306545506E-3</v>
      </c>
      <c r="K16" s="164">
        <f t="shared" si="1"/>
        <v>-84099</v>
      </c>
      <c r="L16" s="164">
        <f t="shared" si="2"/>
        <v>4248</v>
      </c>
      <c r="M16" s="165">
        <f t="shared" si="4"/>
        <v>3.6936918985027788E-2</v>
      </c>
      <c r="N16" s="81"/>
    </row>
    <row r="17" spans="1:14" x14ac:dyDescent="0.25">
      <c r="A17" s="1"/>
      <c r="B17" s="163" t="s">
        <v>124</v>
      </c>
      <c r="C17" s="164">
        <v>443857</v>
      </c>
      <c r="D17" s="164">
        <v>726467</v>
      </c>
      <c r="E17" s="164">
        <v>1124652</v>
      </c>
      <c r="F17" s="164">
        <v>1170697</v>
      </c>
      <c r="G17" s="164">
        <v>1202943</v>
      </c>
      <c r="H17" s="164">
        <v>1125010</v>
      </c>
      <c r="I17" s="165">
        <f t="shared" si="3"/>
        <v>-6.4785280765589093E-2</v>
      </c>
      <c r="J17" s="179">
        <f t="shared" si="0"/>
        <v>3.1832068942216907E-4</v>
      </c>
      <c r="K17" s="164">
        <f t="shared" si="1"/>
        <v>-77933</v>
      </c>
      <c r="L17" s="164">
        <f t="shared" si="2"/>
        <v>358</v>
      </c>
      <c r="M17" s="165">
        <f t="shared" si="4"/>
        <v>3.216304994717159E-2</v>
      </c>
      <c r="N17" s="81"/>
    </row>
    <row r="18" spans="1:14" x14ac:dyDescent="0.25">
      <c r="A18" s="1"/>
      <c r="B18" s="163" t="s">
        <v>133</v>
      </c>
      <c r="C18" s="164">
        <v>241432</v>
      </c>
      <c r="D18" s="164">
        <v>191434</v>
      </c>
      <c r="E18" s="164">
        <v>491111</v>
      </c>
      <c r="F18" s="164">
        <v>523441</v>
      </c>
      <c r="G18" s="164">
        <v>511222</v>
      </c>
      <c r="H18" s="164">
        <v>496171</v>
      </c>
      <c r="I18" s="165">
        <f t="shared" si="3"/>
        <v>-2.9441221230698256E-2</v>
      </c>
      <c r="J18" s="179">
        <f t="shared" si="0"/>
        <v>1.0303169751848307E-2</v>
      </c>
      <c r="K18" s="164">
        <f t="shared" si="1"/>
        <v>-15051</v>
      </c>
      <c r="L18" s="164">
        <f t="shared" si="2"/>
        <v>5060</v>
      </c>
      <c r="M18" s="165">
        <f t="shared" si="4"/>
        <v>1.4185094048353414E-2</v>
      </c>
      <c r="N18" s="81"/>
    </row>
    <row r="19" spans="1:14" x14ac:dyDescent="0.25">
      <c r="A19" s="162" t="s">
        <v>149</v>
      </c>
      <c r="B19" s="163" t="s">
        <v>136</v>
      </c>
      <c r="C19" s="164">
        <v>356220</v>
      </c>
      <c r="D19" s="164">
        <v>171613</v>
      </c>
      <c r="E19" s="164">
        <v>432358</v>
      </c>
      <c r="F19" s="164">
        <v>543161</v>
      </c>
      <c r="G19" s="164">
        <v>529346</v>
      </c>
      <c r="H19" s="164">
        <v>469492</v>
      </c>
      <c r="I19" s="165">
        <f t="shared" si="3"/>
        <v>-0.11307160156117169</v>
      </c>
      <c r="J19" s="179">
        <f t="shared" si="0"/>
        <v>8.5887158327127011E-2</v>
      </c>
      <c r="K19" s="164">
        <f t="shared" si="1"/>
        <v>-59854</v>
      </c>
      <c r="L19" s="164">
        <f t="shared" si="2"/>
        <v>37134</v>
      </c>
      <c r="M19" s="165">
        <f t="shared" si="4"/>
        <v>1.3422364819688254E-2</v>
      </c>
      <c r="N19" s="81"/>
    </row>
    <row r="20" spans="1:14" x14ac:dyDescent="0.25">
      <c r="A20" s="167" t="s">
        <v>150</v>
      </c>
      <c r="B20" s="168" t="s">
        <v>150</v>
      </c>
      <c r="C20" s="169">
        <f t="shared" ref="C20:H20" si="5">C12-SUM(C13:C19)</f>
        <v>2168558</v>
      </c>
      <c r="D20" s="169">
        <f t="shared" si="5"/>
        <v>3296764</v>
      </c>
      <c r="E20" s="169">
        <f t="shared" si="5"/>
        <v>6805562</v>
      </c>
      <c r="F20" s="169">
        <f t="shared" si="5"/>
        <v>7677835</v>
      </c>
      <c r="G20" s="169">
        <f t="shared" si="5"/>
        <v>8217464</v>
      </c>
      <c r="H20" s="169">
        <f t="shared" si="5"/>
        <v>8067493</v>
      </c>
      <c r="I20" s="170">
        <f t="shared" si="3"/>
        <v>-1.8250277701246986E-2</v>
      </c>
      <c r="J20" s="180">
        <f t="shared" si="0"/>
        <v>0.18542642033089995</v>
      </c>
      <c r="K20" s="169">
        <f>H20-G20</f>
        <v>-149971</v>
      </c>
      <c r="L20" s="169">
        <f t="shared" si="2"/>
        <v>1261931</v>
      </c>
      <c r="M20" s="170">
        <f t="shared" si="4"/>
        <v>0.23064255456169916</v>
      </c>
      <c r="N20" s="81"/>
    </row>
    <row r="21" spans="1:14" s="146" customFormat="1" x14ac:dyDescent="0.25"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1:14" x14ac:dyDescent="0.25">
      <c r="A22" s="1">
        <v>3</v>
      </c>
      <c r="B22" s="156" t="s">
        <v>73</v>
      </c>
      <c r="C22" s="176">
        <v>3913809</v>
      </c>
      <c r="D22" s="176">
        <v>5763674</v>
      </c>
      <c r="E22" s="176">
        <v>12632443</v>
      </c>
      <c r="F22" s="176">
        <v>13593290</v>
      </c>
      <c r="G22" s="176">
        <v>13840017</v>
      </c>
      <c r="H22" s="176">
        <v>13113733</v>
      </c>
      <c r="I22" s="177">
        <f>IFERROR(H22/G22-1,"-")</f>
        <v>-5.2477103171188255E-2</v>
      </c>
      <c r="J22" s="177">
        <f>IFERROR(H22/E22-1,"-")</f>
        <v>3.8099518834163737E-2</v>
      </c>
      <c r="K22" s="176">
        <f>H22-G22</f>
        <v>-726284</v>
      </c>
      <c r="L22" s="176">
        <f>H22-E22</f>
        <v>481290</v>
      </c>
      <c r="M22" s="177">
        <f>H22/H$8</f>
        <v>0.37491013366358727</v>
      </c>
      <c r="N22" s="81"/>
    </row>
    <row r="23" spans="1:14" x14ac:dyDescent="0.25">
      <c r="A23" s="1" t="s">
        <v>101</v>
      </c>
      <c r="B23" s="159" t="s">
        <v>102</v>
      </c>
      <c r="C23" s="160">
        <v>419753</v>
      </c>
      <c r="D23" s="160">
        <v>926094</v>
      </c>
      <c r="E23" s="160">
        <v>924180</v>
      </c>
      <c r="F23" s="160">
        <v>819722</v>
      </c>
      <c r="G23" s="160">
        <v>742797</v>
      </c>
      <c r="H23" s="160">
        <v>653758</v>
      </c>
      <c r="I23" s="161">
        <f>IFERROR(H23/G23-1,"-")</f>
        <v>-0.11986989715898155</v>
      </c>
      <c r="J23" s="178">
        <f t="shared" ref="J23:J34" si="6">IFERROR(H23/E23-1,"-")</f>
        <v>-0.2926075007033262</v>
      </c>
      <c r="K23" s="160">
        <f t="shared" ref="K23:K33" si="7">H23-G23</f>
        <v>-89039</v>
      </c>
      <c r="L23" s="160">
        <f t="shared" ref="L23:L34" si="8">H23-E23</f>
        <v>-270422</v>
      </c>
      <c r="M23" s="161">
        <f>H23/H$8</f>
        <v>1.8690368269938046E-2</v>
      </c>
      <c r="N23" s="81"/>
    </row>
    <row r="24" spans="1:14" x14ac:dyDescent="0.25">
      <c r="A24" s="162" t="s">
        <v>108</v>
      </c>
      <c r="B24" s="163" t="s">
        <v>108</v>
      </c>
      <c r="C24" s="164">
        <v>197437</v>
      </c>
      <c r="D24" s="164">
        <v>341894</v>
      </c>
      <c r="E24" s="164">
        <v>286627</v>
      </c>
      <c r="F24" s="164">
        <v>258252</v>
      </c>
      <c r="G24" s="164">
        <v>219334</v>
      </c>
      <c r="H24" s="164">
        <v>218955</v>
      </c>
      <c r="I24" s="165">
        <f>IFERROR(H24/G24-1,"-")</f>
        <v>-1.7279582736831056E-3</v>
      </c>
      <c r="J24" s="179">
        <f t="shared" si="6"/>
        <v>-0.23609778562382466</v>
      </c>
      <c r="K24" s="164">
        <f t="shared" si="7"/>
        <v>-379</v>
      </c>
      <c r="L24" s="164">
        <f t="shared" si="8"/>
        <v>-67672</v>
      </c>
      <c r="M24" s="165">
        <f>H24/H$8</f>
        <v>6.2597315589932138E-3</v>
      </c>
      <c r="N24" s="81"/>
    </row>
    <row r="25" spans="1:14" x14ac:dyDescent="0.25">
      <c r="A25" s="162" t="s">
        <v>105</v>
      </c>
      <c r="B25" s="163" t="s">
        <v>105</v>
      </c>
      <c r="C25" s="164">
        <v>222316</v>
      </c>
      <c r="D25" s="164">
        <v>584200</v>
      </c>
      <c r="E25" s="164">
        <v>637553</v>
      </c>
      <c r="F25" s="164">
        <v>561470</v>
      </c>
      <c r="G25" s="164">
        <v>523463</v>
      </c>
      <c r="H25" s="164">
        <v>434803</v>
      </c>
      <c r="I25" s="165">
        <f>IFERROR(H25/G25-1,"-")</f>
        <v>-0.16937204730802369</v>
      </c>
      <c r="J25" s="179">
        <f t="shared" si="6"/>
        <v>-0.31801277697697294</v>
      </c>
      <c r="K25" s="164">
        <f t="shared" si="7"/>
        <v>-88660</v>
      </c>
      <c r="L25" s="164">
        <f t="shared" si="8"/>
        <v>-202750</v>
      </c>
      <c r="M25" s="165">
        <f>H25/H$8</f>
        <v>1.2430636710944834E-2</v>
      </c>
      <c r="N25" s="81"/>
    </row>
    <row r="26" spans="1:14" x14ac:dyDescent="0.25">
      <c r="A26" s="1"/>
      <c r="B26" s="159" t="s">
        <v>112</v>
      </c>
      <c r="C26" s="160">
        <v>3494056</v>
      </c>
      <c r="D26" s="160">
        <v>4837580</v>
      </c>
      <c r="E26" s="160">
        <v>11708263</v>
      </c>
      <c r="F26" s="160">
        <v>12773568</v>
      </c>
      <c r="G26" s="160">
        <v>13097220</v>
      </c>
      <c r="H26" s="160">
        <v>12459975</v>
      </c>
      <c r="I26" s="161">
        <f>IFERROR(H26/G26-1,"-")</f>
        <v>-4.8654981744217451E-2</v>
      </c>
      <c r="J26" s="178">
        <f t="shared" si="6"/>
        <v>6.4203545820588515E-2</v>
      </c>
      <c r="K26" s="160">
        <f t="shared" si="7"/>
        <v>-637245</v>
      </c>
      <c r="L26" s="160">
        <f t="shared" si="8"/>
        <v>751712</v>
      </c>
      <c r="M26" s="161">
        <f>H26/H$8</f>
        <v>0.35621976539364919</v>
      </c>
      <c r="N26" s="81"/>
    </row>
    <row r="27" spans="1:14" s="57" customFormat="1" x14ac:dyDescent="0.25">
      <c r="B27" s="163" t="s">
        <v>115</v>
      </c>
      <c r="C27" s="164">
        <v>1483938</v>
      </c>
      <c r="D27" s="164">
        <v>1575483</v>
      </c>
      <c r="E27" s="164">
        <v>5839663</v>
      </c>
      <c r="F27" s="164">
        <v>6457010</v>
      </c>
      <c r="G27" s="164">
        <v>6689570</v>
      </c>
      <c r="H27" s="164">
        <v>6403412</v>
      </c>
      <c r="I27" s="165">
        <f t="shared" ref="I27:I34" si="9">IFERROR(H27/G27-1,"-")</f>
        <v>-4.2776740507984856E-2</v>
      </c>
      <c r="J27" s="179">
        <f t="shared" si="6"/>
        <v>9.6537933781452701E-2</v>
      </c>
      <c r="K27" s="164">
        <f t="shared" si="7"/>
        <v>-286158</v>
      </c>
      <c r="L27" s="164">
        <f t="shared" si="8"/>
        <v>563749</v>
      </c>
      <c r="M27" s="165">
        <f t="shared" ref="M27:M34" si="10">H27/H$8</f>
        <v>0.1830679371635078</v>
      </c>
      <c r="N27" s="166"/>
    </row>
    <row r="28" spans="1:14" s="57" customFormat="1" x14ac:dyDescent="0.25">
      <c r="B28" s="163" t="s">
        <v>118</v>
      </c>
      <c r="C28" s="164">
        <v>510569</v>
      </c>
      <c r="D28" s="164">
        <v>851193</v>
      </c>
      <c r="E28" s="164">
        <v>1420539</v>
      </c>
      <c r="F28" s="164">
        <v>1496166</v>
      </c>
      <c r="G28" s="164">
        <v>1483358</v>
      </c>
      <c r="H28" s="164">
        <v>1371271</v>
      </c>
      <c r="I28" s="165">
        <f t="shared" si="9"/>
        <v>-7.556301310944491E-2</v>
      </c>
      <c r="J28" s="179">
        <f t="shared" si="6"/>
        <v>-3.4682609910745121E-2</v>
      </c>
      <c r="K28" s="164">
        <f t="shared" si="7"/>
        <v>-112087</v>
      </c>
      <c r="L28" s="164">
        <f t="shared" si="8"/>
        <v>-49268</v>
      </c>
      <c r="M28" s="165">
        <f t="shared" si="10"/>
        <v>3.9203436115330469E-2</v>
      </c>
      <c r="N28" s="166"/>
    </row>
    <row r="29" spans="1:14" x14ac:dyDescent="0.25">
      <c r="A29" s="1"/>
      <c r="B29" s="163" t="s">
        <v>121</v>
      </c>
      <c r="C29" s="164">
        <v>173273</v>
      </c>
      <c r="D29" s="164">
        <v>321437</v>
      </c>
      <c r="E29" s="164">
        <v>466813</v>
      </c>
      <c r="F29" s="164">
        <v>535892</v>
      </c>
      <c r="G29" s="164">
        <v>462244</v>
      </c>
      <c r="H29" s="164">
        <v>396257</v>
      </c>
      <c r="I29" s="165">
        <f t="shared" si="9"/>
        <v>-0.14275361064719061</v>
      </c>
      <c r="J29" s="179">
        <f t="shared" si="6"/>
        <v>-0.1511440341207293</v>
      </c>
      <c r="K29" s="164">
        <f t="shared" si="7"/>
        <v>-65987</v>
      </c>
      <c r="L29" s="164">
        <f t="shared" si="8"/>
        <v>-70556</v>
      </c>
      <c r="M29" s="165">
        <f t="shared" si="10"/>
        <v>1.1328640352455864E-2</v>
      </c>
      <c r="N29" s="81"/>
    </row>
    <row r="30" spans="1:14" x14ac:dyDescent="0.25">
      <c r="A30" s="1"/>
      <c r="B30" s="163" t="s">
        <v>128</v>
      </c>
      <c r="C30" s="164">
        <v>134940</v>
      </c>
      <c r="D30" s="164">
        <v>321774</v>
      </c>
      <c r="E30" s="164">
        <v>583899</v>
      </c>
      <c r="F30" s="164">
        <v>553144</v>
      </c>
      <c r="G30" s="164">
        <v>562616</v>
      </c>
      <c r="H30" s="164">
        <v>539721</v>
      </c>
      <c r="I30" s="165">
        <f t="shared" si="9"/>
        <v>-4.0693830250117302E-2</v>
      </c>
      <c r="J30" s="179">
        <f t="shared" si="6"/>
        <v>-7.5660345367948856E-2</v>
      </c>
      <c r="K30" s="164">
        <f t="shared" si="7"/>
        <v>-22895</v>
      </c>
      <c r="L30" s="164">
        <f t="shared" si="8"/>
        <v>-44178</v>
      </c>
      <c r="M30" s="165">
        <f t="shared" si="10"/>
        <v>1.5430150381363184E-2</v>
      </c>
      <c r="N30" s="81"/>
    </row>
    <row r="31" spans="1:14" x14ac:dyDescent="0.25">
      <c r="A31" s="1"/>
      <c r="B31" s="163" t="s">
        <v>124</v>
      </c>
      <c r="C31" s="164">
        <v>241515</v>
      </c>
      <c r="D31" s="164">
        <v>414396</v>
      </c>
      <c r="E31" s="164">
        <v>639629</v>
      </c>
      <c r="F31" s="164">
        <v>620048</v>
      </c>
      <c r="G31" s="164">
        <v>632422</v>
      </c>
      <c r="H31" s="164">
        <v>602571</v>
      </c>
      <c r="I31" s="165">
        <f t="shared" si="9"/>
        <v>-4.7201077761368171E-2</v>
      </c>
      <c r="J31" s="179">
        <f t="shared" si="6"/>
        <v>-5.7936710186686335E-2</v>
      </c>
      <c r="K31" s="164">
        <f t="shared" si="7"/>
        <v>-29851</v>
      </c>
      <c r="L31" s="164">
        <f t="shared" si="8"/>
        <v>-37058</v>
      </c>
      <c r="M31" s="165">
        <f t="shared" si="10"/>
        <v>1.7226976799954784E-2</v>
      </c>
      <c r="N31" s="81"/>
    </row>
    <row r="32" spans="1:14" x14ac:dyDescent="0.25">
      <c r="A32" s="1"/>
      <c r="B32" s="163" t="s">
        <v>133</v>
      </c>
      <c r="C32" s="164">
        <v>95128</v>
      </c>
      <c r="D32" s="164">
        <v>58069</v>
      </c>
      <c r="E32" s="164">
        <v>177706</v>
      </c>
      <c r="F32" s="164">
        <v>184397</v>
      </c>
      <c r="G32" s="164">
        <v>184792</v>
      </c>
      <c r="H32" s="164">
        <v>177006</v>
      </c>
      <c r="I32" s="165">
        <f t="shared" si="9"/>
        <v>-4.2133858608597752E-2</v>
      </c>
      <c r="J32" s="179">
        <f t="shared" si="6"/>
        <v>-3.9390904077520883E-3</v>
      </c>
      <c r="K32" s="164">
        <f t="shared" si="7"/>
        <v>-7786</v>
      </c>
      <c r="L32" s="164">
        <f t="shared" si="8"/>
        <v>-700</v>
      </c>
      <c r="M32" s="165">
        <f t="shared" si="10"/>
        <v>5.0604464128754896E-3</v>
      </c>
      <c r="N32" s="81"/>
    </row>
    <row r="33" spans="1:14" x14ac:dyDescent="0.25">
      <c r="A33" s="162" t="s">
        <v>149</v>
      </c>
      <c r="B33" s="163" t="s">
        <v>136</v>
      </c>
      <c r="C33" s="164">
        <v>106598</v>
      </c>
      <c r="D33" s="164">
        <v>43884</v>
      </c>
      <c r="E33" s="164">
        <v>147837</v>
      </c>
      <c r="F33" s="164">
        <v>187523</v>
      </c>
      <c r="G33" s="164">
        <v>166807</v>
      </c>
      <c r="H33" s="164">
        <v>155413</v>
      </c>
      <c r="I33" s="165">
        <f t="shared" si="9"/>
        <v>-6.8306485938839479E-2</v>
      </c>
      <c r="J33" s="179">
        <f t="shared" si="6"/>
        <v>5.124562863153348E-2</v>
      </c>
      <c r="K33" s="164">
        <f t="shared" si="7"/>
        <v>-11394</v>
      </c>
      <c r="L33" s="164">
        <f t="shared" si="8"/>
        <v>7576</v>
      </c>
      <c r="M33" s="165">
        <f t="shared" si="10"/>
        <v>4.4431214668667635E-3</v>
      </c>
      <c r="N33" s="81"/>
    </row>
    <row r="34" spans="1:14" x14ac:dyDescent="0.25">
      <c r="A34" s="167" t="s">
        <v>150</v>
      </c>
      <c r="B34" s="168" t="s">
        <v>150</v>
      </c>
      <c r="C34" s="169">
        <f t="shared" ref="C34:H34" si="11">C26-SUM(C27:C33)</f>
        <v>748095</v>
      </c>
      <c r="D34" s="169">
        <f t="shared" si="11"/>
        <v>1251344</v>
      </c>
      <c r="E34" s="169">
        <f t="shared" si="11"/>
        <v>2432177</v>
      </c>
      <c r="F34" s="169">
        <f t="shared" si="11"/>
        <v>2739388</v>
      </c>
      <c r="G34" s="169">
        <f t="shared" si="11"/>
        <v>2915411</v>
      </c>
      <c r="H34" s="169">
        <f t="shared" si="11"/>
        <v>2814324</v>
      </c>
      <c r="I34" s="170">
        <f t="shared" si="9"/>
        <v>-3.4673327362762962E-2</v>
      </c>
      <c r="J34" s="180">
        <f t="shared" si="6"/>
        <v>0.15712137726818409</v>
      </c>
      <c r="K34" s="169">
        <f>H34-G34</f>
        <v>-101087</v>
      </c>
      <c r="L34" s="169">
        <f t="shared" si="8"/>
        <v>382147</v>
      </c>
      <c r="M34" s="170">
        <f t="shared" si="10"/>
        <v>8.0459056701294857E-2</v>
      </c>
      <c r="N34" s="81"/>
    </row>
    <row r="35" spans="1:14" s="146" customFormat="1" x14ac:dyDescent="0.25"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</row>
    <row r="36" spans="1:14" x14ac:dyDescent="0.25">
      <c r="A36" s="1">
        <v>3</v>
      </c>
      <c r="B36" s="156" t="s">
        <v>73</v>
      </c>
      <c r="C36" s="176">
        <v>2858440</v>
      </c>
      <c r="D36" s="176">
        <v>3367162</v>
      </c>
      <c r="E36" s="176">
        <v>8870774</v>
      </c>
      <c r="F36" s="176">
        <v>9740327</v>
      </c>
      <c r="G36" s="176">
        <v>10013119</v>
      </c>
      <c r="H36" s="176">
        <v>9994134</v>
      </c>
      <c r="I36" s="177">
        <f>IFERROR(H36/G36-1,"-")</f>
        <v>-1.8960126210424422E-3</v>
      </c>
      <c r="J36" s="177">
        <f>IFERROR(H36/E36-1,"-")</f>
        <v>0.12663607482278327</v>
      </c>
      <c r="K36" s="176">
        <f>H36-G36</f>
        <v>-18985</v>
      </c>
      <c r="L36" s="176">
        <f>H36-E36</f>
        <v>1123360</v>
      </c>
      <c r="M36" s="177">
        <f>H36/H$8</f>
        <v>0.28572353225369174</v>
      </c>
      <c r="N36" s="81"/>
    </row>
    <row r="37" spans="1:14" x14ac:dyDescent="0.25">
      <c r="A37" s="1" t="s">
        <v>101</v>
      </c>
      <c r="B37" s="159" t="s">
        <v>102</v>
      </c>
      <c r="C37" s="160">
        <v>241430</v>
      </c>
      <c r="D37" s="160">
        <v>350874</v>
      </c>
      <c r="E37" s="160">
        <v>513766</v>
      </c>
      <c r="F37" s="160">
        <v>578106</v>
      </c>
      <c r="G37" s="160">
        <v>549885</v>
      </c>
      <c r="H37" s="160">
        <v>574109</v>
      </c>
      <c r="I37" s="161">
        <f>IFERROR(H37/G37-1,"-")</f>
        <v>4.40528474135502E-2</v>
      </c>
      <c r="J37" s="178">
        <f t="shared" ref="J37:J48" si="12">IFERROR(H37/E37-1,"-")</f>
        <v>0.11745230318861122</v>
      </c>
      <c r="K37" s="160">
        <f t="shared" ref="K37:K47" si="13">H37-G37</f>
        <v>24224</v>
      </c>
      <c r="L37" s="160">
        <f t="shared" ref="L37:L48" si="14">H37-E37</f>
        <v>60343</v>
      </c>
      <c r="M37" s="161">
        <f>H37/H$8</f>
        <v>1.6413273163901416E-2</v>
      </c>
      <c r="N37" s="81"/>
    </row>
    <row r="38" spans="1:14" x14ac:dyDescent="0.25">
      <c r="A38" s="162" t="s">
        <v>108</v>
      </c>
      <c r="B38" s="163" t="s">
        <v>108</v>
      </c>
      <c r="C38" s="164">
        <v>92534</v>
      </c>
      <c r="D38" s="164">
        <v>131066</v>
      </c>
      <c r="E38" s="164">
        <v>155656</v>
      </c>
      <c r="F38" s="164">
        <v>219792</v>
      </c>
      <c r="G38" s="164">
        <v>237231</v>
      </c>
      <c r="H38" s="164">
        <v>221651</v>
      </c>
      <c r="I38" s="165">
        <f>IFERROR(H38/G38-1,"-")</f>
        <v>-6.5674384882245529E-2</v>
      </c>
      <c r="J38" s="179">
        <f t="shared" si="12"/>
        <v>0.42397980161381499</v>
      </c>
      <c r="K38" s="164">
        <f t="shared" si="13"/>
        <v>-15580</v>
      </c>
      <c r="L38" s="164">
        <f t="shared" si="14"/>
        <v>65995</v>
      </c>
      <c r="M38" s="165">
        <f>H38/H$8</f>
        <v>6.3368078362330375E-3</v>
      </c>
      <c r="N38" s="81"/>
    </row>
    <row r="39" spans="1:14" x14ac:dyDescent="0.25">
      <c r="A39" s="162" t="s">
        <v>105</v>
      </c>
      <c r="B39" s="163" t="s">
        <v>105</v>
      </c>
      <c r="C39" s="164">
        <v>148896</v>
      </c>
      <c r="D39" s="164">
        <v>219808</v>
      </c>
      <c r="E39" s="164">
        <v>358110</v>
      </c>
      <c r="F39" s="164">
        <v>358314</v>
      </c>
      <c r="G39" s="164">
        <v>312654</v>
      </c>
      <c r="H39" s="164">
        <v>352458</v>
      </c>
      <c r="I39" s="165">
        <f>IFERROR(H39/G39-1,"-")</f>
        <v>0.12731006160164271</v>
      </c>
      <c r="J39" s="179">
        <f t="shared" si="12"/>
        <v>-1.5782860015079114E-2</v>
      </c>
      <c r="K39" s="164">
        <f t="shared" si="13"/>
        <v>39804</v>
      </c>
      <c r="L39" s="164">
        <f t="shared" si="14"/>
        <v>-5652</v>
      </c>
      <c r="M39" s="165">
        <f>H39/H$8</f>
        <v>1.007646532766838E-2</v>
      </c>
      <c r="N39" s="81"/>
    </row>
    <row r="40" spans="1:14" x14ac:dyDescent="0.25">
      <c r="A40" s="1"/>
      <c r="B40" s="159" t="s">
        <v>112</v>
      </c>
      <c r="C40" s="160">
        <v>2617010</v>
      </c>
      <c r="D40" s="160">
        <v>3016288</v>
      </c>
      <c r="E40" s="160">
        <v>8357008</v>
      </c>
      <c r="F40" s="160">
        <v>9162221</v>
      </c>
      <c r="G40" s="160">
        <v>9463234</v>
      </c>
      <c r="H40" s="160">
        <v>9420025</v>
      </c>
      <c r="I40" s="161">
        <f>IFERROR(H40/G40-1,"-")</f>
        <v>-4.5659866383944703E-3</v>
      </c>
      <c r="J40" s="178">
        <f t="shared" si="12"/>
        <v>0.12720066799026641</v>
      </c>
      <c r="K40" s="160">
        <f t="shared" si="13"/>
        <v>-43209</v>
      </c>
      <c r="L40" s="160">
        <f t="shared" si="14"/>
        <v>1063017</v>
      </c>
      <c r="M40" s="161">
        <f>H40/H$8</f>
        <v>0.26931025908979034</v>
      </c>
      <c r="N40" s="81"/>
    </row>
    <row r="41" spans="1:14" s="57" customFormat="1" x14ac:dyDescent="0.25">
      <c r="B41" s="163" t="s">
        <v>115</v>
      </c>
      <c r="C41" s="164">
        <v>1173619</v>
      </c>
      <c r="D41" s="164">
        <v>1066343</v>
      </c>
      <c r="E41" s="164">
        <v>4256430</v>
      </c>
      <c r="F41" s="164">
        <v>4628132</v>
      </c>
      <c r="G41" s="164">
        <v>4858902</v>
      </c>
      <c r="H41" s="164">
        <v>4850627</v>
      </c>
      <c r="I41" s="165">
        <f t="shared" ref="I41:I48" si="15">IFERROR(H41/G41-1,"-")</f>
        <v>-1.7030596624504346E-3</v>
      </c>
      <c r="J41" s="179">
        <f t="shared" si="12"/>
        <v>0.13959985245851581</v>
      </c>
      <c r="K41" s="164">
        <f t="shared" si="13"/>
        <v>-8275</v>
      </c>
      <c r="L41" s="164">
        <f t="shared" si="14"/>
        <v>594197</v>
      </c>
      <c r="M41" s="165">
        <f t="shared" ref="M41:M48" si="16">H41/H$8</f>
        <v>0.13867517486608927</v>
      </c>
      <c r="N41" s="166"/>
    </row>
    <row r="42" spans="1:14" s="57" customFormat="1" x14ac:dyDescent="0.25">
      <c r="B42" s="163" t="s">
        <v>118</v>
      </c>
      <c r="C42" s="164">
        <v>139836</v>
      </c>
      <c r="D42" s="164">
        <v>174981</v>
      </c>
      <c r="E42" s="164">
        <v>311196</v>
      </c>
      <c r="F42" s="164">
        <v>358364</v>
      </c>
      <c r="G42" s="164">
        <v>358116</v>
      </c>
      <c r="H42" s="164">
        <v>376020</v>
      </c>
      <c r="I42" s="165">
        <f t="shared" si="15"/>
        <v>4.9994973695673961E-2</v>
      </c>
      <c r="J42" s="179">
        <f t="shared" si="12"/>
        <v>0.2083060193575752</v>
      </c>
      <c r="K42" s="164">
        <f t="shared" si="13"/>
        <v>17904</v>
      </c>
      <c r="L42" s="164">
        <f t="shared" si="14"/>
        <v>64824</v>
      </c>
      <c r="M42" s="165">
        <f t="shared" si="16"/>
        <v>1.0750082258055894E-2</v>
      </c>
      <c r="N42" s="166"/>
    </row>
    <row r="43" spans="1:14" x14ac:dyDescent="0.25">
      <c r="A43" s="1"/>
      <c r="B43" s="163" t="s">
        <v>121</v>
      </c>
      <c r="C43" s="164">
        <v>67848</v>
      </c>
      <c r="D43" s="164">
        <v>127385</v>
      </c>
      <c r="E43" s="164">
        <v>198903</v>
      </c>
      <c r="F43" s="164">
        <v>247768</v>
      </c>
      <c r="G43" s="164">
        <v>245648</v>
      </c>
      <c r="H43" s="164">
        <v>247430</v>
      </c>
      <c r="I43" s="165">
        <f t="shared" si="15"/>
        <v>7.2542825506416442E-3</v>
      </c>
      <c r="J43" s="179">
        <f t="shared" si="12"/>
        <v>0.24397319296340436</v>
      </c>
      <c r="K43" s="164">
        <f t="shared" si="13"/>
        <v>1782</v>
      </c>
      <c r="L43" s="164">
        <f t="shared" si="14"/>
        <v>48527</v>
      </c>
      <c r="M43" s="165">
        <f t="shared" si="16"/>
        <v>7.0738068536534485E-3</v>
      </c>
      <c r="N43" s="81"/>
    </row>
    <row r="44" spans="1:14" x14ac:dyDescent="0.25">
      <c r="A44" s="1"/>
      <c r="B44" s="163" t="s">
        <v>128</v>
      </c>
      <c r="C44" s="164">
        <v>124287</v>
      </c>
      <c r="D44" s="164">
        <v>239923</v>
      </c>
      <c r="E44" s="164">
        <v>477050</v>
      </c>
      <c r="F44" s="164">
        <v>501092</v>
      </c>
      <c r="G44" s="164">
        <v>499671</v>
      </c>
      <c r="H44" s="164">
        <v>464546</v>
      </c>
      <c r="I44" s="165">
        <f t="shared" si="15"/>
        <v>-7.029625493574776E-2</v>
      </c>
      <c r="J44" s="179">
        <f t="shared" si="12"/>
        <v>-2.621108898438318E-2</v>
      </c>
      <c r="K44" s="164">
        <f t="shared" si="13"/>
        <v>-35125</v>
      </c>
      <c r="L44" s="164">
        <f t="shared" si="14"/>
        <v>-12504</v>
      </c>
      <c r="M44" s="165">
        <f t="shared" si="16"/>
        <v>1.328096301433656E-2</v>
      </c>
      <c r="N44" s="81"/>
    </row>
    <row r="45" spans="1:14" x14ac:dyDescent="0.25">
      <c r="A45" s="1"/>
      <c r="B45" s="163" t="s">
        <v>124</v>
      </c>
      <c r="C45" s="164">
        <v>131712</v>
      </c>
      <c r="D45" s="164">
        <v>184201</v>
      </c>
      <c r="E45" s="164">
        <v>318686</v>
      </c>
      <c r="F45" s="164">
        <v>374926</v>
      </c>
      <c r="G45" s="164">
        <v>372782</v>
      </c>
      <c r="H45" s="164">
        <v>338874</v>
      </c>
      <c r="I45" s="165">
        <f t="shared" si="15"/>
        <v>-9.0959327435337523E-2</v>
      </c>
      <c r="J45" s="179">
        <f t="shared" si="12"/>
        <v>6.3347621169427049E-2</v>
      </c>
      <c r="K45" s="164">
        <f t="shared" si="13"/>
        <v>-33908</v>
      </c>
      <c r="L45" s="164">
        <f t="shared" si="14"/>
        <v>20188</v>
      </c>
      <c r="M45" s="165">
        <f t="shared" si="16"/>
        <v>9.6881106726143095E-3</v>
      </c>
      <c r="N45" s="81"/>
    </row>
    <row r="46" spans="1:14" x14ac:dyDescent="0.25">
      <c r="A46" s="1"/>
      <c r="B46" s="163" t="s">
        <v>133</v>
      </c>
      <c r="C46" s="164">
        <v>86739</v>
      </c>
      <c r="D46" s="164">
        <v>81833</v>
      </c>
      <c r="E46" s="164">
        <v>185630</v>
      </c>
      <c r="F46" s="164">
        <v>188338</v>
      </c>
      <c r="G46" s="164">
        <v>187108</v>
      </c>
      <c r="H46" s="164">
        <v>188541</v>
      </c>
      <c r="I46" s="165">
        <f t="shared" si="15"/>
        <v>7.6586784103298555E-3</v>
      </c>
      <c r="J46" s="179">
        <f t="shared" si="12"/>
        <v>1.5681732478586508E-2</v>
      </c>
      <c r="K46" s="164">
        <f t="shared" si="13"/>
        <v>1433</v>
      </c>
      <c r="L46" s="164">
        <f t="shared" si="14"/>
        <v>2911</v>
      </c>
      <c r="M46" s="165">
        <f t="shared" si="16"/>
        <v>5.3902219536623485E-3</v>
      </c>
      <c r="N46" s="81"/>
    </row>
    <row r="47" spans="1:14" x14ac:dyDescent="0.25">
      <c r="A47" s="162" t="s">
        <v>149</v>
      </c>
      <c r="B47" s="163" t="s">
        <v>136</v>
      </c>
      <c r="C47" s="164">
        <v>150036</v>
      </c>
      <c r="D47" s="164">
        <v>88248</v>
      </c>
      <c r="E47" s="164">
        <v>187724</v>
      </c>
      <c r="F47" s="164">
        <v>224522</v>
      </c>
      <c r="G47" s="164">
        <v>217369</v>
      </c>
      <c r="H47" s="164">
        <v>187855</v>
      </c>
      <c r="I47" s="165">
        <f t="shared" si="15"/>
        <v>-0.13577833085674595</v>
      </c>
      <c r="J47" s="179">
        <f t="shared" si="12"/>
        <v>6.9783298885606193E-4</v>
      </c>
      <c r="K47" s="164">
        <f t="shared" si="13"/>
        <v>-29514</v>
      </c>
      <c r="L47" s="164">
        <f t="shared" si="14"/>
        <v>131</v>
      </c>
      <c r="M47" s="165">
        <f t="shared" si="16"/>
        <v>5.3706098148691289E-3</v>
      </c>
      <c r="N47" s="81"/>
    </row>
    <row r="48" spans="1:14" x14ac:dyDescent="0.25">
      <c r="A48" s="167" t="s">
        <v>150</v>
      </c>
      <c r="B48" s="168" t="s">
        <v>150</v>
      </c>
      <c r="C48" s="169">
        <f t="shared" ref="C48:H48" si="17">C40-SUM(C41:C47)</f>
        <v>742933</v>
      </c>
      <c r="D48" s="169">
        <f t="shared" si="17"/>
        <v>1053374</v>
      </c>
      <c r="E48" s="169">
        <f t="shared" si="17"/>
        <v>2421389</v>
      </c>
      <c r="F48" s="169">
        <f t="shared" si="17"/>
        <v>2639079</v>
      </c>
      <c r="G48" s="169">
        <f t="shared" si="17"/>
        <v>2723638</v>
      </c>
      <c r="H48" s="169">
        <f t="shared" si="17"/>
        <v>2766132</v>
      </c>
      <c r="I48" s="170">
        <f t="shared" si="15"/>
        <v>1.5601926540898647E-2</v>
      </c>
      <c r="J48" s="180">
        <f t="shared" si="12"/>
        <v>0.14237406711602318</v>
      </c>
      <c r="K48" s="169">
        <f>H48-G48</f>
        <v>42494</v>
      </c>
      <c r="L48" s="169">
        <f t="shared" si="14"/>
        <v>344743</v>
      </c>
      <c r="M48" s="170">
        <f t="shared" si="16"/>
        <v>7.9081289656509401E-2</v>
      </c>
      <c r="N48" s="81"/>
    </row>
    <row r="49" spans="1:14" s="146" customFormat="1" x14ac:dyDescent="0.25"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</row>
    <row r="50" spans="1:14" x14ac:dyDescent="0.25">
      <c r="A50" s="1">
        <v>3</v>
      </c>
      <c r="B50" s="156" t="s">
        <v>73</v>
      </c>
      <c r="C50" s="176">
        <v>65275</v>
      </c>
      <c r="D50" s="176">
        <v>98762</v>
      </c>
      <c r="E50" s="176">
        <v>168339</v>
      </c>
      <c r="F50" s="176">
        <v>182130</v>
      </c>
      <c r="G50" s="176">
        <v>192892</v>
      </c>
      <c r="H50" s="176">
        <v>197469</v>
      </c>
      <c r="I50" s="177">
        <f>IFERROR(H50/G50-1,"-")</f>
        <v>2.3728303921365379E-2</v>
      </c>
      <c r="J50" s="177">
        <f>IFERROR(H50/E50-1,"-")</f>
        <v>0.1730436797177124</v>
      </c>
      <c r="K50" s="176">
        <f>H50-G50</f>
        <v>4577</v>
      </c>
      <c r="L50" s="176">
        <f>H50-E50</f>
        <v>29130</v>
      </c>
      <c r="M50" s="177">
        <f>H50/H$8</f>
        <v>5.6454656492102529E-3</v>
      </c>
      <c r="N50" s="81"/>
    </row>
    <row r="51" spans="1:14" x14ac:dyDescent="0.25">
      <c r="A51" s="1" t="s">
        <v>101</v>
      </c>
      <c r="B51" s="159" t="s">
        <v>102</v>
      </c>
      <c r="C51" s="160">
        <v>6950</v>
      </c>
      <c r="D51" s="160">
        <v>17286</v>
      </c>
      <c r="E51" s="160">
        <v>21218</v>
      </c>
      <c r="F51" s="160">
        <v>40330</v>
      </c>
      <c r="G51" s="160">
        <v>27801</v>
      </c>
      <c r="H51" s="160">
        <v>27015</v>
      </c>
      <c r="I51" s="161">
        <f>IFERROR(H51/G51-1,"-")</f>
        <v>-2.8272364303442377E-2</v>
      </c>
      <c r="J51" s="178">
        <f t="shared" ref="J51:J62" si="18">IFERROR(H51/E51-1,"-")</f>
        <v>0.27321142426241862</v>
      </c>
      <c r="K51" s="160">
        <f t="shared" ref="K51:K61" si="19">H51-G51</f>
        <v>-786</v>
      </c>
      <c r="L51" s="160">
        <f t="shared" ref="L51:L62" si="20">H51-E51</f>
        <v>5797</v>
      </c>
      <c r="M51" s="161">
        <f>H51/H$8</f>
        <v>7.7233517419653195E-4</v>
      </c>
      <c r="N51" s="81"/>
    </row>
    <row r="52" spans="1:14" x14ac:dyDescent="0.25">
      <c r="A52" s="162" t="s">
        <v>108</v>
      </c>
      <c r="B52" s="163" t="s">
        <v>108</v>
      </c>
      <c r="C52" s="164">
        <v>5003</v>
      </c>
      <c r="D52" s="164">
        <v>6990</v>
      </c>
      <c r="E52" s="164">
        <v>6990</v>
      </c>
      <c r="F52" s="164">
        <v>25259</v>
      </c>
      <c r="G52" s="164">
        <v>15307</v>
      </c>
      <c r="H52" s="164">
        <v>13767</v>
      </c>
      <c r="I52" s="165">
        <f>IFERROR(H52/G52-1,"-")</f>
        <v>-0.10060756516626379</v>
      </c>
      <c r="J52" s="179">
        <f t="shared" si="18"/>
        <v>0.96952789699570818</v>
      </c>
      <c r="K52" s="164">
        <f t="shared" si="19"/>
        <v>-1540</v>
      </c>
      <c r="L52" s="164">
        <f t="shared" si="20"/>
        <v>6777</v>
      </c>
      <c r="M52" s="165">
        <f>H52/H$8</f>
        <v>3.9358646467383513E-4</v>
      </c>
      <c r="N52" s="81"/>
    </row>
    <row r="53" spans="1:14" x14ac:dyDescent="0.25">
      <c r="A53" s="162" t="s">
        <v>105</v>
      </c>
      <c r="B53" s="163" t="s">
        <v>105</v>
      </c>
      <c r="C53" s="164">
        <v>1947</v>
      </c>
      <c r="D53" s="164">
        <v>10296</v>
      </c>
      <c r="E53" s="164">
        <v>14228</v>
      </c>
      <c r="F53" s="164">
        <v>15071</v>
      </c>
      <c r="G53" s="164">
        <v>12494</v>
      </c>
      <c r="H53" s="164">
        <v>13248</v>
      </c>
      <c r="I53" s="165">
        <f>IFERROR(H53/G53-1,"-")</f>
        <v>6.0348967504402218E-2</v>
      </c>
      <c r="J53" s="179">
        <f t="shared" si="18"/>
        <v>-6.8878268203542259E-2</v>
      </c>
      <c r="K53" s="164">
        <f t="shared" si="19"/>
        <v>754</v>
      </c>
      <c r="L53" s="164">
        <f t="shared" si="20"/>
        <v>-980</v>
      </c>
      <c r="M53" s="165">
        <f>H53/H$8</f>
        <v>3.7874870952269688E-4</v>
      </c>
      <c r="N53" s="81"/>
    </row>
    <row r="54" spans="1:14" x14ac:dyDescent="0.25">
      <c r="A54" s="1"/>
      <c r="B54" s="159" t="s">
        <v>112</v>
      </c>
      <c r="C54" s="160">
        <v>58325</v>
      </c>
      <c r="D54" s="160">
        <v>81476</v>
      </c>
      <c r="E54" s="160">
        <v>147121</v>
      </c>
      <c r="F54" s="160">
        <v>141800</v>
      </c>
      <c r="G54" s="160">
        <v>165091</v>
      </c>
      <c r="H54" s="160">
        <v>170454</v>
      </c>
      <c r="I54" s="161">
        <f>IFERROR(H54/G54-1,"-")</f>
        <v>3.2485114270311533E-2</v>
      </c>
      <c r="J54" s="178">
        <f t="shared" si="18"/>
        <v>0.15859734504251599</v>
      </c>
      <c r="K54" s="160">
        <f t="shared" si="19"/>
        <v>5363</v>
      </c>
      <c r="L54" s="160">
        <f t="shared" si="20"/>
        <v>23333</v>
      </c>
      <c r="M54" s="161">
        <f>H54/H$8</f>
        <v>4.8731304750137209E-3</v>
      </c>
      <c r="N54" s="81"/>
    </row>
    <row r="55" spans="1:14" s="57" customFormat="1" x14ac:dyDescent="0.25">
      <c r="B55" s="163" t="s">
        <v>115</v>
      </c>
      <c r="C55" s="164">
        <v>19771</v>
      </c>
      <c r="D55" s="164">
        <v>20693</v>
      </c>
      <c r="E55" s="164">
        <v>65122</v>
      </c>
      <c r="F55" s="164">
        <v>55484</v>
      </c>
      <c r="G55" s="164">
        <v>69307</v>
      </c>
      <c r="H55" s="164">
        <v>68352</v>
      </c>
      <c r="I55" s="165">
        <f t="shared" ref="I55:I62" si="21">IFERROR(H55/G55-1,"-")</f>
        <v>-1.3779271935013826E-2</v>
      </c>
      <c r="J55" s="179">
        <f t="shared" si="18"/>
        <v>4.9599213783360518E-2</v>
      </c>
      <c r="K55" s="164">
        <f t="shared" si="19"/>
        <v>-955</v>
      </c>
      <c r="L55" s="164">
        <f t="shared" si="20"/>
        <v>3230</v>
      </c>
      <c r="M55" s="165">
        <f t="shared" ref="M55:M62" si="22">H55/H$8</f>
        <v>1.9541237766678272E-3</v>
      </c>
      <c r="N55" s="166"/>
    </row>
    <row r="56" spans="1:14" s="57" customFormat="1" x14ac:dyDescent="0.25">
      <c r="B56" s="163" t="s">
        <v>118</v>
      </c>
      <c r="C56" s="164">
        <v>18669</v>
      </c>
      <c r="D56" s="164">
        <v>31230</v>
      </c>
      <c r="E56" s="164">
        <v>34084</v>
      </c>
      <c r="F56" s="164">
        <v>34465</v>
      </c>
      <c r="G56" s="164">
        <v>35877</v>
      </c>
      <c r="H56" s="164">
        <v>40468</v>
      </c>
      <c r="I56" s="165">
        <f t="shared" si="21"/>
        <v>0.12796499149873175</v>
      </c>
      <c r="J56" s="179">
        <f t="shared" si="18"/>
        <v>0.18730195986386566</v>
      </c>
      <c r="K56" s="164">
        <f t="shared" si="19"/>
        <v>4591</v>
      </c>
      <c r="L56" s="164">
        <f t="shared" si="20"/>
        <v>6384</v>
      </c>
      <c r="M56" s="165">
        <f t="shared" si="22"/>
        <v>1.1569446540583104E-3</v>
      </c>
      <c r="N56" s="166"/>
    </row>
    <row r="57" spans="1:14" x14ac:dyDescent="0.25">
      <c r="A57" s="1"/>
      <c r="B57" s="163" t="s">
        <v>121</v>
      </c>
      <c r="C57" s="164">
        <v>1519</v>
      </c>
      <c r="D57" s="164">
        <v>3873</v>
      </c>
      <c r="E57" s="164">
        <v>6397</v>
      </c>
      <c r="F57" s="164">
        <v>6784</v>
      </c>
      <c r="G57" s="164">
        <v>6789</v>
      </c>
      <c r="H57" s="164">
        <v>7322</v>
      </c>
      <c r="I57" s="165">
        <f t="shared" si="21"/>
        <v>7.850935336573861E-2</v>
      </c>
      <c r="J57" s="179">
        <f t="shared" si="18"/>
        <v>0.14459903079568548</v>
      </c>
      <c r="K57" s="164">
        <f t="shared" si="19"/>
        <v>533</v>
      </c>
      <c r="L57" s="164">
        <f t="shared" si="20"/>
        <v>925</v>
      </c>
      <c r="M57" s="165">
        <f t="shared" si="22"/>
        <v>2.0932956303783111E-4</v>
      </c>
      <c r="N57" s="81"/>
    </row>
    <row r="58" spans="1:14" x14ac:dyDescent="0.25">
      <c r="A58" s="1"/>
      <c r="B58" s="163" t="s">
        <v>128</v>
      </c>
      <c r="C58" s="164">
        <v>1082</v>
      </c>
      <c r="D58" s="164">
        <v>2191</v>
      </c>
      <c r="E58" s="164">
        <v>3053</v>
      </c>
      <c r="F58" s="164">
        <v>2811</v>
      </c>
      <c r="G58" s="164">
        <v>4663</v>
      </c>
      <c r="H58" s="164">
        <v>4996</v>
      </c>
      <c r="I58" s="165">
        <f t="shared" si="21"/>
        <v>7.1413253270426802E-2</v>
      </c>
      <c r="J58" s="179">
        <f t="shared" si="18"/>
        <v>0.63642319030461847</v>
      </c>
      <c r="K58" s="164">
        <f t="shared" si="19"/>
        <v>333</v>
      </c>
      <c r="L58" s="164">
        <f t="shared" si="20"/>
        <v>1943</v>
      </c>
      <c r="M58" s="165">
        <f t="shared" si="22"/>
        <v>1.4283126153195904E-4</v>
      </c>
      <c r="N58" s="81"/>
    </row>
    <row r="59" spans="1:14" x14ac:dyDescent="0.25">
      <c r="A59" s="1"/>
      <c r="B59" s="163" t="s">
        <v>124</v>
      </c>
      <c r="C59" s="164">
        <v>1095</v>
      </c>
      <c r="D59" s="164">
        <v>1459</v>
      </c>
      <c r="E59" s="164">
        <v>2254</v>
      </c>
      <c r="F59" s="164">
        <v>2628</v>
      </c>
      <c r="G59" s="164">
        <v>2985</v>
      </c>
      <c r="H59" s="164">
        <v>3168</v>
      </c>
      <c r="I59" s="165">
        <f t="shared" si="21"/>
        <v>6.1306532663316649E-2</v>
      </c>
      <c r="J59" s="179">
        <f t="shared" si="18"/>
        <v>0.40550133096716956</v>
      </c>
      <c r="K59" s="164">
        <f t="shared" si="19"/>
        <v>183</v>
      </c>
      <c r="L59" s="164">
        <f t="shared" si="20"/>
        <v>914</v>
      </c>
      <c r="M59" s="165">
        <f t="shared" si="22"/>
        <v>9.0570343581514471E-5</v>
      </c>
      <c r="N59" s="81"/>
    </row>
    <row r="60" spans="1:14" x14ac:dyDescent="0.25">
      <c r="A60" s="1"/>
      <c r="B60" s="163" t="s">
        <v>133</v>
      </c>
      <c r="C60" s="164">
        <v>713</v>
      </c>
      <c r="D60" s="164">
        <v>445</v>
      </c>
      <c r="E60" s="164">
        <v>554</v>
      </c>
      <c r="F60" s="164">
        <v>804</v>
      </c>
      <c r="G60" s="164">
        <v>604</v>
      </c>
      <c r="H60" s="164">
        <v>842</v>
      </c>
      <c r="I60" s="165">
        <f t="shared" si="21"/>
        <v>0.39403973509933765</v>
      </c>
      <c r="J60" s="179">
        <f t="shared" si="18"/>
        <v>0.5198555956678701</v>
      </c>
      <c r="K60" s="164">
        <f t="shared" si="19"/>
        <v>238</v>
      </c>
      <c r="L60" s="164">
        <f t="shared" si="20"/>
        <v>288</v>
      </c>
      <c r="M60" s="165">
        <f t="shared" si="22"/>
        <v>2.4072042075642418E-5</v>
      </c>
      <c r="N60" s="81"/>
    </row>
    <row r="61" spans="1:14" x14ac:dyDescent="0.25">
      <c r="A61" s="162" t="s">
        <v>149</v>
      </c>
      <c r="B61" s="163" t="s">
        <v>136</v>
      </c>
      <c r="C61" s="164">
        <v>1531</v>
      </c>
      <c r="D61" s="164">
        <v>432</v>
      </c>
      <c r="E61" s="164">
        <v>418</v>
      </c>
      <c r="F61" s="164">
        <v>635</v>
      </c>
      <c r="G61" s="164">
        <v>647</v>
      </c>
      <c r="H61" s="164">
        <v>1265</v>
      </c>
      <c r="I61" s="165">
        <f t="shared" si="21"/>
        <v>0.95517774343122097</v>
      </c>
      <c r="J61" s="179">
        <f t="shared" si="18"/>
        <v>2.0263157894736841</v>
      </c>
      <c r="K61" s="164">
        <f t="shared" si="19"/>
        <v>618</v>
      </c>
      <c r="L61" s="164">
        <f t="shared" si="20"/>
        <v>847</v>
      </c>
      <c r="M61" s="165">
        <f t="shared" si="22"/>
        <v>3.6165241360674181E-5</v>
      </c>
      <c r="N61" s="81"/>
    </row>
    <row r="62" spans="1:14" x14ac:dyDescent="0.25">
      <c r="A62" s="167" t="s">
        <v>150</v>
      </c>
      <c r="B62" s="168" t="s">
        <v>150</v>
      </c>
      <c r="C62" s="169">
        <f t="shared" ref="C62:H62" si="23">C54-SUM(C55:C61)</f>
        <v>13945</v>
      </c>
      <c r="D62" s="169">
        <f t="shared" si="23"/>
        <v>21153</v>
      </c>
      <c r="E62" s="169">
        <f t="shared" si="23"/>
        <v>35239</v>
      </c>
      <c r="F62" s="169">
        <f t="shared" si="23"/>
        <v>38189</v>
      </c>
      <c r="G62" s="169">
        <f t="shared" si="23"/>
        <v>44219</v>
      </c>
      <c r="H62" s="169">
        <f t="shared" si="23"/>
        <v>44041</v>
      </c>
      <c r="I62" s="170">
        <f t="shared" si="21"/>
        <v>-4.0254189375608096E-3</v>
      </c>
      <c r="J62" s="180">
        <f t="shared" si="18"/>
        <v>0.24978007321433648</v>
      </c>
      <c r="K62" s="169">
        <f>H62-G62</f>
        <v>-178</v>
      </c>
      <c r="L62" s="169">
        <f t="shared" si="20"/>
        <v>8802</v>
      </c>
      <c r="M62" s="170">
        <f t="shared" si="22"/>
        <v>1.2590935926999618E-3</v>
      </c>
      <c r="N62" s="81"/>
    </row>
    <row r="63" spans="1:14" s="146" customFormat="1" x14ac:dyDescent="0.25"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</row>
    <row r="64" spans="1:14" x14ac:dyDescent="0.25">
      <c r="A64" s="1">
        <v>3</v>
      </c>
      <c r="B64" s="156" t="s">
        <v>73</v>
      </c>
      <c r="C64" s="176">
        <v>295880</v>
      </c>
      <c r="D64" s="176">
        <v>419370</v>
      </c>
      <c r="E64" s="176">
        <v>1014697</v>
      </c>
      <c r="F64" s="176">
        <v>988170</v>
      </c>
      <c r="G64" s="176">
        <v>1361415</v>
      </c>
      <c r="H64" s="176">
        <v>1103359</v>
      </c>
      <c r="I64" s="177">
        <f>IFERROR(H64/G64-1,"-")</f>
        <v>-0.1895498433615026</v>
      </c>
      <c r="J64" s="177">
        <f>IFERROR(H64/E64-1,"-")</f>
        <v>8.7377808350670216E-2</v>
      </c>
      <c r="K64" s="176">
        <f>H64-G64</f>
        <v>-258056</v>
      </c>
      <c r="L64" s="176">
        <f>H64-E64</f>
        <v>88662</v>
      </c>
      <c r="M64" s="177">
        <f>H64/H$8</f>
        <v>3.1544066831993754E-2</v>
      </c>
      <c r="N64" s="81"/>
    </row>
    <row r="65" spans="1:14" x14ac:dyDescent="0.25">
      <c r="A65" s="1" t="s">
        <v>101</v>
      </c>
      <c r="B65" s="159" t="s">
        <v>102</v>
      </c>
      <c r="C65" s="160">
        <v>84704</v>
      </c>
      <c r="D65" s="160">
        <v>83752</v>
      </c>
      <c r="E65" s="160">
        <v>119256</v>
      </c>
      <c r="F65" s="160">
        <v>161549</v>
      </c>
      <c r="G65" s="160">
        <v>256345</v>
      </c>
      <c r="H65" s="160">
        <v>183698</v>
      </c>
      <c r="I65" s="161">
        <f>IFERROR(H65/G65-1,"-")</f>
        <v>-0.2833954241354425</v>
      </c>
      <c r="J65" s="178">
        <f t="shared" ref="J65:J76" si="24">IFERROR(H65/E65-1,"-")</f>
        <v>0.54036694170523925</v>
      </c>
      <c r="K65" s="160">
        <f t="shared" ref="K65:K75" si="25">H65-G65</f>
        <v>-72647</v>
      </c>
      <c r="L65" s="160">
        <f t="shared" ref="L65:L76" si="26">H65-E65</f>
        <v>64442</v>
      </c>
      <c r="M65" s="161">
        <f>H65/H$8</f>
        <v>5.251764828041996E-3</v>
      </c>
      <c r="N65" s="81"/>
    </row>
    <row r="66" spans="1:14" x14ac:dyDescent="0.25">
      <c r="A66" s="162" t="s">
        <v>108</v>
      </c>
      <c r="B66" s="163" t="s">
        <v>108</v>
      </c>
      <c r="C66" s="164">
        <v>23458</v>
      </c>
      <c r="D66" s="164">
        <v>59324</v>
      </c>
      <c r="E66" s="164">
        <v>72718</v>
      </c>
      <c r="F66" s="164">
        <v>83853</v>
      </c>
      <c r="G66" s="164">
        <v>124261</v>
      </c>
      <c r="H66" s="164">
        <v>45282</v>
      </c>
      <c r="I66" s="165">
        <f>IFERROR(H66/G66-1,"-")</f>
        <v>-0.63558960574918921</v>
      </c>
      <c r="J66" s="179">
        <f t="shared" si="24"/>
        <v>-0.37729310487087109</v>
      </c>
      <c r="K66" s="164">
        <f t="shared" si="25"/>
        <v>-78979</v>
      </c>
      <c r="L66" s="164">
        <f t="shared" si="26"/>
        <v>-27436</v>
      </c>
      <c r="M66" s="165">
        <f>H66/H$8</f>
        <v>1.2945726950941094E-3</v>
      </c>
      <c r="N66" s="81"/>
    </row>
    <row r="67" spans="1:14" x14ac:dyDescent="0.25">
      <c r="A67" s="162" t="s">
        <v>105</v>
      </c>
      <c r="B67" s="163" t="s">
        <v>105</v>
      </c>
      <c r="C67" s="164">
        <v>61246</v>
      </c>
      <c r="D67" s="164">
        <v>24428</v>
      </c>
      <c r="E67" s="164">
        <v>46538</v>
      </c>
      <c r="F67" s="164">
        <v>77696</v>
      </c>
      <c r="G67" s="164">
        <v>132084</v>
      </c>
      <c r="H67" s="164">
        <v>138416</v>
      </c>
      <c r="I67" s="165">
        <f>IFERROR(H67/G67-1,"-")</f>
        <v>4.7939190212289207E-2</v>
      </c>
      <c r="J67" s="179">
        <f t="shared" si="24"/>
        <v>1.9742575959431004</v>
      </c>
      <c r="K67" s="164">
        <f t="shared" si="25"/>
        <v>6332</v>
      </c>
      <c r="L67" s="164">
        <f t="shared" si="26"/>
        <v>91878</v>
      </c>
      <c r="M67" s="165">
        <f>H67/H$8</f>
        <v>3.9571921329478871E-3</v>
      </c>
      <c r="N67" s="81"/>
    </row>
    <row r="68" spans="1:14" x14ac:dyDescent="0.25">
      <c r="A68" s="1"/>
      <c r="B68" s="159" t="s">
        <v>112</v>
      </c>
      <c r="C68" s="160">
        <v>211176</v>
      </c>
      <c r="D68" s="160">
        <v>335618</v>
      </c>
      <c r="E68" s="160">
        <v>895441</v>
      </c>
      <c r="F68" s="160">
        <v>826621</v>
      </c>
      <c r="G68" s="160">
        <v>1105070</v>
      </c>
      <c r="H68" s="160">
        <v>919661</v>
      </c>
      <c r="I68" s="161">
        <f>IFERROR(H68/G68-1,"-")</f>
        <v>-0.16778032160858591</v>
      </c>
      <c r="J68" s="178">
        <f t="shared" si="24"/>
        <v>2.704812489041708E-2</v>
      </c>
      <c r="K68" s="160">
        <f t="shared" si="25"/>
        <v>-185409</v>
      </c>
      <c r="L68" s="160">
        <f t="shared" si="26"/>
        <v>24220</v>
      </c>
      <c r="M68" s="161">
        <f>H68/H$8</f>
        <v>2.6292302003951759E-2</v>
      </c>
      <c r="N68" s="81"/>
    </row>
    <row r="69" spans="1:14" s="57" customFormat="1" x14ac:dyDescent="0.25">
      <c r="B69" s="163" t="s">
        <v>115</v>
      </c>
      <c r="C69" s="164">
        <v>94120</v>
      </c>
      <c r="D69" s="164">
        <v>85414</v>
      </c>
      <c r="E69" s="164">
        <v>399420</v>
      </c>
      <c r="F69" s="164">
        <v>314964</v>
      </c>
      <c r="G69" s="164">
        <v>454766</v>
      </c>
      <c r="H69" s="164">
        <v>443504</v>
      </c>
      <c r="I69" s="165">
        <f t="shared" ref="I69:I76" si="27">IFERROR(H69/G69-1,"-")</f>
        <v>-2.4764384320727584E-2</v>
      </c>
      <c r="J69" s="179">
        <f t="shared" si="24"/>
        <v>0.11037003655300182</v>
      </c>
      <c r="K69" s="164">
        <f t="shared" si="25"/>
        <v>-11262</v>
      </c>
      <c r="L69" s="164">
        <f t="shared" si="26"/>
        <v>44084</v>
      </c>
      <c r="M69" s="165">
        <f t="shared" ref="M69:M76" si="28">H69/H$8</f>
        <v>1.2679390675434341E-2</v>
      </c>
      <c r="N69" s="166"/>
    </row>
    <row r="70" spans="1:14" s="57" customFormat="1" x14ac:dyDescent="0.25">
      <c r="B70" s="163" t="s">
        <v>118</v>
      </c>
      <c r="C70" s="164">
        <v>27344</v>
      </c>
      <c r="D70" s="164">
        <v>36140</v>
      </c>
      <c r="E70" s="164">
        <v>56705</v>
      </c>
      <c r="F70" s="164">
        <v>89781</v>
      </c>
      <c r="G70" s="164">
        <v>78559</v>
      </c>
      <c r="H70" s="164">
        <v>77139</v>
      </c>
      <c r="I70" s="165">
        <f t="shared" si="27"/>
        <v>-1.8075586501864804E-2</v>
      </c>
      <c r="J70" s="179">
        <f t="shared" si="24"/>
        <v>0.36035622960938185</v>
      </c>
      <c r="K70" s="164">
        <f t="shared" si="25"/>
        <v>-1420</v>
      </c>
      <c r="L70" s="164">
        <f t="shared" si="26"/>
        <v>20434</v>
      </c>
      <c r="M70" s="165">
        <f t="shared" si="28"/>
        <v>2.2053364057873876E-3</v>
      </c>
      <c r="N70" s="166"/>
    </row>
    <row r="71" spans="1:14" x14ac:dyDescent="0.25">
      <c r="A71" s="1"/>
      <c r="B71" s="163" t="s">
        <v>121</v>
      </c>
      <c r="C71" s="164">
        <v>21566</v>
      </c>
      <c r="D71" s="164">
        <v>44372</v>
      </c>
      <c r="E71" s="164">
        <v>126795</v>
      </c>
      <c r="F71" s="164">
        <v>98989</v>
      </c>
      <c r="G71" s="164">
        <v>131979</v>
      </c>
      <c r="H71" s="164">
        <v>66336</v>
      </c>
      <c r="I71" s="165">
        <f t="shared" si="27"/>
        <v>-0.49737458231991449</v>
      </c>
      <c r="J71" s="179">
        <f t="shared" si="24"/>
        <v>-0.47682479593043892</v>
      </c>
      <c r="K71" s="164">
        <f t="shared" si="25"/>
        <v>-65643</v>
      </c>
      <c r="L71" s="164">
        <f t="shared" si="26"/>
        <v>-60459</v>
      </c>
      <c r="M71" s="165">
        <f t="shared" si="28"/>
        <v>1.8964881034795908E-3</v>
      </c>
      <c r="N71" s="81"/>
    </row>
    <row r="72" spans="1:14" x14ac:dyDescent="0.25">
      <c r="A72" s="1"/>
      <c r="B72" s="163" t="s">
        <v>128</v>
      </c>
      <c r="C72" s="164">
        <v>3914</v>
      </c>
      <c r="D72" s="164">
        <v>28426</v>
      </c>
      <c r="E72" s="164">
        <v>25157</v>
      </c>
      <c r="F72" s="164">
        <v>25283</v>
      </c>
      <c r="G72" s="164">
        <v>47499</v>
      </c>
      <c r="H72" s="164">
        <v>39716</v>
      </c>
      <c r="I72" s="165">
        <f t="shared" si="27"/>
        <v>-0.16385608118065642</v>
      </c>
      <c r="J72" s="179">
        <f t="shared" si="24"/>
        <v>0.57872560321182975</v>
      </c>
      <c r="K72" s="164">
        <f t="shared" si="25"/>
        <v>-7783</v>
      </c>
      <c r="L72" s="164">
        <f t="shared" si="26"/>
        <v>14559</v>
      </c>
      <c r="M72" s="165">
        <f t="shared" si="28"/>
        <v>1.1354456331071428E-3</v>
      </c>
      <c r="N72" s="81"/>
    </row>
    <row r="73" spans="1:14" x14ac:dyDescent="0.25">
      <c r="A73" s="1"/>
      <c r="B73" s="163" t="s">
        <v>124</v>
      </c>
      <c r="C73" s="164">
        <v>8571</v>
      </c>
      <c r="D73" s="164">
        <v>16869</v>
      </c>
      <c r="E73" s="164">
        <v>22926</v>
      </c>
      <c r="F73" s="164">
        <v>14330</v>
      </c>
      <c r="G73" s="164">
        <v>27574</v>
      </c>
      <c r="H73" s="164">
        <v>19817</v>
      </c>
      <c r="I73" s="165">
        <f t="shared" si="27"/>
        <v>-0.28131573221150363</v>
      </c>
      <c r="J73" s="179">
        <f t="shared" si="24"/>
        <v>-0.13561022419959867</v>
      </c>
      <c r="K73" s="164">
        <f t="shared" si="25"/>
        <v>-7757</v>
      </c>
      <c r="L73" s="164">
        <f t="shared" si="26"/>
        <v>-3109</v>
      </c>
      <c r="M73" s="165">
        <f t="shared" si="28"/>
        <v>5.6655066248575514E-4</v>
      </c>
      <c r="N73" s="81"/>
    </row>
    <row r="74" spans="1:14" x14ac:dyDescent="0.25">
      <c r="A74" s="1"/>
      <c r="B74" s="163" t="s">
        <v>133</v>
      </c>
      <c r="C74" s="164">
        <v>5541</v>
      </c>
      <c r="D74" s="164">
        <v>14404</v>
      </c>
      <c r="E74" s="164">
        <v>20957</v>
      </c>
      <c r="F74" s="164">
        <v>26631</v>
      </c>
      <c r="G74" s="164">
        <v>24320</v>
      </c>
      <c r="H74" s="164">
        <v>16244</v>
      </c>
      <c r="I74" s="165">
        <f t="shared" si="27"/>
        <v>-0.33207236842105259</v>
      </c>
      <c r="J74" s="179">
        <f t="shared" si="24"/>
        <v>-0.22488905854845631</v>
      </c>
      <c r="K74" s="164">
        <f t="shared" si="25"/>
        <v>-8076</v>
      </c>
      <c r="L74" s="164">
        <f t="shared" si="26"/>
        <v>-4713</v>
      </c>
      <c r="M74" s="165">
        <f t="shared" si="28"/>
        <v>4.6440172384410388E-4</v>
      </c>
      <c r="N74" s="81"/>
    </row>
    <row r="75" spans="1:14" x14ac:dyDescent="0.25">
      <c r="A75" s="162" t="s">
        <v>149</v>
      </c>
      <c r="B75" s="163" t="s">
        <v>136</v>
      </c>
      <c r="C75" s="164">
        <v>5018</v>
      </c>
      <c r="D75" s="164">
        <v>1659</v>
      </c>
      <c r="E75" s="164">
        <v>6100</v>
      </c>
      <c r="F75" s="164">
        <v>7510</v>
      </c>
      <c r="G75" s="164">
        <v>21506</v>
      </c>
      <c r="H75" s="164">
        <v>24372</v>
      </c>
      <c r="I75" s="165">
        <f t="shared" si="27"/>
        <v>0.13326513531107609</v>
      </c>
      <c r="J75" s="179">
        <f t="shared" si="24"/>
        <v>2.9954098360655736</v>
      </c>
      <c r="K75" s="164">
        <f t="shared" si="25"/>
        <v>2866</v>
      </c>
      <c r="L75" s="164">
        <f t="shared" si="26"/>
        <v>18272</v>
      </c>
      <c r="M75" s="165">
        <f t="shared" si="28"/>
        <v>6.9677412050778739E-4</v>
      </c>
      <c r="N75" s="81"/>
    </row>
    <row r="76" spans="1:14" x14ac:dyDescent="0.25">
      <c r="A76" s="167" t="s">
        <v>150</v>
      </c>
      <c r="B76" s="168" t="s">
        <v>150</v>
      </c>
      <c r="C76" s="169">
        <f t="shared" ref="C76:H76" si="29">C68-SUM(C69:C75)</f>
        <v>45102</v>
      </c>
      <c r="D76" s="169">
        <f t="shared" si="29"/>
        <v>108334</v>
      </c>
      <c r="E76" s="169">
        <f t="shared" si="29"/>
        <v>237381</v>
      </c>
      <c r="F76" s="169">
        <f t="shared" si="29"/>
        <v>249133</v>
      </c>
      <c r="G76" s="169">
        <f t="shared" si="29"/>
        <v>318867</v>
      </c>
      <c r="H76" s="169">
        <f t="shared" si="29"/>
        <v>232533</v>
      </c>
      <c r="I76" s="170">
        <f t="shared" si="27"/>
        <v>-0.27075238265483725</v>
      </c>
      <c r="J76" s="180">
        <f t="shared" si="24"/>
        <v>-2.042286450895392E-2</v>
      </c>
      <c r="K76" s="169">
        <f>H76-G76</f>
        <v>-86334</v>
      </c>
      <c r="L76" s="169">
        <f t="shared" si="26"/>
        <v>-4848</v>
      </c>
      <c r="M76" s="170">
        <f t="shared" si="28"/>
        <v>6.6479146793056512E-3</v>
      </c>
      <c r="N76" s="81"/>
    </row>
    <row r="77" spans="1:14" s="146" customFormat="1" x14ac:dyDescent="0.25"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</row>
    <row r="78" spans="1:14" x14ac:dyDescent="0.25">
      <c r="A78" s="1">
        <v>3</v>
      </c>
      <c r="B78" s="156" t="s">
        <v>73</v>
      </c>
      <c r="C78" s="176">
        <v>1546641</v>
      </c>
      <c r="D78" s="176">
        <v>1967362</v>
      </c>
      <c r="E78" s="176">
        <v>4353970</v>
      </c>
      <c r="F78" s="176">
        <v>5136286</v>
      </c>
      <c r="G78" s="176">
        <v>5762502</v>
      </c>
      <c r="H78" s="176">
        <v>5666416</v>
      </c>
      <c r="I78" s="177">
        <f>IFERROR(H78/G78-1,"-")</f>
        <v>-1.6674354299573313E-2</v>
      </c>
      <c r="J78" s="177">
        <f>IFERROR(H78/E78-1,"-")</f>
        <v>0.30143661991240189</v>
      </c>
      <c r="K78" s="176">
        <f>H78-G78</f>
        <v>-96086</v>
      </c>
      <c r="L78" s="176">
        <f>H78-E78</f>
        <v>1312446</v>
      </c>
      <c r="M78" s="177">
        <f>H78/H$8</f>
        <v>0.16199786742291378</v>
      </c>
      <c r="N78" s="81"/>
    </row>
    <row r="79" spans="1:14" x14ac:dyDescent="0.25">
      <c r="A79" s="1" t="s">
        <v>101</v>
      </c>
      <c r="B79" s="159" t="s">
        <v>102</v>
      </c>
      <c r="C79" s="160">
        <v>472177</v>
      </c>
      <c r="D79" s="160">
        <v>765462</v>
      </c>
      <c r="E79" s="160">
        <v>1657965</v>
      </c>
      <c r="F79" s="160">
        <v>1646973</v>
      </c>
      <c r="G79" s="160">
        <v>1680920</v>
      </c>
      <c r="H79" s="160">
        <v>1716393</v>
      </c>
      <c r="I79" s="161">
        <f>IFERROR(H79/G79-1,"-")</f>
        <v>2.1103324369987853E-2</v>
      </c>
      <c r="J79" s="178">
        <f t="shared" ref="J79:J90" si="30">IFERROR(H79/E79-1,"-")</f>
        <v>3.5240792175950553E-2</v>
      </c>
      <c r="K79" s="160">
        <f t="shared" ref="K79:K89" si="31">H79-G79</f>
        <v>35473</v>
      </c>
      <c r="L79" s="160">
        <f t="shared" ref="L79:L90" si="32">H79-E79</f>
        <v>58428</v>
      </c>
      <c r="M79" s="161">
        <f>H79/H$8</f>
        <v>4.9070171632230541E-2</v>
      </c>
      <c r="N79" s="81"/>
    </row>
    <row r="80" spans="1:14" x14ac:dyDescent="0.25">
      <c r="A80" s="162" t="s">
        <v>108</v>
      </c>
      <c r="B80" s="163" t="s">
        <v>108</v>
      </c>
      <c r="C80" s="164">
        <v>71537</v>
      </c>
      <c r="D80" s="164">
        <v>181910</v>
      </c>
      <c r="E80" s="164">
        <v>249240</v>
      </c>
      <c r="F80" s="164">
        <v>256845</v>
      </c>
      <c r="G80" s="164">
        <v>287499</v>
      </c>
      <c r="H80" s="164">
        <v>239589</v>
      </c>
      <c r="I80" s="165">
        <f>IFERROR(H80/G80-1,"-")</f>
        <v>-0.16664405789237524</v>
      </c>
      <c r="J80" s="179">
        <f t="shared" si="30"/>
        <v>-3.8721714010592212E-2</v>
      </c>
      <c r="K80" s="164">
        <f t="shared" si="31"/>
        <v>-47910</v>
      </c>
      <c r="L80" s="164">
        <f t="shared" si="32"/>
        <v>-9651</v>
      </c>
      <c r="M80" s="165">
        <f>H80/H$8</f>
        <v>6.8496395354644794E-3</v>
      </c>
      <c r="N80" s="81"/>
    </row>
    <row r="81" spans="1:14" x14ac:dyDescent="0.25">
      <c r="A81" s="162" t="s">
        <v>105</v>
      </c>
      <c r="B81" s="163" t="s">
        <v>105</v>
      </c>
      <c r="C81" s="164">
        <v>400640</v>
      </c>
      <c r="D81" s="164">
        <v>583552</v>
      </c>
      <c r="E81" s="164">
        <v>1408725</v>
      </c>
      <c r="F81" s="164">
        <v>1390128</v>
      </c>
      <c r="G81" s="164">
        <v>1393421</v>
      </c>
      <c r="H81" s="164">
        <v>1476804</v>
      </c>
      <c r="I81" s="165">
        <f>IFERROR(H81/G81-1,"-")</f>
        <v>5.9840493289537111E-2</v>
      </c>
      <c r="J81" s="179">
        <f t="shared" si="30"/>
        <v>4.8326678379385646E-2</v>
      </c>
      <c r="K81" s="164">
        <f t="shared" si="31"/>
        <v>83383</v>
      </c>
      <c r="L81" s="164">
        <f t="shared" si="32"/>
        <v>68079</v>
      </c>
      <c r="M81" s="165">
        <f>H81/H$8</f>
        <v>4.2220532096766065E-2</v>
      </c>
      <c r="N81" s="81"/>
    </row>
    <row r="82" spans="1:14" x14ac:dyDescent="0.25">
      <c r="A82" s="1"/>
      <c r="B82" s="159" t="s">
        <v>112</v>
      </c>
      <c r="C82" s="160">
        <v>1074464</v>
      </c>
      <c r="D82" s="160">
        <v>1201900</v>
      </c>
      <c r="E82" s="160">
        <v>2696005</v>
      </c>
      <c r="F82" s="160">
        <v>3489313</v>
      </c>
      <c r="G82" s="160">
        <v>4081582</v>
      </c>
      <c r="H82" s="160">
        <v>3950023</v>
      </c>
      <c r="I82" s="161">
        <f>IFERROR(H82/G82-1,"-")</f>
        <v>-3.2232355003525615E-2</v>
      </c>
      <c r="J82" s="178">
        <f t="shared" si="30"/>
        <v>0.46513934506798016</v>
      </c>
      <c r="K82" s="160">
        <f t="shared" si="31"/>
        <v>-131559</v>
      </c>
      <c r="L82" s="160">
        <f t="shared" si="32"/>
        <v>1254018</v>
      </c>
      <c r="M82" s="161">
        <f>H82/H$8</f>
        <v>0.11292769579068325</v>
      </c>
      <c r="N82" s="81"/>
    </row>
    <row r="83" spans="1:14" s="57" customFormat="1" x14ac:dyDescent="0.25">
      <c r="B83" s="163" t="s">
        <v>115</v>
      </c>
      <c r="C83" s="164">
        <v>163077</v>
      </c>
      <c r="D83" s="164">
        <v>114301</v>
      </c>
      <c r="E83" s="164">
        <v>504044</v>
      </c>
      <c r="F83" s="164">
        <v>669954</v>
      </c>
      <c r="G83" s="164">
        <v>788206</v>
      </c>
      <c r="H83" s="164">
        <v>772586</v>
      </c>
      <c r="I83" s="165">
        <f t="shared" ref="I83:I90" si="33">IFERROR(H83/G83-1,"-")</f>
        <v>-1.9817154398723225E-2</v>
      </c>
      <c r="J83" s="179">
        <f t="shared" si="30"/>
        <v>0.53277491647554576</v>
      </c>
      <c r="K83" s="164">
        <f t="shared" si="31"/>
        <v>-15620</v>
      </c>
      <c r="L83" s="164">
        <f t="shared" si="32"/>
        <v>268542</v>
      </c>
      <c r="M83" s="165">
        <f t="shared" ref="M83:M90" si="34">H83/H$8</f>
        <v>2.2087556649705787E-2</v>
      </c>
      <c r="N83" s="166"/>
    </row>
    <row r="84" spans="1:14" s="57" customFormat="1" x14ac:dyDescent="0.25">
      <c r="B84" s="163" t="s">
        <v>118</v>
      </c>
      <c r="C84" s="164">
        <v>445011</v>
      </c>
      <c r="D84" s="164">
        <v>478237</v>
      </c>
      <c r="E84" s="164">
        <v>1014024</v>
      </c>
      <c r="F84" s="164">
        <v>1213964</v>
      </c>
      <c r="G84" s="164">
        <v>1379633</v>
      </c>
      <c r="H84" s="164">
        <v>1283316</v>
      </c>
      <c r="I84" s="165">
        <f t="shared" si="33"/>
        <v>-6.9813493878444488E-2</v>
      </c>
      <c r="J84" s="179">
        <f t="shared" si="30"/>
        <v>0.26556767887150601</v>
      </c>
      <c r="K84" s="164">
        <f t="shared" si="31"/>
        <v>-96317</v>
      </c>
      <c r="L84" s="164">
        <f t="shared" si="32"/>
        <v>269292</v>
      </c>
      <c r="M84" s="165">
        <f t="shared" si="34"/>
        <v>3.6688879748628417E-2</v>
      </c>
      <c r="N84" s="166"/>
    </row>
    <row r="85" spans="1:14" x14ac:dyDescent="0.25">
      <c r="A85" s="1"/>
      <c r="B85" s="163" t="s">
        <v>121</v>
      </c>
      <c r="C85" s="164">
        <v>48969</v>
      </c>
      <c r="D85" s="164">
        <v>105849</v>
      </c>
      <c r="E85" s="164">
        <v>179405</v>
      </c>
      <c r="F85" s="164">
        <v>274030</v>
      </c>
      <c r="G85" s="164">
        <v>384632</v>
      </c>
      <c r="H85" s="164">
        <v>380202</v>
      </c>
      <c r="I85" s="165">
        <f t="shared" si="33"/>
        <v>-1.1517502443894378E-2</v>
      </c>
      <c r="J85" s="179">
        <f t="shared" si="30"/>
        <v>1.1192385942420779</v>
      </c>
      <c r="K85" s="164">
        <f t="shared" si="31"/>
        <v>-4430</v>
      </c>
      <c r="L85" s="164">
        <f t="shared" si="32"/>
        <v>200797</v>
      </c>
      <c r="M85" s="165">
        <f t="shared" si="34"/>
        <v>1.0869641972973158E-2</v>
      </c>
      <c r="N85" s="81"/>
    </row>
    <row r="86" spans="1:14" x14ac:dyDescent="0.25">
      <c r="A86" s="1"/>
      <c r="B86" s="163" t="s">
        <v>128</v>
      </c>
      <c r="C86" s="164">
        <v>15102</v>
      </c>
      <c r="D86" s="164">
        <v>38224</v>
      </c>
      <c r="E86" s="164">
        <v>75513</v>
      </c>
      <c r="F86" s="164">
        <v>91057</v>
      </c>
      <c r="G86" s="164">
        <v>134723</v>
      </c>
      <c r="H86" s="164">
        <v>119140</v>
      </c>
      <c r="I86" s="165">
        <f t="shared" si="33"/>
        <v>-0.1156669610979566</v>
      </c>
      <c r="J86" s="179">
        <f t="shared" si="30"/>
        <v>0.57774158091984162</v>
      </c>
      <c r="K86" s="164">
        <f t="shared" si="31"/>
        <v>-15583</v>
      </c>
      <c r="L86" s="164">
        <f t="shared" si="32"/>
        <v>43627</v>
      </c>
      <c r="M86" s="165">
        <f t="shared" si="34"/>
        <v>3.4061081863325862E-3</v>
      </c>
      <c r="N86" s="81"/>
    </row>
    <row r="87" spans="1:14" x14ac:dyDescent="0.25">
      <c r="A87" s="1"/>
      <c r="B87" s="163" t="s">
        <v>124</v>
      </c>
      <c r="C87" s="164">
        <v>14962</v>
      </c>
      <c r="D87" s="164">
        <v>33300</v>
      </c>
      <c r="E87" s="164">
        <v>33738</v>
      </c>
      <c r="F87" s="164">
        <v>46238</v>
      </c>
      <c r="G87" s="164">
        <v>58968</v>
      </c>
      <c r="H87" s="164">
        <v>65101</v>
      </c>
      <c r="I87" s="165">
        <f t="shared" si="33"/>
        <v>0.10400556233889557</v>
      </c>
      <c r="J87" s="179">
        <f t="shared" si="30"/>
        <v>0.92960460015412893</v>
      </c>
      <c r="K87" s="164">
        <f t="shared" si="31"/>
        <v>6133</v>
      </c>
      <c r="L87" s="164">
        <f t="shared" si="32"/>
        <v>31363</v>
      </c>
      <c r="M87" s="165">
        <f t="shared" si="34"/>
        <v>1.8611805358270748E-3</v>
      </c>
      <c r="N87" s="81"/>
    </row>
    <row r="88" spans="1:14" x14ac:dyDescent="0.25">
      <c r="A88" s="1"/>
      <c r="B88" s="163" t="s">
        <v>133</v>
      </c>
      <c r="C88" s="164">
        <v>30460</v>
      </c>
      <c r="D88" s="164">
        <v>20871</v>
      </c>
      <c r="E88" s="164">
        <v>63463</v>
      </c>
      <c r="F88" s="164">
        <v>74920</v>
      </c>
      <c r="G88" s="164">
        <v>68668</v>
      </c>
      <c r="H88" s="164">
        <v>71595</v>
      </c>
      <c r="I88" s="165">
        <f t="shared" si="33"/>
        <v>4.2625385914836667E-2</v>
      </c>
      <c r="J88" s="179">
        <f t="shared" si="30"/>
        <v>0.12813765501158159</v>
      </c>
      <c r="K88" s="164">
        <f t="shared" si="31"/>
        <v>2927</v>
      </c>
      <c r="L88" s="164">
        <f t="shared" si="32"/>
        <v>8132</v>
      </c>
      <c r="M88" s="165">
        <f t="shared" si="34"/>
        <v>2.0468383045197376E-3</v>
      </c>
      <c r="N88" s="81"/>
    </row>
    <row r="89" spans="1:14" x14ac:dyDescent="0.25">
      <c r="A89" s="162" t="s">
        <v>149</v>
      </c>
      <c r="B89" s="163" t="s">
        <v>136</v>
      </c>
      <c r="C89" s="164">
        <v>50030</v>
      </c>
      <c r="D89" s="164">
        <v>22441</v>
      </c>
      <c r="E89" s="164">
        <v>59972</v>
      </c>
      <c r="F89" s="164">
        <v>81787</v>
      </c>
      <c r="G89" s="164">
        <v>80097</v>
      </c>
      <c r="H89" s="164">
        <v>67552</v>
      </c>
      <c r="I89" s="165">
        <f t="shared" si="33"/>
        <v>-0.15662259510343712</v>
      </c>
      <c r="J89" s="179">
        <f t="shared" si="30"/>
        <v>0.12639231641432658</v>
      </c>
      <c r="K89" s="164">
        <f t="shared" si="31"/>
        <v>-12545</v>
      </c>
      <c r="L89" s="164">
        <f t="shared" si="32"/>
        <v>7580</v>
      </c>
      <c r="M89" s="165">
        <f t="shared" si="34"/>
        <v>1.9312524777836066E-3</v>
      </c>
      <c r="N89" s="81"/>
    </row>
    <row r="90" spans="1:14" x14ac:dyDescent="0.25">
      <c r="A90" s="167" t="s">
        <v>150</v>
      </c>
      <c r="B90" s="168" t="s">
        <v>150</v>
      </c>
      <c r="C90" s="169">
        <f t="shared" ref="C90:H90" si="35">C82-SUM(C83:C89)</f>
        <v>306853</v>
      </c>
      <c r="D90" s="169">
        <f t="shared" si="35"/>
        <v>388677</v>
      </c>
      <c r="E90" s="169">
        <f t="shared" si="35"/>
        <v>765846</v>
      </c>
      <c r="F90" s="169">
        <f t="shared" si="35"/>
        <v>1037363</v>
      </c>
      <c r="G90" s="169">
        <f t="shared" si="35"/>
        <v>1186655</v>
      </c>
      <c r="H90" s="169">
        <f t="shared" si="35"/>
        <v>1190531</v>
      </c>
      <c r="I90" s="170">
        <f t="shared" si="33"/>
        <v>3.2663242475698961E-3</v>
      </c>
      <c r="J90" s="180">
        <f t="shared" si="30"/>
        <v>0.55453054530545298</v>
      </c>
      <c r="K90" s="169">
        <f>H90-G90</f>
        <v>3876</v>
      </c>
      <c r="L90" s="169">
        <f t="shared" si="32"/>
        <v>424685</v>
      </c>
      <c r="M90" s="170">
        <f t="shared" si="34"/>
        <v>3.4036237914912879E-2</v>
      </c>
      <c r="N90" s="81"/>
    </row>
    <row r="91" spans="1:14" s="146" customFormat="1" x14ac:dyDescent="0.25"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</row>
    <row r="92" spans="1:14" x14ac:dyDescent="0.25">
      <c r="A92" s="1">
        <v>3</v>
      </c>
      <c r="B92" s="156" t="s">
        <v>73</v>
      </c>
      <c r="C92" s="176">
        <v>59047</v>
      </c>
      <c r="D92" s="176">
        <v>83402</v>
      </c>
      <c r="E92" s="176">
        <v>137757</v>
      </c>
      <c r="F92" s="176">
        <v>148334</v>
      </c>
      <c r="G92" s="176">
        <v>152300</v>
      </c>
      <c r="H92" s="176">
        <v>152519</v>
      </c>
      <c r="I92" s="177">
        <f>IFERROR(H92/G92-1,"-")</f>
        <v>1.4379514116875658E-3</v>
      </c>
      <c r="J92" s="177">
        <f>IFERROR(H92/E92-1,"-")</f>
        <v>0.10715970876253111</v>
      </c>
      <c r="K92" s="176">
        <f>H92-G92</f>
        <v>219</v>
      </c>
      <c r="L92" s="176">
        <f>H92-E92</f>
        <v>14762</v>
      </c>
      <c r="M92" s="177">
        <f>H92/H$8</f>
        <v>4.3603845431530947E-3</v>
      </c>
      <c r="N92" s="81"/>
    </row>
    <row r="93" spans="1:14" x14ac:dyDescent="0.25">
      <c r="A93" s="1" t="s">
        <v>101</v>
      </c>
      <c r="B93" s="159" t="s">
        <v>102</v>
      </c>
      <c r="C93" s="160">
        <v>31800</v>
      </c>
      <c r="D93" s="160">
        <v>42063</v>
      </c>
      <c r="E93" s="160">
        <v>70951</v>
      </c>
      <c r="F93" s="160">
        <v>72432</v>
      </c>
      <c r="G93" s="160">
        <v>71061</v>
      </c>
      <c r="H93" s="160">
        <v>73935</v>
      </c>
      <c r="I93" s="161">
        <f>IFERROR(H93/G93-1,"-")</f>
        <v>4.0444125469666803E-2</v>
      </c>
      <c r="J93" s="178">
        <f t="shared" ref="J93:J104" si="36">IFERROR(H93/E93-1,"-")</f>
        <v>4.2057194401770248E-2</v>
      </c>
      <c r="K93" s="160">
        <f t="shared" ref="K93:K103" si="37">H93-G93</f>
        <v>2874</v>
      </c>
      <c r="L93" s="160">
        <f t="shared" ref="L93:L104" si="38">H93-E93</f>
        <v>2984</v>
      </c>
      <c r="M93" s="161">
        <f>H93/H$8</f>
        <v>2.1137368537560834E-3</v>
      </c>
      <c r="N93" s="81"/>
    </row>
    <row r="94" spans="1:14" x14ac:dyDescent="0.25">
      <c r="A94" s="162" t="s">
        <v>108</v>
      </c>
      <c r="B94" s="163" t="s">
        <v>108</v>
      </c>
      <c r="C94" s="164">
        <v>15549</v>
      </c>
      <c r="D94" s="164">
        <v>20037</v>
      </c>
      <c r="E94" s="164">
        <v>30228</v>
      </c>
      <c r="F94" s="164">
        <v>19606</v>
      </c>
      <c r="G94" s="164">
        <v>21646</v>
      </c>
      <c r="H94" s="164">
        <v>26636</v>
      </c>
      <c r="I94" s="165">
        <f>IFERROR(H94/G94-1,"-")</f>
        <v>0.23052758015337704</v>
      </c>
      <c r="J94" s="179">
        <f t="shared" si="36"/>
        <v>-0.11883022363371709</v>
      </c>
      <c r="K94" s="164">
        <f t="shared" si="37"/>
        <v>4990</v>
      </c>
      <c r="L94" s="164">
        <f t="shared" si="38"/>
        <v>-3592</v>
      </c>
      <c r="M94" s="165">
        <f>H94/H$8</f>
        <v>7.6149989635013236E-4</v>
      </c>
      <c r="N94" s="81"/>
    </row>
    <row r="95" spans="1:14" x14ac:dyDescent="0.25">
      <c r="A95" s="162" t="s">
        <v>105</v>
      </c>
      <c r="B95" s="163" t="s">
        <v>105</v>
      </c>
      <c r="C95" s="164">
        <v>16251</v>
      </c>
      <c r="D95" s="164">
        <v>22026</v>
      </c>
      <c r="E95" s="164">
        <v>40723</v>
      </c>
      <c r="F95" s="164">
        <v>52826</v>
      </c>
      <c r="G95" s="164">
        <v>49415</v>
      </c>
      <c r="H95" s="164">
        <v>47299</v>
      </c>
      <c r="I95" s="165">
        <f>IFERROR(H95/G95-1,"-")</f>
        <v>-4.2821005767479492E-2</v>
      </c>
      <c r="J95" s="179">
        <f t="shared" si="36"/>
        <v>0.16148122682513577</v>
      </c>
      <c r="K95" s="164">
        <f t="shared" si="37"/>
        <v>-2116</v>
      </c>
      <c r="L95" s="164">
        <f t="shared" si="38"/>
        <v>6576</v>
      </c>
      <c r="M95" s="165">
        <f>H95/H$8</f>
        <v>1.3522369574059511E-3</v>
      </c>
      <c r="N95" s="81"/>
    </row>
    <row r="96" spans="1:14" x14ac:dyDescent="0.25">
      <c r="A96" s="1"/>
      <c r="B96" s="159" t="s">
        <v>112</v>
      </c>
      <c r="C96" s="160">
        <v>27247</v>
      </c>
      <c r="D96" s="160">
        <v>41339</v>
      </c>
      <c r="E96" s="160">
        <v>66806</v>
      </c>
      <c r="F96" s="160">
        <v>75902</v>
      </c>
      <c r="G96" s="160">
        <v>81239</v>
      </c>
      <c r="H96" s="160">
        <v>78584</v>
      </c>
      <c r="I96" s="161">
        <f>IFERROR(H96/G96-1,"-")</f>
        <v>-3.2681347628601976E-2</v>
      </c>
      <c r="J96" s="178">
        <f t="shared" si="36"/>
        <v>0.17630152980271241</v>
      </c>
      <c r="K96" s="160">
        <f t="shared" si="37"/>
        <v>-2655</v>
      </c>
      <c r="L96" s="160">
        <f t="shared" si="38"/>
        <v>11778</v>
      </c>
      <c r="M96" s="161">
        <f>H96/H$8</f>
        <v>2.2466476893970118E-3</v>
      </c>
      <c r="N96" s="81"/>
    </row>
    <row r="97" spans="1:14" s="57" customFormat="1" x14ac:dyDescent="0.25">
      <c r="B97" s="163" t="s">
        <v>115</v>
      </c>
      <c r="C97" s="164">
        <v>5019</v>
      </c>
      <c r="D97" s="164">
        <v>3494</v>
      </c>
      <c r="E97" s="164">
        <v>9249</v>
      </c>
      <c r="F97" s="164">
        <v>11177</v>
      </c>
      <c r="G97" s="164">
        <v>12296</v>
      </c>
      <c r="H97" s="164">
        <v>9734</v>
      </c>
      <c r="I97" s="165">
        <f t="shared" ref="I97:I104" si="39">IFERROR(H97/G97-1,"-")</f>
        <v>-0.20836044242029927</v>
      </c>
      <c r="J97" s="179">
        <f t="shared" si="36"/>
        <v>5.2438101416369287E-2</v>
      </c>
      <c r="K97" s="164">
        <f t="shared" si="37"/>
        <v>-2562</v>
      </c>
      <c r="L97" s="164">
        <f t="shared" si="38"/>
        <v>485</v>
      </c>
      <c r="M97" s="165">
        <f t="shared" ref="M97:M104" si="40">H97/H$8</f>
        <v>2.7828652917375688E-4</v>
      </c>
      <c r="N97" s="166"/>
    </row>
    <row r="98" spans="1:14" s="57" customFormat="1" x14ac:dyDescent="0.25">
      <c r="B98" s="163" t="s">
        <v>118</v>
      </c>
      <c r="C98" s="164">
        <v>7473</v>
      </c>
      <c r="D98" s="164">
        <v>15393</v>
      </c>
      <c r="E98" s="164">
        <v>21050</v>
      </c>
      <c r="F98" s="164">
        <v>22639</v>
      </c>
      <c r="G98" s="164">
        <v>25055</v>
      </c>
      <c r="H98" s="164">
        <v>23641</v>
      </c>
      <c r="I98" s="165">
        <f t="shared" si="39"/>
        <v>-5.64358411494712E-2</v>
      </c>
      <c r="J98" s="179">
        <f t="shared" si="36"/>
        <v>0.12308788598574827</v>
      </c>
      <c r="K98" s="164">
        <f t="shared" si="37"/>
        <v>-1414</v>
      </c>
      <c r="L98" s="164">
        <f t="shared" si="38"/>
        <v>2591</v>
      </c>
      <c r="M98" s="165">
        <f t="shared" si="40"/>
        <v>6.7587547115233063E-4</v>
      </c>
      <c r="N98" s="166"/>
    </row>
    <row r="99" spans="1:14" x14ac:dyDescent="0.25">
      <c r="A99" s="1"/>
      <c r="B99" s="163" t="s">
        <v>121</v>
      </c>
      <c r="C99" s="164">
        <v>4658</v>
      </c>
      <c r="D99" s="164">
        <v>7148</v>
      </c>
      <c r="E99" s="164">
        <v>7881</v>
      </c>
      <c r="F99" s="164">
        <v>8902</v>
      </c>
      <c r="G99" s="164">
        <v>9750</v>
      </c>
      <c r="H99" s="164">
        <v>9685</v>
      </c>
      <c r="I99" s="165">
        <f t="shared" si="39"/>
        <v>-6.6666666666667096E-3</v>
      </c>
      <c r="J99" s="179">
        <f t="shared" si="36"/>
        <v>0.22890496129932747</v>
      </c>
      <c r="K99" s="164">
        <f t="shared" si="37"/>
        <v>-65</v>
      </c>
      <c r="L99" s="164">
        <f t="shared" si="38"/>
        <v>1804</v>
      </c>
      <c r="M99" s="165">
        <f t="shared" si="40"/>
        <v>2.7688566211709839E-4</v>
      </c>
      <c r="N99" s="81"/>
    </row>
    <row r="100" spans="1:14" x14ac:dyDescent="0.25">
      <c r="A100" s="1"/>
      <c r="B100" s="163" t="s">
        <v>128</v>
      </c>
      <c r="C100" s="164">
        <v>940</v>
      </c>
      <c r="D100" s="164">
        <v>1385</v>
      </c>
      <c r="E100" s="164">
        <v>4981</v>
      </c>
      <c r="F100" s="164">
        <v>3623</v>
      </c>
      <c r="G100" s="164">
        <v>3800</v>
      </c>
      <c r="H100" s="164">
        <v>2844</v>
      </c>
      <c r="I100" s="165">
        <f t="shared" si="39"/>
        <v>-0.25157894736842101</v>
      </c>
      <c r="J100" s="179">
        <f t="shared" si="36"/>
        <v>-0.42903031519775148</v>
      </c>
      <c r="K100" s="164">
        <f t="shared" si="37"/>
        <v>-956</v>
      </c>
      <c r="L100" s="164">
        <f t="shared" si="38"/>
        <v>-2137</v>
      </c>
      <c r="M100" s="165">
        <f t="shared" si="40"/>
        <v>8.1307467533405029E-5</v>
      </c>
      <c r="N100" s="81"/>
    </row>
    <row r="101" spans="1:14" x14ac:dyDescent="0.25">
      <c r="A101" s="1"/>
      <c r="B101" s="163" t="s">
        <v>124</v>
      </c>
      <c r="C101" s="164">
        <v>788</v>
      </c>
      <c r="D101" s="164">
        <v>1315</v>
      </c>
      <c r="E101" s="164">
        <v>1892</v>
      </c>
      <c r="F101" s="164">
        <v>1812</v>
      </c>
      <c r="G101" s="164">
        <v>2358</v>
      </c>
      <c r="H101" s="164">
        <v>2832</v>
      </c>
      <c r="I101" s="165">
        <f t="shared" si="39"/>
        <v>0.20101781170483468</v>
      </c>
      <c r="J101" s="179">
        <f t="shared" si="36"/>
        <v>0.49682875264270621</v>
      </c>
      <c r="K101" s="164">
        <f t="shared" si="37"/>
        <v>474</v>
      </c>
      <c r="L101" s="164">
        <f t="shared" si="38"/>
        <v>940</v>
      </c>
      <c r="M101" s="165">
        <f t="shared" si="40"/>
        <v>8.0964398050141723E-5</v>
      </c>
      <c r="N101" s="81"/>
    </row>
    <row r="102" spans="1:14" x14ac:dyDescent="0.25">
      <c r="A102" s="1"/>
      <c r="B102" s="163" t="s">
        <v>133</v>
      </c>
      <c r="C102" s="164">
        <v>599</v>
      </c>
      <c r="D102" s="164">
        <v>275</v>
      </c>
      <c r="E102" s="164">
        <v>817</v>
      </c>
      <c r="F102" s="164">
        <v>420</v>
      </c>
      <c r="G102" s="164">
        <v>782</v>
      </c>
      <c r="H102" s="164">
        <v>445</v>
      </c>
      <c r="I102" s="165">
        <f t="shared" si="39"/>
        <v>-0.43094629156010233</v>
      </c>
      <c r="J102" s="179">
        <f t="shared" si="36"/>
        <v>-0.45532435740514077</v>
      </c>
      <c r="K102" s="164">
        <f t="shared" si="37"/>
        <v>-337</v>
      </c>
      <c r="L102" s="164">
        <f t="shared" si="38"/>
        <v>-372</v>
      </c>
      <c r="M102" s="165">
        <f t="shared" si="40"/>
        <v>1.2722160004347834E-5</v>
      </c>
      <c r="N102" s="81"/>
    </row>
    <row r="103" spans="1:14" x14ac:dyDescent="0.25">
      <c r="A103" s="162" t="s">
        <v>149</v>
      </c>
      <c r="B103" s="163" t="s">
        <v>136</v>
      </c>
      <c r="C103" s="164">
        <v>259</v>
      </c>
      <c r="D103" s="164">
        <v>259</v>
      </c>
      <c r="E103" s="164">
        <v>385</v>
      </c>
      <c r="F103" s="164">
        <v>950</v>
      </c>
      <c r="G103" s="164">
        <v>1244</v>
      </c>
      <c r="H103" s="164">
        <v>740</v>
      </c>
      <c r="I103" s="165">
        <f t="shared" si="39"/>
        <v>-0.40514469453376201</v>
      </c>
      <c r="J103" s="179">
        <f t="shared" si="36"/>
        <v>0.92207792207792205</v>
      </c>
      <c r="K103" s="164">
        <f t="shared" si="37"/>
        <v>-504</v>
      </c>
      <c r="L103" s="164">
        <f t="shared" si="38"/>
        <v>355</v>
      </c>
      <c r="M103" s="165">
        <f t="shared" si="40"/>
        <v>2.1155951467904264E-5</v>
      </c>
      <c r="N103" s="81"/>
    </row>
    <row r="104" spans="1:14" x14ac:dyDescent="0.25">
      <c r="A104" s="167" t="s">
        <v>150</v>
      </c>
      <c r="B104" s="168" t="s">
        <v>150</v>
      </c>
      <c r="C104" s="169">
        <f t="shared" ref="C104:H104" si="41">C96-SUM(C97:C103)</f>
        <v>7511</v>
      </c>
      <c r="D104" s="169">
        <f t="shared" si="41"/>
        <v>12070</v>
      </c>
      <c r="E104" s="169">
        <f t="shared" si="41"/>
        <v>20551</v>
      </c>
      <c r="F104" s="169">
        <f t="shared" si="41"/>
        <v>26379</v>
      </c>
      <c r="G104" s="169">
        <f t="shared" si="41"/>
        <v>25954</v>
      </c>
      <c r="H104" s="169">
        <f t="shared" si="41"/>
        <v>28663</v>
      </c>
      <c r="I104" s="170">
        <f t="shared" si="39"/>
        <v>0.10437697464745321</v>
      </c>
      <c r="J104" s="180">
        <f t="shared" si="36"/>
        <v>0.39472531750279782</v>
      </c>
      <c r="K104" s="169">
        <f>H104-G104</f>
        <v>2709</v>
      </c>
      <c r="L104" s="169">
        <f t="shared" si="38"/>
        <v>8112</v>
      </c>
      <c r="M104" s="170">
        <f t="shared" si="40"/>
        <v>8.194500498980269E-4</v>
      </c>
      <c r="N104" s="81"/>
    </row>
    <row r="105" spans="1:14" s="146" customFormat="1" x14ac:dyDescent="0.25"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</row>
    <row r="106" spans="1:14" x14ac:dyDescent="0.25">
      <c r="A106" s="1">
        <v>3</v>
      </c>
      <c r="B106" s="156" t="s">
        <v>73</v>
      </c>
      <c r="C106" s="176">
        <v>442013</v>
      </c>
      <c r="D106" s="176">
        <v>749212</v>
      </c>
      <c r="E106" s="176">
        <v>1316064</v>
      </c>
      <c r="F106" s="176">
        <v>1447168</v>
      </c>
      <c r="G106" s="176">
        <v>1453294</v>
      </c>
      <c r="H106" s="176">
        <v>1411233</v>
      </c>
      <c r="I106" s="177">
        <f>IFERROR(H106/G106-1,"-")</f>
        <v>-2.8941838334156755E-2</v>
      </c>
      <c r="J106" s="177">
        <f>IFERROR(H106/E106-1,"-")</f>
        <v>7.2313352542125564E-2</v>
      </c>
      <c r="K106" s="176">
        <f>H106-G106</f>
        <v>-42061</v>
      </c>
      <c r="L106" s="176">
        <f>H106-E106</f>
        <v>95169</v>
      </c>
      <c r="M106" s="177">
        <f>H106/H$8</f>
        <v>4.0345914672844513E-2</v>
      </c>
      <c r="N106" s="81"/>
    </row>
    <row r="107" spans="1:14" x14ac:dyDescent="0.25">
      <c r="A107" s="1" t="s">
        <v>101</v>
      </c>
      <c r="B107" s="159" t="s">
        <v>102</v>
      </c>
      <c r="C107" s="160">
        <v>125264</v>
      </c>
      <c r="D107" s="160">
        <v>199003</v>
      </c>
      <c r="E107" s="160">
        <v>220579</v>
      </c>
      <c r="F107" s="160">
        <v>219096</v>
      </c>
      <c r="G107" s="160">
        <v>207819</v>
      </c>
      <c r="H107" s="160">
        <v>216184</v>
      </c>
      <c r="I107" s="161">
        <f>IFERROR(H107/G107-1,"-")</f>
        <v>4.0251372588646861E-2</v>
      </c>
      <c r="J107" s="178">
        <f t="shared" ref="J107:J118" si="42">IFERROR(H107/E107-1,"-")</f>
        <v>-1.9924834186391238E-2</v>
      </c>
      <c r="K107" s="160">
        <f t="shared" ref="K107:K117" si="43">H107-G107</f>
        <v>8365</v>
      </c>
      <c r="L107" s="160">
        <f t="shared" ref="L107:L118" si="44">H107-E107</f>
        <v>-4395</v>
      </c>
      <c r="M107" s="161">
        <f>H107/H$8</f>
        <v>6.1805110974829935E-3</v>
      </c>
      <c r="N107" s="81"/>
    </row>
    <row r="108" spans="1:14" x14ac:dyDescent="0.25">
      <c r="A108" s="162" t="s">
        <v>108</v>
      </c>
      <c r="B108" s="163" t="s">
        <v>108</v>
      </c>
      <c r="C108" s="164">
        <v>16702</v>
      </c>
      <c r="D108" s="164">
        <v>106031</v>
      </c>
      <c r="E108" s="164">
        <v>75504</v>
      </c>
      <c r="F108" s="164">
        <v>57419</v>
      </c>
      <c r="G108" s="164">
        <v>59079</v>
      </c>
      <c r="H108" s="164">
        <v>76236</v>
      </c>
      <c r="I108" s="165">
        <f>IFERROR(H108/G108-1,"-")</f>
        <v>0.29040775910221917</v>
      </c>
      <c r="J108" s="179">
        <f t="shared" si="42"/>
        <v>9.694850603941596E-3</v>
      </c>
      <c r="K108" s="164">
        <f t="shared" si="43"/>
        <v>17157</v>
      </c>
      <c r="L108" s="164">
        <f t="shared" si="44"/>
        <v>732</v>
      </c>
      <c r="M108" s="165">
        <f>H108/H$8</f>
        <v>2.1795204271718234E-3</v>
      </c>
      <c r="N108" s="81"/>
    </row>
    <row r="109" spans="1:14" x14ac:dyDescent="0.25">
      <c r="A109" s="162" t="s">
        <v>105</v>
      </c>
      <c r="B109" s="163" t="s">
        <v>105</v>
      </c>
      <c r="C109" s="164">
        <v>108562</v>
      </c>
      <c r="D109" s="164">
        <v>92972</v>
      </c>
      <c r="E109" s="164">
        <v>145075</v>
      </c>
      <c r="F109" s="164">
        <v>161677</v>
      </c>
      <c r="G109" s="164">
        <v>148740</v>
      </c>
      <c r="H109" s="164">
        <v>139948</v>
      </c>
      <c r="I109" s="165">
        <f>IFERROR(H109/G109-1,"-")</f>
        <v>-5.9109856124781479E-2</v>
      </c>
      <c r="J109" s="179">
        <f t="shared" si="42"/>
        <v>-3.5340341202826142E-2</v>
      </c>
      <c r="K109" s="164">
        <f t="shared" si="43"/>
        <v>-8792</v>
      </c>
      <c r="L109" s="164">
        <f t="shared" si="44"/>
        <v>-5127</v>
      </c>
      <c r="M109" s="165">
        <f>H109/H$8</f>
        <v>4.0009906703111697E-3</v>
      </c>
      <c r="N109" s="81"/>
    </row>
    <row r="110" spans="1:14" x14ac:dyDescent="0.25">
      <c r="A110" s="1"/>
      <c r="B110" s="159" t="s">
        <v>112</v>
      </c>
      <c r="C110" s="160">
        <v>316749</v>
      </c>
      <c r="D110" s="160">
        <v>550209</v>
      </c>
      <c r="E110" s="160">
        <v>1095485</v>
      </c>
      <c r="F110" s="160">
        <v>1228072</v>
      </c>
      <c r="G110" s="160">
        <v>1245475</v>
      </c>
      <c r="H110" s="160">
        <v>1195049</v>
      </c>
      <c r="I110" s="161">
        <f>IFERROR(H110/G110-1,"-")</f>
        <v>-4.048736425861621E-2</v>
      </c>
      <c r="J110" s="178">
        <f t="shared" si="42"/>
        <v>9.0885772055299796E-2</v>
      </c>
      <c r="K110" s="160">
        <f t="shared" si="43"/>
        <v>-50426</v>
      </c>
      <c r="L110" s="160">
        <f t="shared" si="44"/>
        <v>99564</v>
      </c>
      <c r="M110" s="161">
        <f>H110/H$8</f>
        <v>3.4165403575361519E-2</v>
      </c>
      <c r="N110" s="81"/>
    </row>
    <row r="111" spans="1:14" s="57" customFormat="1" x14ac:dyDescent="0.25">
      <c r="B111" s="163" t="s">
        <v>115</v>
      </c>
      <c r="C111" s="164">
        <v>181253</v>
      </c>
      <c r="D111" s="164">
        <v>251557</v>
      </c>
      <c r="E111" s="164">
        <v>673877</v>
      </c>
      <c r="F111" s="164">
        <v>775590</v>
      </c>
      <c r="G111" s="164">
        <v>761721</v>
      </c>
      <c r="H111" s="164">
        <v>693060</v>
      </c>
      <c r="I111" s="165">
        <f t="shared" ref="I111:I118" si="45">IFERROR(H111/G111-1,"-")</f>
        <v>-9.0139302973135882E-2</v>
      </c>
      <c r="J111" s="179">
        <f t="shared" si="42"/>
        <v>2.8466619279186034E-2</v>
      </c>
      <c r="K111" s="164">
        <f t="shared" si="43"/>
        <v>-68661</v>
      </c>
      <c r="L111" s="164">
        <f t="shared" si="44"/>
        <v>19183</v>
      </c>
      <c r="M111" s="165">
        <f t="shared" ref="M111:M118" si="46">H111/H$8</f>
        <v>1.9813978005872607E-2</v>
      </c>
      <c r="N111" s="166"/>
    </row>
    <row r="112" spans="1:14" s="57" customFormat="1" x14ac:dyDescent="0.25">
      <c r="B112" s="163" t="s">
        <v>118</v>
      </c>
      <c r="C112" s="164">
        <v>22554</v>
      </c>
      <c r="D112" s="164">
        <v>57079</v>
      </c>
      <c r="E112" s="164">
        <v>45927</v>
      </c>
      <c r="F112" s="164">
        <v>60304</v>
      </c>
      <c r="G112" s="164">
        <v>60756</v>
      </c>
      <c r="H112" s="164">
        <v>64460</v>
      </c>
      <c r="I112" s="165">
        <f t="shared" si="45"/>
        <v>6.096517216406605E-2</v>
      </c>
      <c r="J112" s="179">
        <f t="shared" si="42"/>
        <v>0.40353169159753532</v>
      </c>
      <c r="K112" s="164">
        <f t="shared" si="43"/>
        <v>3704</v>
      </c>
      <c r="L112" s="164">
        <f t="shared" si="44"/>
        <v>18533</v>
      </c>
      <c r="M112" s="165">
        <f t="shared" si="46"/>
        <v>1.842854907596093E-3</v>
      </c>
      <c r="N112" s="166"/>
    </row>
    <row r="113" spans="1:14" x14ac:dyDescent="0.25">
      <c r="A113" s="1"/>
      <c r="B113" s="163" t="s">
        <v>121</v>
      </c>
      <c r="C113" s="164">
        <v>13883</v>
      </c>
      <c r="D113" s="164">
        <v>67210</v>
      </c>
      <c r="E113" s="164">
        <v>65652</v>
      </c>
      <c r="F113" s="164">
        <v>76293</v>
      </c>
      <c r="G113" s="164">
        <v>85229</v>
      </c>
      <c r="H113" s="164">
        <v>102486</v>
      </c>
      <c r="I113" s="165">
        <f t="shared" si="45"/>
        <v>0.20247802977859641</v>
      </c>
      <c r="J113" s="179">
        <f t="shared" si="42"/>
        <v>0.56104916834216789</v>
      </c>
      <c r="K113" s="164">
        <f t="shared" si="43"/>
        <v>17257</v>
      </c>
      <c r="L113" s="164">
        <f t="shared" si="44"/>
        <v>36834</v>
      </c>
      <c r="M113" s="165">
        <f t="shared" si="46"/>
        <v>2.9299849218103195E-3</v>
      </c>
      <c r="N113" s="81"/>
    </row>
    <row r="114" spans="1:14" x14ac:dyDescent="0.25">
      <c r="A114" s="1"/>
      <c r="B114" s="163" t="s">
        <v>128</v>
      </c>
      <c r="C114" s="164">
        <v>9005</v>
      </c>
      <c r="D114" s="164">
        <v>29461</v>
      </c>
      <c r="E114" s="164">
        <v>41263</v>
      </c>
      <c r="F114" s="164">
        <v>42135</v>
      </c>
      <c r="G114" s="164">
        <v>41377</v>
      </c>
      <c r="H114" s="164">
        <v>42484</v>
      </c>
      <c r="I114" s="165">
        <f t="shared" si="45"/>
        <v>2.6753993764651929E-2</v>
      </c>
      <c r="J114" s="179">
        <f t="shared" si="42"/>
        <v>2.9590674454111454E-2</v>
      </c>
      <c r="K114" s="164">
        <f t="shared" si="43"/>
        <v>1107</v>
      </c>
      <c r="L114" s="164">
        <f t="shared" si="44"/>
        <v>1221</v>
      </c>
      <c r="M114" s="165">
        <f t="shared" si="46"/>
        <v>1.214580327246547E-3</v>
      </c>
      <c r="N114" s="81"/>
    </row>
    <row r="115" spans="1:14" x14ac:dyDescent="0.25">
      <c r="A115" s="1"/>
      <c r="B115" s="163" t="s">
        <v>124</v>
      </c>
      <c r="C115" s="164">
        <v>19818</v>
      </c>
      <c r="D115" s="164">
        <v>36897</v>
      </c>
      <c r="E115" s="164">
        <v>41249</v>
      </c>
      <c r="F115" s="164">
        <v>42266</v>
      </c>
      <c r="G115" s="164">
        <v>33197</v>
      </c>
      <c r="H115" s="164">
        <v>33804</v>
      </c>
      <c r="I115" s="165">
        <f t="shared" si="45"/>
        <v>1.8284784769708073E-2</v>
      </c>
      <c r="J115" s="179">
        <f t="shared" si="42"/>
        <v>-0.18048922398118739</v>
      </c>
      <c r="K115" s="164">
        <f t="shared" si="43"/>
        <v>607</v>
      </c>
      <c r="L115" s="164">
        <f t="shared" si="44"/>
        <v>-7445</v>
      </c>
      <c r="M115" s="165">
        <f t="shared" si="46"/>
        <v>9.6642673435275096E-4</v>
      </c>
      <c r="N115" s="81"/>
    </row>
    <row r="116" spans="1:14" x14ac:dyDescent="0.25">
      <c r="A116" s="1"/>
      <c r="B116" s="163" t="s">
        <v>133</v>
      </c>
      <c r="C116" s="164">
        <v>2343</v>
      </c>
      <c r="D116" s="164">
        <v>2314</v>
      </c>
      <c r="E116" s="164">
        <v>11983</v>
      </c>
      <c r="F116" s="164">
        <v>11780</v>
      </c>
      <c r="G116" s="164">
        <v>11633</v>
      </c>
      <c r="H116" s="164">
        <v>9289</v>
      </c>
      <c r="I116" s="165">
        <f t="shared" si="45"/>
        <v>-0.20149574486374966</v>
      </c>
      <c r="J116" s="179">
        <f t="shared" si="42"/>
        <v>-0.22481849286489197</v>
      </c>
      <c r="K116" s="164">
        <f t="shared" si="43"/>
        <v>-2344</v>
      </c>
      <c r="L116" s="164">
        <f t="shared" si="44"/>
        <v>-2694</v>
      </c>
      <c r="M116" s="165">
        <f t="shared" si="46"/>
        <v>2.6556436916940905E-4</v>
      </c>
      <c r="N116" s="81"/>
    </row>
    <row r="117" spans="1:14" x14ac:dyDescent="0.25">
      <c r="A117" s="162" t="s">
        <v>149</v>
      </c>
      <c r="B117" s="163" t="s">
        <v>136</v>
      </c>
      <c r="C117" s="164">
        <v>7286</v>
      </c>
      <c r="D117" s="164">
        <v>3610</v>
      </c>
      <c r="E117" s="164">
        <v>7507</v>
      </c>
      <c r="F117" s="164">
        <v>7656</v>
      </c>
      <c r="G117" s="164">
        <v>10984</v>
      </c>
      <c r="H117" s="164">
        <v>6717</v>
      </c>
      <c r="I117" s="165">
        <f t="shared" si="45"/>
        <v>-0.38847414420975968</v>
      </c>
      <c r="J117" s="179">
        <f t="shared" si="42"/>
        <v>-0.10523511389369922</v>
      </c>
      <c r="K117" s="164">
        <f t="shared" si="43"/>
        <v>-4267</v>
      </c>
      <c r="L117" s="164">
        <f t="shared" si="44"/>
        <v>-790</v>
      </c>
      <c r="M117" s="165">
        <f t="shared" si="46"/>
        <v>1.9203314325663909E-4</v>
      </c>
      <c r="N117" s="81"/>
    </row>
    <row r="118" spans="1:14" x14ac:dyDescent="0.25">
      <c r="A118" s="167" t="s">
        <v>150</v>
      </c>
      <c r="B118" s="168" t="s">
        <v>150</v>
      </c>
      <c r="C118" s="169">
        <f t="shared" ref="C118:H118" si="47">C110-SUM(C111:C117)</f>
        <v>60607</v>
      </c>
      <c r="D118" s="169">
        <f t="shared" si="47"/>
        <v>102081</v>
      </c>
      <c r="E118" s="169">
        <f t="shared" si="47"/>
        <v>208027</v>
      </c>
      <c r="F118" s="169">
        <f t="shared" si="47"/>
        <v>212048</v>
      </c>
      <c r="G118" s="169">
        <f t="shared" si="47"/>
        <v>240578</v>
      </c>
      <c r="H118" s="169">
        <f t="shared" si="47"/>
        <v>242749</v>
      </c>
      <c r="I118" s="170">
        <f t="shared" si="45"/>
        <v>9.0241002917972324E-3</v>
      </c>
      <c r="J118" s="180">
        <f t="shared" si="42"/>
        <v>0.16691102597259011</v>
      </c>
      <c r="K118" s="169">
        <f>H118-G118</f>
        <v>2171</v>
      </c>
      <c r="L118" s="169">
        <f t="shared" si="44"/>
        <v>34722</v>
      </c>
      <c r="M118" s="170">
        <f t="shared" si="46"/>
        <v>6.9399811660571511E-3</v>
      </c>
      <c r="N118" s="81"/>
    </row>
    <row r="119" spans="1:14" s="146" customFormat="1" x14ac:dyDescent="0.25"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</row>
    <row r="120" spans="1:14" x14ac:dyDescent="0.25">
      <c r="A120" s="1">
        <v>3</v>
      </c>
      <c r="B120" s="156" t="s">
        <v>73</v>
      </c>
      <c r="C120" s="176">
        <v>216673</v>
      </c>
      <c r="D120" s="176">
        <v>359169</v>
      </c>
      <c r="E120" s="176">
        <v>543499</v>
      </c>
      <c r="F120" s="176">
        <v>577841</v>
      </c>
      <c r="G120" s="176">
        <v>583363</v>
      </c>
      <c r="H120" s="176">
        <v>615470</v>
      </c>
      <c r="I120" s="177">
        <f>IFERROR(H120/G120-1,"-")</f>
        <v>5.5037772364719739E-2</v>
      </c>
      <c r="J120" s="177">
        <f>IFERROR(H120/E120-1,"-")</f>
        <v>0.13242158679224802</v>
      </c>
      <c r="K120" s="176">
        <f>H120-G120</f>
        <v>32107</v>
      </c>
      <c r="L120" s="176">
        <f>H120-E120</f>
        <v>71971</v>
      </c>
      <c r="M120" s="177">
        <f>H120/H$8</f>
        <v>1.7595747905339239E-2</v>
      </c>
      <c r="N120" s="81"/>
    </row>
    <row r="121" spans="1:14" x14ac:dyDescent="0.25">
      <c r="A121" s="1" t="s">
        <v>101</v>
      </c>
      <c r="B121" s="159" t="s">
        <v>102</v>
      </c>
      <c r="C121" s="160">
        <v>116562</v>
      </c>
      <c r="D121" s="160">
        <v>206631</v>
      </c>
      <c r="E121" s="160">
        <v>271944</v>
      </c>
      <c r="F121" s="160">
        <v>303323</v>
      </c>
      <c r="G121" s="160">
        <v>307279</v>
      </c>
      <c r="H121" s="160">
        <v>343569</v>
      </c>
      <c r="I121" s="161">
        <f>IFERROR(H121/G121-1,"-")</f>
        <v>0.1181011393554392</v>
      </c>
      <c r="J121" s="178">
        <f t="shared" ref="J121:J132" si="48">IFERROR(H121/E121-1,"-")</f>
        <v>0.26338143147118531</v>
      </c>
      <c r="K121" s="160">
        <f t="shared" ref="K121:K131" si="49">H121-G121</f>
        <v>36290</v>
      </c>
      <c r="L121" s="160">
        <f t="shared" ref="L121:L132" si="50">H121-E121</f>
        <v>71625</v>
      </c>
      <c r="M121" s="161">
        <f>H121/H$8</f>
        <v>9.8223366079410804E-3</v>
      </c>
      <c r="N121" s="81"/>
    </row>
    <row r="122" spans="1:14" x14ac:dyDescent="0.25">
      <c r="A122" s="162" t="s">
        <v>108</v>
      </c>
      <c r="B122" s="163" t="s">
        <v>108</v>
      </c>
      <c r="C122" s="164">
        <v>45374</v>
      </c>
      <c r="D122" s="164">
        <v>96469</v>
      </c>
      <c r="E122" s="164">
        <v>128559</v>
      </c>
      <c r="F122" s="164">
        <v>122170</v>
      </c>
      <c r="G122" s="164">
        <v>132724</v>
      </c>
      <c r="H122" s="164">
        <v>158037</v>
      </c>
      <c r="I122" s="165">
        <f>IFERROR(H122/G122-1,"-")</f>
        <v>0.19071908622404399</v>
      </c>
      <c r="J122" s="179">
        <f t="shared" si="48"/>
        <v>0.2292954985648612</v>
      </c>
      <c r="K122" s="164">
        <f t="shared" si="49"/>
        <v>25313</v>
      </c>
      <c r="L122" s="164">
        <f t="shared" si="50"/>
        <v>29478</v>
      </c>
      <c r="M122" s="165">
        <f>H122/H$8</f>
        <v>4.518139327207008E-3</v>
      </c>
      <c r="N122" s="81"/>
    </row>
    <row r="123" spans="1:14" x14ac:dyDescent="0.25">
      <c r="A123" s="162" t="s">
        <v>105</v>
      </c>
      <c r="B123" s="163" t="s">
        <v>105</v>
      </c>
      <c r="C123" s="164">
        <v>71188</v>
      </c>
      <c r="D123" s="164">
        <v>110162</v>
      </c>
      <c r="E123" s="164">
        <v>143385</v>
      </c>
      <c r="F123" s="164">
        <v>181153</v>
      </c>
      <c r="G123" s="164">
        <v>174555</v>
      </c>
      <c r="H123" s="164">
        <v>185532</v>
      </c>
      <c r="I123" s="165">
        <f>IFERROR(H123/G123-1,"-")</f>
        <v>6.2885623442467953E-2</v>
      </c>
      <c r="J123" s="179">
        <f t="shared" si="48"/>
        <v>0.2939428810545035</v>
      </c>
      <c r="K123" s="164">
        <f t="shared" si="49"/>
        <v>10977</v>
      </c>
      <c r="L123" s="164">
        <f t="shared" si="50"/>
        <v>42147</v>
      </c>
      <c r="M123" s="165">
        <f>H123/H$8</f>
        <v>5.3041972807340724E-3</v>
      </c>
      <c r="N123" s="81"/>
    </row>
    <row r="124" spans="1:14" x14ac:dyDescent="0.25">
      <c r="A124" s="1"/>
      <c r="B124" s="159" t="s">
        <v>112</v>
      </c>
      <c r="C124" s="160">
        <v>100111</v>
      </c>
      <c r="D124" s="160">
        <v>152538</v>
      </c>
      <c r="E124" s="160">
        <v>271555</v>
      </c>
      <c r="F124" s="160">
        <v>274518</v>
      </c>
      <c r="G124" s="160">
        <v>276084</v>
      </c>
      <c r="H124" s="160">
        <v>271901</v>
      </c>
      <c r="I124" s="161">
        <f>IFERROR(H124/G124-1,"-")</f>
        <v>-1.5151185870966755E-2</v>
      </c>
      <c r="J124" s="178">
        <f t="shared" si="48"/>
        <v>1.2741433595404583E-3</v>
      </c>
      <c r="K124" s="160">
        <f t="shared" si="49"/>
        <v>-4183</v>
      </c>
      <c r="L124" s="160">
        <f t="shared" si="50"/>
        <v>346</v>
      </c>
      <c r="M124" s="161">
        <f>H124/H$8</f>
        <v>7.7734112973981582E-3</v>
      </c>
      <c r="N124" s="81"/>
    </row>
    <row r="125" spans="1:14" s="57" customFormat="1" x14ac:dyDescent="0.25">
      <c r="B125" s="163" t="s">
        <v>115</v>
      </c>
      <c r="C125" s="164">
        <v>11431</v>
      </c>
      <c r="D125" s="164">
        <v>11117</v>
      </c>
      <c r="E125" s="164">
        <v>33351</v>
      </c>
      <c r="F125" s="164">
        <v>40285</v>
      </c>
      <c r="G125" s="164">
        <v>36563</v>
      </c>
      <c r="H125" s="164">
        <v>30846</v>
      </c>
      <c r="I125" s="165">
        <f t="shared" ref="I125:I132" si="51">IFERROR(H125/G125-1,"-")</f>
        <v>-0.15636025490249705</v>
      </c>
      <c r="J125" s="179">
        <f t="shared" si="48"/>
        <v>-7.511019159845278E-2</v>
      </c>
      <c r="K125" s="164">
        <f t="shared" si="49"/>
        <v>-5717</v>
      </c>
      <c r="L125" s="164">
        <f t="shared" si="50"/>
        <v>-2505</v>
      </c>
      <c r="M125" s="165">
        <f t="shared" ref="M125:M132" si="52">H125/H$8</f>
        <v>8.8186010672834441E-4</v>
      </c>
      <c r="N125" s="166"/>
    </row>
    <row r="126" spans="1:14" s="57" customFormat="1" x14ac:dyDescent="0.25">
      <c r="B126" s="163" t="s">
        <v>118</v>
      </c>
      <c r="C126" s="164">
        <v>11548</v>
      </c>
      <c r="D126" s="164">
        <v>23428</v>
      </c>
      <c r="E126" s="164">
        <v>34791</v>
      </c>
      <c r="F126" s="164">
        <v>43431</v>
      </c>
      <c r="G126" s="164">
        <v>42207</v>
      </c>
      <c r="H126" s="164">
        <v>43215</v>
      </c>
      <c r="I126" s="165">
        <f t="shared" si="51"/>
        <v>2.3882294406141202E-2</v>
      </c>
      <c r="J126" s="179">
        <f t="shared" si="48"/>
        <v>0.24213158575493665</v>
      </c>
      <c r="K126" s="164">
        <f t="shared" si="49"/>
        <v>1008</v>
      </c>
      <c r="L126" s="164">
        <f t="shared" si="50"/>
        <v>8424</v>
      </c>
      <c r="M126" s="165">
        <f t="shared" si="52"/>
        <v>1.2354789766020036E-3</v>
      </c>
      <c r="N126" s="166"/>
    </row>
    <row r="127" spans="1:14" x14ac:dyDescent="0.25">
      <c r="A127" s="1"/>
      <c r="B127" s="163" t="s">
        <v>121</v>
      </c>
      <c r="C127" s="164">
        <v>7014</v>
      </c>
      <c r="D127" s="164">
        <v>18250</v>
      </c>
      <c r="E127" s="164">
        <v>23874</v>
      </c>
      <c r="F127" s="164">
        <v>26766</v>
      </c>
      <c r="G127" s="164">
        <v>26411</v>
      </c>
      <c r="H127" s="164">
        <v>27334</v>
      </c>
      <c r="I127" s="165">
        <f t="shared" si="51"/>
        <v>3.4947559728900845E-2</v>
      </c>
      <c r="J127" s="179">
        <f t="shared" si="48"/>
        <v>0.14492753623188404</v>
      </c>
      <c r="K127" s="164">
        <f t="shared" si="49"/>
        <v>923</v>
      </c>
      <c r="L127" s="164">
        <f t="shared" si="50"/>
        <v>3460</v>
      </c>
      <c r="M127" s="165">
        <f t="shared" si="52"/>
        <v>7.8145510462661501E-4</v>
      </c>
      <c r="N127" s="81"/>
    </row>
    <row r="128" spans="1:14" x14ac:dyDescent="0.25">
      <c r="A128" s="1"/>
      <c r="B128" s="163" t="s">
        <v>128</v>
      </c>
      <c r="C128" s="164">
        <v>1882</v>
      </c>
      <c r="D128" s="164">
        <v>3678</v>
      </c>
      <c r="E128" s="164">
        <v>6463</v>
      </c>
      <c r="F128" s="164">
        <v>7409</v>
      </c>
      <c r="G128" s="164">
        <v>7428</v>
      </c>
      <c r="H128" s="164">
        <v>8757</v>
      </c>
      <c r="I128" s="165">
        <f t="shared" si="51"/>
        <v>0.17891760904684983</v>
      </c>
      <c r="J128" s="179">
        <f t="shared" si="48"/>
        <v>0.35494352467894164</v>
      </c>
      <c r="K128" s="164">
        <f t="shared" si="49"/>
        <v>1329</v>
      </c>
      <c r="L128" s="164">
        <f t="shared" si="50"/>
        <v>2294</v>
      </c>
      <c r="M128" s="165">
        <f t="shared" si="52"/>
        <v>2.5035495541140222E-4</v>
      </c>
      <c r="N128" s="81"/>
    </row>
    <row r="129" spans="1:14" x14ac:dyDescent="0.25">
      <c r="A129" s="1"/>
      <c r="B129" s="163" t="s">
        <v>124</v>
      </c>
      <c r="C129" s="164">
        <v>1919</v>
      </c>
      <c r="D129" s="164">
        <v>3450</v>
      </c>
      <c r="E129" s="164">
        <v>4851</v>
      </c>
      <c r="F129" s="164">
        <v>6010</v>
      </c>
      <c r="G129" s="164">
        <v>5932</v>
      </c>
      <c r="H129" s="164">
        <v>6825</v>
      </c>
      <c r="I129" s="165">
        <f t="shared" si="51"/>
        <v>0.15053944706675648</v>
      </c>
      <c r="J129" s="179">
        <f t="shared" si="48"/>
        <v>0.40692640692640691</v>
      </c>
      <c r="K129" s="164">
        <f t="shared" si="49"/>
        <v>893</v>
      </c>
      <c r="L129" s="164">
        <f t="shared" si="50"/>
        <v>1974</v>
      </c>
      <c r="M129" s="165">
        <f t="shared" si="52"/>
        <v>1.9512076860600891E-4</v>
      </c>
      <c r="N129" s="81"/>
    </row>
    <row r="130" spans="1:14" x14ac:dyDescent="0.25">
      <c r="A130" s="1"/>
      <c r="B130" s="163" t="s">
        <v>133</v>
      </c>
      <c r="C130" s="164">
        <v>1701</v>
      </c>
      <c r="D130" s="164">
        <v>1442</v>
      </c>
      <c r="E130" s="164">
        <v>2747</v>
      </c>
      <c r="F130" s="164">
        <v>3507</v>
      </c>
      <c r="G130" s="164">
        <v>3870</v>
      </c>
      <c r="H130" s="164">
        <v>3006</v>
      </c>
      <c r="I130" s="165">
        <f t="shared" si="51"/>
        <v>-0.22325581395348837</v>
      </c>
      <c r="J130" s="179">
        <f t="shared" si="48"/>
        <v>9.4284674190025397E-2</v>
      </c>
      <c r="K130" s="164">
        <f t="shared" si="49"/>
        <v>-864</v>
      </c>
      <c r="L130" s="164">
        <f t="shared" si="50"/>
        <v>259</v>
      </c>
      <c r="M130" s="165">
        <f t="shared" si="52"/>
        <v>8.593890555745975E-5</v>
      </c>
      <c r="N130" s="81"/>
    </row>
    <row r="131" spans="1:14" x14ac:dyDescent="0.25">
      <c r="A131" s="162" t="s">
        <v>149</v>
      </c>
      <c r="B131" s="163" t="s">
        <v>136</v>
      </c>
      <c r="C131" s="164">
        <v>2155</v>
      </c>
      <c r="D131" s="164">
        <v>2010</v>
      </c>
      <c r="E131" s="164">
        <v>4022</v>
      </c>
      <c r="F131" s="164">
        <v>4912</v>
      </c>
      <c r="G131" s="164">
        <v>5426</v>
      </c>
      <c r="H131" s="164">
        <v>4655</v>
      </c>
      <c r="I131" s="165">
        <f t="shared" si="51"/>
        <v>-0.14209362329524511</v>
      </c>
      <c r="J131" s="179">
        <f t="shared" si="48"/>
        <v>0.15738438587767289</v>
      </c>
      <c r="K131" s="164">
        <f t="shared" si="49"/>
        <v>-771</v>
      </c>
      <c r="L131" s="164">
        <f t="shared" si="50"/>
        <v>633</v>
      </c>
      <c r="M131" s="165">
        <f t="shared" si="52"/>
        <v>1.3308237038255993E-4</v>
      </c>
      <c r="N131" s="81"/>
    </row>
    <row r="132" spans="1:14" x14ac:dyDescent="0.25">
      <c r="A132" s="167" t="s">
        <v>150</v>
      </c>
      <c r="B132" s="168" t="s">
        <v>150</v>
      </c>
      <c r="C132" s="169">
        <f t="shared" ref="C132:H132" si="53">C124-SUM(C125:C131)</f>
        <v>62461</v>
      </c>
      <c r="D132" s="169">
        <f t="shared" si="53"/>
        <v>89163</v>
      </c>
      <c r="E132" s="169">
        <f t="shared" si="53"/>
        <v>161456</v>
      </c>
      <c r="F132" s="169">
        <f t="shared" si="53"/>
        <v>142198</v>
      </c>
      <c r="G132" s="169">
        <f t="shared" si="53"/>
        <v>148247</v>
      </c>
      <c r="H132" s="169">
        <f t="shared" si="53"/>
        <v>147263</v>
      </c>
      <c r="I132" s="170">
        <f t="shared" si="51"/>
        <v>-6.6375710806964028E-3</v>
      </c>
      <c r="J132" s="180">
        <f t="shared" si="48"/>
        <v>-8.7906302645922141E-2</v>
      </c>
      <c r="K132" s="169">
        <f>H132-G132</f>
        <v>-984</v>
      </c>
      <c r="L132" s="169">
        <f t="shared" si="50"/>
        <v>-14193</v>
      </c>
      <c r="M132" s="170">
        <f t="shared" si="52"/>
        <v>4.2101201094837644E-3</v>
      </c>
      <c r="N132" s="81"/>
    </row>
    <row r="133" spans="1:14" s="146" customFormat="1" x14ac:dyDescent="0.25"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</row>
    <row r="134" spans="1:14" x14ac:dyDescent="0.25">
      <c r="A134" s="1">
        <v>3</v>
      </c>
      <c r="B134" s="156" t="s">
        <v>73</v>
      </c>
      <c r="C134" s="176">
        <v>610766</v>
      </c>
      <c r="D134" s="176">
        <v>774989</v>
      </c>
      <c r="E134" s="176">
        <v>1753173</v>
      </c>
      <c r="F134" s="176">
        <v>1897228</v>
      </c>
      <c r="G134" s="176">
        <v>1991159</v>
      </c>
      <c r="H134" s="176">
        <v>2013195</v>
      </c>
      <c r="I134" s="177">
        <f>IFERROR(H134/G134-1,"-")</f>
        <v>1.1066921325720402E-2</v>
      </c>
      <c r="J134" s="177">
        <f>IFERROR(H134/E134-1,"-")</f>
        <v>0.14831508356562639</v>
      </c>
      <c r="K134" s="176">
        <f>H134-G134</f>
        <v>22036</v>
      </c>
      <c r="L134" s="176">
        <f>H134-E134</f>
        <v>260022</v>
      </c>
      <c r="M134" s="177">
        <f>H134/H$8</f>
        <v>5.7555480696523678E-2</v>
      </c>
      <c r="N134" s="81"/>
    </row>
    <row r="135" spans="1:14" x14ac:dyDescent="0.25">
      <c r="A135" s="1" t="s">
        <v>101</v>
      </c>
      <c r="B135" s="159" t="s">
        <v>102</v>
      </c>
      <c r="C135" s="160">
        <v>77176</v>
      </c>
      <c r="D135" s="160">
        <v>141993</v>
      </c>
      <c r="E135" s="160">
        <v>105275</v>
      </c>
      <c r="F135" s="160">
        <v>121724</v>
      </c>
      <c r="G135" s="160">
        <v>103793</v>
      </c>
      <c r="H135" s="160">
        <v>122657</v>
      </c>
      <c r="I135" s="161">
        <f>IFERROR(H135/G135-1,"-")</f>
        <v>0.18174636054454529</v>
      </c>
      <c r="J135" s="178">
        <f t="shared" ref="J135:J146" si="54">IFERROR(H135/E135-1,"-")</f>
        <v>0.16511042507717888</v>
      </c>
      <c r="K135" s="160">
        <f t="shared" ref="K135:K145" si="55">H135-G135</f>
        <v>18864</v>
      </c>
      <c r="L135" s="160">
        <f t="shared" ref="L135:L146" si="56">H135-E135</f>
        <v>17382</v>
      </c>
      <c r="M135" s="161">
        <f>H135/H$8</f>
        <v>3.5066561340523421E-3</v>
      </c>
      <c r="N135" s="81"/>
    </row>
    <row r="136" spans="1:14" x14ac:dyDescent="0.25">
      <c r="A136" s="162" t="s">
        <v>108</v>
      </c>
      <c r="B136" s="163" t="s">
        <v>108</v>
      </c>
      <c r="C136" s="164">
        <v>51058</v>
      </c>
      <c r="D136" s="164">
        <v>86437</v>
      </c>
      <c r="E136" s="164">
        <v>57602</v>
      </c>
      <c r="F136" s="164">
        <v>67596</v>
      </c>
      <c r="G136" s="164">
        <v>47888</v>
      </c>
      <c r="H136" s="164">
        <v>53311</v>
      </c>
      <c r="I136" s="165">
        <f>IFERROR(H136/G136-1,"-")</f>
        <v>0.11324340126962906</v>
      </c>
      <c r="J136" s="179">
        <f t="shared" si="54"/>
        <v>-7.4493941182597778E-2</v>
      </c>
      <c r="K136" s="164">
        <f t="shared" si="55"/>
        <v>5423</v>
      </c>
      <c r="L136" s="164">
        <f t="shared" si="56"/>
        <v>-4291</v>
      </c>
      <c r="M136" s="165">
        <f>H136/H$8</f>
        <v>1.5241147685208704E-3</v>
      </c>
      <c r="N136" s="81"/>
    </row>
    <row r="137" spans="1:14" x14ac:dyDescent="0.25">
      <c r="A137" s="162" t="s">
        <v>105</v>
      </c>
      <c r="B137" s="163" t="s">
        <v>105</v>
      </c>
      <c r="C137" s="164">
        <v>26118</v>
      </c>
      <c r="D137" s="164">
        <v>55556</v>
      </c>
      <c r="E137" s="164">
        <v>47673</v>
      </c>
      <c r="F137" s="164">
        <v>54128</v>
      </c>
      <c r="G137" s="164">
        <v>55905</v>
      </c>
      <c r="H137" s="164">
        <v>69346</v>
      </c>
      <c r="I137" s="165">
        <f>IFERROR(H137/G137-1,"-")</f>
        <v>0.24042572220731606</v>
      </c>
      <c r="J137" s="179">
        <f t="shared" si="54"/>
        <v>0.4546179178990204</v>
      </c>
      <c r="K137" s="164">
        <f t="shared" si="55"/>
        <v>13441</v>
      </c>
      <c r="L137" s="164">
        <f t="shared" si="56"/>
        <v>21673</v>
      </c>
      <c r="M137" s="165">
        <f>H137/H$8</f>
        <v>1.9825413655314718E-3</v>
      </c>
      <c r="N137" s="81"/>
    </row>
    <row r="138" spans="1:14" x14ac:dyDescent="0.25">
      <c r="A138" s="1"/>
      <c r="B138" s="159" t="s">
        <v>112</v>
      </c>
      <c r="C138" s="160">
        <v>533590</v>
      </c>
      <c r="D138" s="160">
        <v>632996</v>
      </c>
      <c r="E138" s="160">
        <v>1647898</v>
      </c>
      <c r="F138" s="160">
        <v>1775504</v>
      </c>
      <c r="G138" s="160">
        <v>1887366</v>
      </c>
      <c r="H138" s="160">
        <v>1890538</v>
      </c>
      <c r="I138" s="161">
        <f>IFERROR(H138/G138-1,"-")</f>
        <v>1.6806491162817405E-3</v>
      </c>
      <c r="J138" s="178">
        <f t="shared" si="54"/>
        <v>0.14724212299547657</v>
      </c>
      <c r="K138" s="160">
        <f t="shared" si="55"/>
        <v>3172</v>
      </c>
      <c r="L138" s="160">
        <f t="shared" si="56"/>
        <v>242640</v>
      </c>
      <c r="M138" s="161">
        <f>H138/H$8</f>
        <v>5.4048824562471336E-2</v>
      </c>
      <c r="N138" s="81"/>
    </row>
    <row r="139" spans="1:14" s="57" customFormat="1" x14ac:dyDescent="0.25">
      <c r="B139" s="163" t="s">
        <v>115</v>
      </c>
      <c r="C139" s="164">
        <v>226701</v>
      </c>
      <c r="D139" s="164">
        <v>182984</v>
      </c>
      <c r="E139" s="164">
        <v>740061</v>
      </c>
      <c r="F139" s="164">
        <v>747598</v>
      </c>
      <c r="G139" s="164">
        <v>859363</v>
      </c>
      <c r="H139" s="164">
        <v>888724</v>
      </c>
      <c r="I139" s="165">
        <f t="shared" ref="I139:I146" si="57">IFERROR(H139/G139-1,"-")</f>
        <v>3.4166004354388102E-2</v>
      </c>
      <c r="J139" s="179">
        <f t="shared" si="54"/>
        <v>0.20087938696945251</v>
      </c>
      <c r="K139" s="164">
        <f t="shared" si="55"/>
        <v>29361</v>
      </c>
      <c r="L139" s="164">
        <f t="shared" si="56"/>
        <v>148663</v>
      </c>
      <c r="M139" s="165">
        <f t="shared" ref="M139:M146" si="58">H139/H$8</f>
        <v>2.5407840286975337E-2</v>
      </c>
      <c r="N139" s="166"/>
    </row>
    <row r="140" spans="1:14" s="57" customFormat="1" x14ac:dyDescent="0.25">
      <c r="B140" s="163" t="s">
        <v>118</v>
      </c>
      <c r="C140" s="164">
        <v>45672</v>
      </c>
      <c r="D140" s="164">
        <v>69325</v>
      </c>
      <c r="E140" s="164">
        <v>132461</v>
      </c>
      <c r="F140" s="164">
        <v>181835</v>
      </c>
      <c r="G140" s="164">
        <v>190230</v>
      </c>
      <c r="H140" s="164">
        <v>189850</v>
      </c>
      <c r="I140" s="165">
        <f t="shared" si="57"/>
        <v>-1.9975818745728846E-3</v>
      </c>
      <c r="J140" s="179">
        <f t="shared" si="54"/>
        <v>0.43325205154724777</v>
      </c>
      <c r="K140" s="164">
        <f t="shared" si="55"/>
        <v>-380</v>
      </c>
      <c r="L140" s="164">
        <f t="shared" si="56"/>
        <v>57389</v>
      </c>
      <c r="M140" s="165">
        <f t="shared" si="58"/>
        <v>5.4276451164616546E-3</v>
      </c>
      <c r="N140" s="166"/>
    </row>
    <row r="141" spans="1:14" x14ac:dyDescent="0.25">
      <c r="A141" s="1"/>
      <c r="B141" s="163" t="s">
        <v>121</v>
      </c>
      <c r="C141" s="164">
        <v>42455</v>
      </c>
      <c r="D141" s="164">
        <v>94016</v>
      </c>
      <c r="E141" s="164">
        <v>171222</v>
      </c>
      <c r="F141" s="164">
        <v>162480</v>
      </c>
      <c r="G141" s="164">
        <v>166493</v>
      </c>
      <c r="H141" s="164">
        <v>159618</v>
      </c>
      <c r="I141" s="165">
        <f t="shared" si="57"/>
        <v>-4.1293027334482479E-2</v>
      </c>
      <c r="J141" s="179">
        <f t="shared" si="54"/>
        <v>-6.7771664856151714E-2</v>
      </c>
      <c r="K141" s="164">
        <f t="shared" si="55"/>
        <v>-6875</v>
      </c>
      <c r="L141" s="164">
        <f t="shared" si="56"/>
        <v>-11604</v>
      </c>
      <c r="M141" s="165">
        <f t="shared" si="58"/>
        <v>4.5633387316269492E-3</v>
      </c>
      <c r="N141" s="81"/>
    </row>
    <row r="142" spans="1:14" x14ac:dyDescent="0.25">
      <c r="A142" s="1"/>
      <c r="B142" s="163" t="s">
        <v>128</v>
      </c>
      <c r="C142" s="164">
        <v>8958</v>
      </c>
      <c r="D142" s="164">
        <v>22357</v>
      </c>
      <c r="E142" s="164">
        <v>60881</v>
      </c>
      <c r="F142" s="164">
        <v>79292</v>
      </c>
      <c r="G142" s="164">
        <v>59046</v>
      </c>
      <c r="H142" s="164">
        <v>57091</v>
      </c>
      <c r="I142" s="165">
        <f t="shared" si="57"/>
        <v>-3.3109778816515889E-2</v>
      </c>
      <c r="J142" s="179">
        <f t="shared" si="54"/>
        <v>-6.2252591120382395E-2</v>
      </c>
      <c r="K142" s="164">
        <f t="shared" si="55"/>
        <v>-1955</v>
      </c>
      <c r="L142" s="164">
        <f t="shared" si="56"/>
        <v>-3790</v>
      </c>
      <c r="M142" s="165">
        <f t="shared" si="58"/>
        <v>1.6321816557488139E-3</v>
      </c>
      <c r="N142" s="81"/>
    </row>
    <row r="143" spans="1:14" x14ac:dyDescent="0.25">
      <c r="A143" s="1"/>
      <c r="B143" s="163" t="s">
        <v>124</v>
      </c>
      <c r="C143" s="164">
        <v>12571</v>
      </c>
      <c r="D143" s="164">
        <v>20808</v>
      </c>
      <c r="E143" s="164">
        <v>32138</v>
      </c>
      <c r="F143" s="164">
        <v>41049</v>
      </c>
      <c r="G143" s="164">
        <v>42057</v>
      </c>
      <c r="H143" s="164">
        <v>33352</v>
      </c>
      <c r="I143" s="165">
        <f t="shared" si="57"/>
        <v>-0.2069810019735121</v>
      </c>
      <c r="J143" s="179">
        <f t="shared" si="54"/>
        <v>3.7774597050221015E-2</v>
      </c>
      <c r="K143" s="164">
        <f t="shared" si="55"/>
        <v>-8705</v>
      </c>
      <c r="L143" s="164">
        <f t="shared" si="56"/>
        <v>1214</v>
      </c>
      <c r="M143" s="165">
        <f t="shared" si="58"/>
        <v>9.5350445048316616E-4</v>
      </c>
      <c r="N143" s="81"/>
    </row>
    <row r="144" spans="1:14" x14ac:dyDescent="0.25">
      <c r="A144" s="1"/>
      <c r="B144" s="163" t="s">
        <v>133</v>
      </c>
      <c r="C144" s="164">
        <v>15372</v>
      </c>
      <c r="D144" s="164">
        <v>9958</v>
      </c>
      <c r="E144" s="164">
        <v>24691</v>
      </c>
      <c r="F144" s="164">
        <v>28175</v>
      </c>
      <c r="G144" s="164">
        <v>26046</v>
      </c>
      <c r="H144" s="164">
        <v>26684</v>
      </c>
      <c r="I144" s="165">
        <f t="shared" si="57"/>
        <v>2.4495124011364444E-2</v>
      </c>
      <c r="J144" s="179">
        <f t="shared" si="54"/>
        <v>8.0717670406220909E-2</v>
      </c>
      <c r="K144" s="164">
        <f t="shared" si="55"/>
        <v>638</v>
      </c>
      <c r="L144" s="164">
        <f t="shared" si="56"/>
        <v>1993</v>
      </c>
      <c r="M144" s="165">
        <f t="shared" si="58"/>
        <v>7.6287217428318559E-4</v>
      </c>
      <c r="N144" s="81"/>
    </row>
    <row r="145" spans="1:14" x14ac:dyDescent="0.25">
      <c r="A145" s="162" t="s">
        <v>149</v>
      </c>
      <c r="B145" s="163" t="s">
        <v>136</v>
      </c>
      <c r="C145" s="164">
        <v>29519</v>
      </c>
      <c r="D145" s="164">
        <v>6358</v>
      </c>
      <c r="E145" s="164">
        <v>14264</v>
      </c>
      <c r="F145" s="164">
        <v>21389</v>
      </c>
      <c r="G145" s="164">
        <v>19939</v>
      </c>
      <c r="H145" s="164">
        <v>16759</v>
      </c>
      <c r="I145" s="165">
        <f t="shared" si="57"/>
        <v>-0.15948643362254877</v>
      </c>
      <c r="J145" s="179">
        <f t="shared" si="54"/>
        <v>0.17491587212563098</v>
      </c>
      <c r="K145" s="164">
        <f t="shared" si="55"/>
        <v>-3180</v>
      </c>
      <c r="L145" s="164">
        <f t="shared" si="56"/>
        <v>2495</v>
      </c>
      <c r="M145" s="165">
        <f t="shared" si="58"/>
        <v>4.7912512250082101E-4</v>
      </c>
      <c r="N145" s="81"/>
    </row>
    <row r="146" spans="1:14" x14ac:dyDescent="0.25">
      <c r="A146" s="167" t="s">
        <v>150</v>
      </c>
      <c r="B146" s="168" t="s">
        <v>150</v>
      </c>
      <c r="C146" s="169">
        <f t="shared" ref="C146:H146" si="59">C138-SUM(C139:C145)</f>
        <v>152342</v>
      </c>
      <c r="D146" s="169">
        <f t="shared" si="59"/>
        <v>227190</v>
      </c>
      <c r="E146" s="169">
        <f t="shared" si="59"/>
        <v>472180</v>
      </c>
      <c r="F146" s="169">
        <f t="shared" si="59"/>
        <v>513686</v>
      </c>
      <c r="G146" s="169">
        <f t="shared" si="59"/>
        <v>524192</v>
      </c>
      <c r="H146" s="169">
        <f t="shared" si="59"/>
        <v>518460</v>
      </c>
      <c r="I146" s="170">
        <f t="shared" si="57"/>
        <v>-1.0934924607777341E-2</v>
      </c>
      <c r="J146" s="180">
        <f t="shared" si="54"/>
        <v>9.8013469439620415E-2</v>
      </c>
      <c r="K146" s="169">
        <f>H146-G146</f>
        <v>-5732</v>
      </c>
      <c r="L146" s="169">
        <f t="shared" si="56"/>
        <v>46280</v>
      </c>
      <c r="M146" s="170">
        <f t="shared" si="58"/>
        <v>1.4822317024391411E-2</v>
      </c>
      <c r="N146" s="81"/>
    </row>
    <row r="147" spans="1:14" s="146" customFormat="1" x14ac:dyDescent="0.25"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</row>
    <row r="148" spans="1:14" x14ac:dyDescent="0.25">
      <c r="A148" s="1">
        <v>3</v>
      </c>
      <c r="B148" s="156" t="s">
        <v>73</v>
      </c>
      <c r="C148" s="176">
        <v>20711205</v>
      </c>
      <c r="D148" s="176">
        <v>28127038</v>
      </c>
      <c r="E148" s="176">
        <v>63448755</v>
      </c>
      <c r="F148" s="176">
        <v>69765232</v>
      </c>
      <c r="G148" s="176">
        <v>72907219</v>
      </c>
      <c r="H148" s="176">
        <v>70667483</v>
      </c>
      <c r="I148" s="177">
        <f>IFERROR(H148/G148-1,"-")</f>
        <v>-3.0720359804150554E-2</v>
      </c>
      <c r="J148" s="177">
        <f>IFERROR(H148/E148-1,"-")</f>
        <v>0.11377257126637086</v>
      </c>
      <c r="K148" s="176">
        <f>H148-G148</f>
        <v>-2239736</v>
      </c>
      <c r="L148" s="176">
        <f>H148-E148</f>
        <v>7218728</v>
      </c>
      <c r="M148" s="177">
        <f>H148/H$8</f>
        <v>2.0203214063607429</v>
      </c>
      <c r="N148" s="81"/>
    </row>
    <row r="149" spans="1:14" x14ac:dyDescent="0.25">
      <c r="A149" s="1" t="s">
        <v>101</v>
      </c>
      <c r="B149" s="159" t="s">
        <v>102</v>
      </c>
      <c r="C149" s="160">
        <v>3422341</v>
      </c>
      <c r="D149" s="160">
        <v>5821294</v>
      </c>
      <c r="E149" s="160">
        <v>8564381</v>
      </c>
      <c r="F149" s="160">
        <v>8824899</v>
      </c>
      <c r="G149" s="160">
        <v>8719149</v>
      </c>
      <c r="H149" s="160">
        <v>8545405</v>
      </c>
      <c r="I149" s="161">
        <f>IFERROR(H149/G149-1,"-")</f>
        <v>-1.9926715325085054E-2</v>
      </c>
      <c r="J149" s="178">
        <f t="shared" ref="J149:J160" si="60">IFERROR(H149/E149-1,"-")</f>
        <v>-2.2156884426323131E-3</v>
      </c>
      <c r="K149" s="160">
        <f t="shared" ref="K149:K159" si="61">H149-G149</f>
        <v>-173744</v>
      </c>
      <c r="L149" s="160">
        <f t="shared" ref="L149:L160" si="62">H149-E149</f>
        <v>-18976</v>
      </c>
      <c r="M149" s="161">
        <f>H149/H$8</f>
        <v>0.24430563980214381</v>
      </c>
      <c r="N149" s="81"/>
    </row>
    <row r="150" spans="1:14" x14ac:dyDescent="0.25">
      <c r="A150" s="162" t="s">
        <v>108</v>
      </c>
      <c r="B150" s="163" t="s">
        <v>108</v>
      </c>
      <c r="C150" s="164">
        <v>1174894</v>
      </c>
      <c r="D150" s="164">
        <v>2320179</v>
      </c>
      <c r="E150" s="164">
        <v>2587591</v>
      </c>
      <c r="F150" s="164">
        <v>2859516</v>
      </c>
      <c r="G150" s="164">
        <v>2828657</v>
      </c>
      <c r="H150" s="164">
        <v>2518579</v>
      </c>
      <c r="I150" s="165">
        <f>IFERROR(H150/G150-1,"-")</f>
        <v>-0.1096202190650899</v>
      </c>
      <c r="J150" s="179">
        <f t="shared" si="60"/>
        <v>-2.6670366375520671E-2</v>
      </c>
      <c r="K150" s="164">
        <f t="shared" si="61"/>
        <v>-310078</v>
      </c>
      <c r="L150" s="164">
        <f t="shared" si="62"/>
        <v>-69012</v>
      </c>
      <c r="M150" s="165">
        <f>H150/H$8</f>
        <v>7.2003966340652495E-2</v>
      </c>
      <c r="N150" s="81"/>
    </row>
    <row r="151" spans="1:14" x14ac:dyDescent="0.25">
      <c r="A151" s="162" t="s">
        <v>105</v>
      </c>
      <c r="B151" s="163" t="s">
        <v>105</v>
      </c>
      <c r="C151" s="164">
        <v>2247447</v>
      </c>
      <c r="D151" s="164">
        <v>3501115</v>
      </c>
      <c r="E151" s="164">
        <v>5976790</v>
      </c>
      <c r="F151" s="164">
        <v>5965383</v>
      </c>
      <c r="G151" s="164">
        <v>5890492</v>
      </c>
      <c r="H151" s="164">
        <v>6026826</v>
      </c>
      <c r="I151" s="165">
        <f>IFERROR(H151/G151-1,"-")</f>
        <v>2.3144755989822352E-2</v>
      </c>
      <c r="J151" s="179">
        <f t="shared" si="60"/>
        <v>8.3717179288547161E-3</v>
      </c>
      <c r="K151" s="164">
        <f t="shared" si="61"/>
        <v>136334</v>
      </c>
      <c r="L151" s="164">
        <f t="shared" si="62"/>
        <v>50036</v>
      </c>
      <c r="M151" s="165">
        <f>H151/H$8</f>
        <v>0.17230167346149133</v>
      </c>
      <c r="N151" s="81"/>
    </row>
    <row r="152" spans="1:14" x14ac:dyDescent="0.25">
      <c r="A152" s="1"/>
      <c r="B152" s="159" t="s">
        <v>112</v>
      </c>
      <c r="C152" s="160">
        <v>17288864</v>
      </c>
      <c r="D152" s="160">
        <v>22305744</v>
      </c>
      <c r="E152" s="160">
        <v>54884374</v>
      </c>
      <c r="F152" s="160">
        <v>60940333</v>
      </c>
      <c r="G152" s="160">
        <v>64188070</v>
      </c>
      <c r="H152" s="160">
        <v>62122078</v>
      </c>
      <c r="I152" s="161">
        <f>IFERROR(H152/G152-1,"-")</f>
        <v>-3.2186541829346216E-2</v>
      </c>
      <c r="J152" s="178">
        <f t="shared" si="60"/>
        <v>0.13187185117570976</v>
      </c>
      <c r="K152" s="160">
        <f t="shared" si="61"/>
        <v>-2065992</v>
      </c>
      <c r="L152" s="160">
        <f t="shared" si="62"/>
        <v>7237704</v>
      </c>
      <c r="M152" s="161">
        <f>H152/H$8</f>
        <v>1.7760157665585987</v>
      </c>
      <c r="N152" s="81"/>
    </row>
    <row r="153" spans="1:14" s="57" customFormat="1" x14ac:dyDescent="0.25">
      <c r="B153" s="163" t="s">
        <v>115</v>
      </c>
      <c r="C153" s="164">
        <v>6813394</v>
      </c>
      <c r="D153" s="164">
        <v>6741008</v>
      </c>
      <c r="E153" s="164">
        <v>25451634</v>
      </c>
      <c r="F153" s="164">
        <v>27938117</v>
      </c>
      <c r="G153" s="164">
        <v>29499781</v>
      </c>
      <c r="H153" s="164">
        <v>28631782</v>
      </c>
      <c r="I153" s="165">
        <f t="shared" ref="I153:I160" si="63">IFERROR(H153/G153-1,"-")</f>
        <v>-2.9423913350407616E-2</v>
      </c>
      <c r="J153" s="179">
        <f t="shared" si="60"/>
        <v>0.12494867716548175</v>
      </c>
      <c r="K153" s="164">
        <f t="shared" si="61"/>
        <v>-867999</v>
      </c>
      <c r="L153" s="164">
        <f t="shared" si="62"/>
        <v>3180148</v>
      </c>
      <c r="M153" s="165">
        <f t="shared" ref="M153:M160" si="64">H153/H$8</f>
        <v>0.81855755463731739</v>
      </c>
      <c r="N153" s="166"/>
    </row>
    <row r="154" spans="1:14" s="57" customFormat="1" x14ac:dyDescent="0.25">
      <c r="B154" s="163" t="s">
        <v>118</v>
      </c>
      <c r="C154" s="164">
        <v>2607104</v>
      </c>
      <c r="D154" s="164">
        <v>3683805</v>
      </c>
      <c r="E154" s="164">
        <v>6436991</v>
      </c>
      <c r="F154" s="164">
        <v>7317666</v>
      </c>
      <c r="G154" s="164">
        <v>7622147</v>
      </c>
      <c r="H154" s="164">
        <v>7239954</v>
      </c>
      <c r="I154" s="165">
        <f t="shared" si="63"/>
        <v>-5.0142433621393034E-2</v>
      </c>
      <c r="J154" s="179">
        <f t="shared" si="60"/>
        <v>0.12474197959885291</v>
      </c>
      <c r="K154" s="164">
        <f t="shared" si="61"/>
        <v>-382193</v>
      </c>
      <c r="L154" s="164">
        <f t="shared" si="62"/>
        <v>802963</v>
      </c>
      <c r="M154" s="165">
        <f t="shared" si="64"/>
        <v>0.20698393980251262</v>
      </c>
      <c r="N154" s="166"/>
    </row>
    <row r="155" spans="1:14" x14ac:dyDescent="0.25">
      <c r="A155" s="1"/>
      <c r="B155" s="163" t="s">
        <v>121</v>
      </c>
      <c r="C155" s="164">
        <v>804299</v>
      </c>
      <c r="D155" s="164">
        <v>1658166</v>
      </c>
      <c r="E155" s="164">
        <v>2618114</v>
      </c>
      <c r="F155" s="164">
        <v>3092405</v>
      </c>
      <c r="G155" s="164">
        <v>3253645</v>
      </c>
      <c r="H155" s="164">
        <v>3229183</v>
      </c>
      <c r="I155" s="165">
        <f t="shared" si="63"/>
        <v>-7.5183371265150623E-3</v>
      </c>
      <c r="J155" s="179">
        <f t="shared" si="60"/>
        <v>0.23340045544235277</v>
      </c>
      <c r="K155" s="164">
        <f t="shared" si="61"/>
        <v>-24462</v>
      </c>
      <c r="L155" s="164">
        <f t="shared" si="62"/>
        <v>611069</v>
      </c>
      <c r="M155" s="165">
        <f t="shared" si="64"/>
        <v>9.2319511931056072E-2</v>
      </c>
      <c r="N155" s="81"/>
    </row>
    <row r="156" spans="1:14" x14ac:dyDescent="0.25">
      <c r="A156" s="1"/>
      <c r="B156" s="163" t="s">
        <v>128</v>
      </c>
      <c r="C156" s="164">
        <v>607962</v>
      </c>
      <c r="D156" s="164">
        <v>1388524</v>
      </c>
      <c r="E156" s="164">
        <v>2584972</v>
      </c>
      <c r="F156" s="164">
        <v>2649369</v>
      </c>
      <c r="G156" s="164">
        <v>2767450</v>
      </c>
      <c r="H156" s="164">
        <v>2596681</v>
      </c>
      <c r="I156" s="165">
        <f t="shared" si="63"/>
        <v>-6.1706263889139801E-2</v>
      </c>
      <c r="J156" s="179">
        <f t="shared" si="60"/>
        <v>4.5296428742749306E-3</v>
      </c>
      <c r="K156" s="164">
        <f t="shared" si="61"/>
        <v>-170769</v>
      </c>
      <c r="L156" s="164">
        <f t="shared" si="62"/>
        <v>11709</v>
      </c>
      <c r="M156" s="165">
        <f t="shared" si="64"/>
        <v>7.4236834072471766E-2</v>
      </c>
      <c r="N156" s="81"/>
    </row>
    <row r="157" spans="1:14" x14ac:dyDescent="0.25">
      <c r="A157" s="1"/>
      <c r="B157" s="163" t="s">
        <v>124</v>
      </c>
      <c r="C157" s="164">
        <v>898492</v>
      </c>
      <c r="D157" s="164">
        <v>1466706</v>
      </c>
      <c r="E157" s="164">
        <v>2276593</v>
      </c>
      <c r="F157" s="164">
        <v>2362784</v>
      </c>
      <c r="G157" s="164">
        <v>2430554</v>
      </c>
      <c r="H157" s="164">
        <v>2268686</v>
      </c>
      <c r="I157" s="165">
        <f t="shared" si="63"/>
        <v>-6.659716262218407E-2</v>
      </c>
      <c r="J157" s="179">
        <f t="shared" si="60"/>
        <v>-3.4731724115817375E-3</v>
      </c>
      <c r="K157" s="164">
        <f t="shared" si="61"/>
        <v>-161868</v>
      </c>
      <c r="L157" s="164">
        <f t="shared" si="62"/>
        <v>-7907</v>
      </c>
      <c r="M157" s="165">
        <f t="shared" si="64"/>
        <v>6.4859744475559256E-2</v>
      </c>
      <c r="N157" s="81"/>
    </row>
    <row r="158" spans="1:14" x14ac:dyDescent="0.25">
      <c r="A158" s="1"/>
      <c r="B158" s="163" t="s">
        <v>133</v>
      </c>
      <c r="C158" s="164">
        <v>482408</v>
      </c>
      <c r="D158" s="164">
        <v>384691</v>
      </c>
      <c r="E158" s="164">
        <v>984785</v>
      </c>
      <c r="F158" s="164">
        <v>1051351</v>
      </c>
      <c r="G158" s="164">
        <v>1025843</v>
      </c>
      <c r="H158" s="164">
        <v>994861</v>
      </c>
      <c r="I158" s="165">
        <f t="shared" si="63"/>
        <v>-3.0201502569106586E-2</v>
      </c>
      <c r="J158" s="179">
        <f t="shared" si="60"/>
        <v>1.0231674934122692E-2</v>
      </c>
      <c r="K158" s="164">
        <f t="shared" si="61"/>
        <v>-30982</v>
      </c>
      <c r="L158" s="164">
        <f t="shared" si="62"/>
        <v>10076</v>
      </c>
      <c r="M158" s="165">
        <f t="shared" si="64"/>
        <v>2.8442204099068519E-2</v>
      </c>
      <c r="N158" s="81"/>
    </row>
    <row r="159" spans="1:14" x14ac:dyDescent="0.25">
      <c r="A159" s="162" t="s">
        <v>149</v>
      </c>
      <c r="B159" s="163" t="s">
        <v>136</v>
      </c>
      <c r="C159" s="164">
        <v>713110</v>
      </c>
      <c r="D159" s="164">
        <v>345938</v>
      </c>
      <c r="E159" s="164">
        <v>868845</v>
      </c>
      <c r="F159" s="164">
        <v>1092599</v>
      </c>
      <c r="G159" s="164">
        <v>1064019</v>
      </c>
      <c r="H159" s="164">
        <v>943148</v>
      </c>
      <c r="I159" s="165">
        <f t="shared" si="63"/>
        <v>-0.11359853536450004</v>
      </c>
      <c r="J159" s="179">
        <f t="shared" si="60"/>
        <v>8.5519281344773823E-2</v>
      </c>
      <c r="K159" s="164">
        <f t="shared" si="61"/>
        <v>-120871</v>
      </c>
      <c r="L159" s="164">
        <f t="shared" si="62"/>
        <v>74303</v>
      </c>
      <c r="M159" s="165">
        <f t="shared" si="64"/>
        <v>2.6963774750068878E-2</v>
      </c>
      <c r="N159" s="81"/>
    </row>
    <row r="160" spans="1:14" x14ac:dyDescent="0.25">
      <c r="A160" s="167" t="s">
        <v>150</v>
      </c>
      <c r="B160" s="168" t="s">
        <v>150</v>
      </c>
      <c r="C160" s="169">
        <f t="shared" ref="C160:H160" si="65">C152-SUM(C153:C159)</f>
        <v>4362095</v>
      </c>
      <c r="D160" s="169">
        <f t="shared" si="65"/>
        <v>6636906</v>
      </c>
      <c r="E160" s="169">
        <f t="shared" si="65"/>
        <v>13662440</v>
      </c>
      <c r="F160" s="169">
        <f t="shared" si="65"/>
        <v>15436042</v>
      </c>
      <c r="G160" s="169">
        <f t="shared" si="65"/>
        <v>16524631</v>
      </c>
      <c r="H160" s="169">
        <f t="shared" si="65"/>
        <v>16217783</v>
      </c>
      <c r="I160" s="170">
        <f t="shared" si="63"/>
        <v>-1.8569128714583716E-2</v>
      </c>
      <c r="J160" s="180">
        <f t="shared" si="60"/>
        <v>0.18703416080875734</v>
      </c>
      <c r="K160" s="169">
        <f>H160-G160</f>
        <v>-306848</v>
      </c>
      <c r="L160" s="169">
        <f t="shared" si="62"/>
        <v>2555343</v>
      </c>
      <c r="M160" s="170">
        <f t="shared" si="64"/>
        <v>0.46365220279054431</v>
      </c>
      <c r="N160" s="81"/>
    </row>
    <row r="161" spans="2:16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</row>
    <row r="162" spans="2:16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</row>
  </sheetData>
  <mergeCells count="1">
    <mergeCell ref="B4:M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C439-BD95-4624-9232-47F1519F23E7}">
  <sheetPr>
    <tabColor theme="3" tint="0.39997558519241921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E307E-294D-447A-A3CA-F2898CFB3FC5}">
  <sheetPr>
    <tabColor theme="8" tint="0.59999389629810485"/>
  </sheetPr>
  <dimension ref="B1:P220"/>
  <sheetViews>
    <sheetView showGridLines="0" zoomScaleNormal="100" workbookViewId="0"/>
  </sheetViews>
  <sheetFormatPr baseColWidth="10" defaultColWidth="11.42578125" defaultRowHeight="15" x14ac:dyDescent="0.25"/>
  <cols>
    <col min="2" max="2" width="11.42578125" customWidth="1"/>
    <col min="3" max="3" width="16.85546875" customWidth="1"/>
    <col min="4" max="4" width="26.85546875" customWidth="1"/>
    <col min="5" max="5" width="11.5703125" customWidth="1"/>
  </cols>
  <sheetData>
    <row r="1" spans="2:16" x14ac:dyDescent="0.25">
      <c r="D1" s="293" t="s">
        <v>42</v>
      </c>
      <c r="E1" s="293"/>
      <c r="F1" s="293"/>
      <c r="G1" s="293"/>
      <c r="H1" s="293"/>
      <c r="I1" s="293"/>
      <c r="J1" s="293"/>
      <c r="K1" s="293"/>
      <c r="L1" s="293"/>
    </row>
    <row r="2" spans="2:16" x14ac:dyDescent="0.25">
      <c r="D2" s="293"/>
      <c r="E2" s="293"/>
      <c r="F2" s="293"/>
      <c r="G2" s="293"/>
      <c r="H2" s="293"/>
      <c r="I2" s="293"/>
      <c r="J2" s="293"/>
      <c r="K2" s="293"/>
      <c r="L2" s="293"/>
    </row>
    <row r="4" spans="2:16" ht="21.75" customHeight="1" thickBot="1" x14ac:dyDescent="0.3">
      <c r="C4" s="66" t="s">
        <v>43</v>
      </c>
      <c r="D4" s="66"/>
      <c r="E4" s="66"/>
      <c r="F4" s="66"/>
      <c r="G4" s="66"/>
      <c r="H4" s="66"/>
      <c r="I4" s="66"/>
      <c r="J4" s="66"/>
      <c r="K4" s="66"/>
      <c r="L4" s="66"/>
    </row>
    <row r="5" spans="2:16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6" ht="30" x14ac:dyDescent="0.25">
      <c r="B6" s="4"/>
      <c r="C6" s="4"/>
      <c r="D6" s="4"/>
      <c r="E6" s="13" t="s">
        <v>236</v>
      </c>
      <c r="F6" s="13" t="s">
        <v>237</v>
      </c>
      <c r="G6" s="13" t="s">
        <v>238</v>
      </c>
      <c r="H6" s="13" t="s">
        <v>239</v>
      </c>
      <c r="I6" s="13" t="s">
        <v>240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6" ht="15" customHeight="1" x14ac:dyDescent="0.25">
      <c r="B7" s="290" t="s">
        <v>44</v>
      </c>
      <c r="C7" s="285" t="s">
        <v>8</v>
      </c>
      <c r="D7" s="67" t="s">
        <v>45</v>
      </c>
      <c r="E7" s="68">
        <v>381871</v>
      </c>
      <c r="F7" s="68">
        <v>431303</v>
      </c>
      <c r="G7" s="68">
        <v>446421</v>
      </c>
      <c r="H7" s="68">
        <v>437805</v>
      </c>
      <c r="I7" s="68">
        <v>442086</v>
      </c>
      <c r="J7" s="69">
        <f>I7/H7-1</f>
        <v>9.7783259670400913E-3</v>
      </c>
      <c r="K7" s="68">
        <f>I7-H7</f>
        <v>4281</v>
      </c>
      <c r="L7" s="69">
        <f>I7/$I$7</f>
        <v>1</v>
      </c>
      <c r="P7" s="70"/>
    </row>
    <row r="8" spans="2:16" ht="15" customHeight="1" x14ac:dyDescent="0.25">
      <c r="B8" s="278"/>
      <c r="C8" s="280"/>
      <c r="D8" s="15" t="s">
        <v>46</v>
      </c>
      <c r="E8" s="16">
        <v>144989</v>
      </c>
      <c r="F8" s="16">
        <v>157350</v>
      </c>
      <c r="G8" s="16">
        <v>157065</v>
      </c>
      <c r="H8" s="16">
        <v>145993</v>
      </c>
      <c r="I8" s="16">
        <v>147913</v>
      </c>
      <c r="J8" s="17">
        <f t="shared" ref="J8:J63" si="0">I8/H8-1</f>
        <v>1.3151315474029479E-2</v>
      </c>
      <c r="K8" s="16">
        <f t="shared" ref="K8:K50" si="1">I8-H8</f>
        <v>1920</v>
      </c>
      <c r="L8" s="18">
        <f t="shared" ref="L8:L17" si="2">I8/$I$7</f>
        <v>0.33457969716299546</v>
      </c>
      <c r="P8" s="70"/>
    </row>
    <row r="9" spans="2:16" x14ac:dyDescent="0.25">
      <c r="B9" s="278"/>
      <c r="C9" s="280"/>
      <c r="D9" s="19" t="s">
        <v>47</v>
      </c>
      <c r="E9" s="20">
        <v>99145</v>
      </c>
      <c r="F9" s="20">
        <v>109784</v>
      </c>
      <c r="G9" s="20">
        <v>113390</v>
      </c>
      <c r="H9" s="20">
        <v>117164</v>
      </c>
      <c r="I9" s="20">
        <v>120253</v>
      </c>
      <c r="J9" s="62">
        <f t="shared" si="0"/>
        <v>2.6364753678604247E-2</v>
      </c>
      <c r="K9" s="20">
        <f t="shared" si="1"/>
        <v>3089</v>
      </c>
      <c r="L9" s="63">
        <f t="shared" si="2"/>
        <v>0.27201268531462203</v>
      </c>
      <c r="P9" s="70"/>
    </row>
    <row r="10" spans="2:16" x14ac:dyDescent="0.25">
      <c r="B10" s="278"/>
      <c r="C10" s="280"/>
      <c r="D10" s="19" t="s">
        <v>48</v>
      </c>
      <c r="E10" s="20">
        <v>2523</v>
      </c>
      <c r="F10" s="20">
        <v>3080</v>
      </c>
      <c r="G10" s="20">
        <v>2377</v>
      </c>
      <c r="H10" s="20">
        <v>3338</v>
      </c>
      <c r="I10" s="20">
        <v>4025</v>
      </c>
      <c r="J10" s="62">
        <f t="shared" si="0"/>
        <v>0.20581186339125224</v>
      </c>
      <c r="K10" s="20">
        <f t="shared" si="1"/>
        <v>687</v>
      </c>
      <c r="L10" s="63">
        <f t="shared" si="2"/>
        <v>9.1045633654990212E-3</v>
      </c>
      <c r="P10" s="70"/>
    </row>
    <row r="11" spans="2:16" x14ac:dyDescent="0.25">
      <c r="B11" s="278"/>
      <c r="C11" s="280"/>
      <c r="D11" s="19" t="s">
        <v>49</v>
      </c>
      <c r="E11" s="20">
        <v>10420</v>
      </c>
      <c r="F11" s="20">
        <v>14934</v>
      </c>
      <c r="G11" s="20">
        <v>16055</v>
      </c>
      <c r="H11" s="20">
        <v>16193</v>
      </c>
      <c r="I11" s="20">
        <v>14066</v>
      </c>
      <c r="J11" s="62">
        <f t="shared" si="0"/>
        <v>-0.13135305378867412</v>
      </c>
      <c r="K11" s="20">
        <f t="shared" si="1"/>
        <v>-2127</v>
      </c>
      <c r="L11" s="63">
        <f t="shared" si="2"/>
        <v>3.1817338707853221E-2</v>
      </c>
      <c r="P11" s="70"/>
    </row>
    <row r="12" spans="2:16" x14ac:dyDescent="0.25">
      <c r="B12" s="278"/>
      <c r="C12" s="280"/>
      <c r="D12" s="19" t="s">
        <v>50</v>
      </c>
      <c r="E12" s="20">
        <v>63207</v>
      </c>
      <c r="F12" s="20">
        <v>71344</v>
      </c>
      <c r="G12" s="20">
        <v>83393</v>
      </c>
      <c r="H12" s="20">
        <v>77257</v>
      </c>
      <c r="I12" s="20">
        <v>81829</v>
      </c>
      <c r="J12" s="62">
        <f t="shared" si="0"/>
        <v>5.9179103511656006E-2</v>
      </c>
      <c r="K12" s="20">
        <f t="shared" si="1"/>
        <v>4572</v>
      </c>
      <c r="L12" s="63">
        <f t="shared" si="2"/>
        <v>0.18509746972308555</v>
      </c>
      <c r="P12" s="70"/>
    </row>
    <row r="13" spans="2:16" x14ac:dyDescent="0.25">
      <c r="B13" s="278"/>
      <c r="C13" s="280"/>
      <c r="D13" s="19" t="s">
        <v>51</v>
      </c>
      <c r="E13" s="20">
        <v>4520</v>
      </c>
      <c r="F13" s="20">
        <v>4181</v>
      </c>
      <c r="G13" s="20">
        <v>3964</v>
      </c>
      <c r="H13" s="20">
        <v>4119</v>
      </c>
      <c r="I13" s="20">
        <v>3360</v>
      </c>
      <c r="J13" s="62">
        <f t="shared" si="0"/>
        <v>-0.1842680262199563</v>
      </c>
      <c r="K13" s="20">
        <f t="shared" si="1"/>
        <v>-759</v>
      </c>
      <c r="L13" s="63">
        <f t="shared" si="2"/>
        <v>7.6003311572861391E-3</v>
      </c>
      <c r="P13" s="70"/>
    </row>
    <row r="14" spans="2:16" x14ac:dyDescent="0.25">
      <c r="B14" s="278"/>
      <c r="C14" s="280"/>
      <c r="D14" s="19" t="s">
        <v>52</v>
      </c>
      <c r="E14" s="20">
        <v>13606</v>
      </c>
      <c r="F14" s="20">
        <v>22097</v>
      </c>
      <c r="G14" s="20">
        <v>19721</v>
      </c>
      <c r="H14" s="20">
        <v>20354</v>
      </c>
      <c r="I14" s="20">
        <v>18082</v>
      </c>
      <c r="J14" s="62">
        <f t="shared" si="0"/>
        <v>-0.11162425076152105</v>
      </c>
      <c r="K14" s="20">
        <f t="shared" si="1"/>
        <v>-2272</v>
      </c>
      <c r="L14" s="63">
        <f t="shared" si="2"/>
        <v>4.0901544043466659E-2</v>
      </c>
      <c r="P14" s="70"/>
    </row>
    <row r="15" spans="2:16" x14ac:dyDescent="0.25">
      <c r="B15" s="278"/>
      <c r="C15" s="280"/>
      <c r="D15" s="19" t="s">
        <v>53</v>
      </c>
      <c r="E15" s="20">
        <v>17608</v>
      </c>
      <c r="F15" s="20">
        <v>17983</v>
      </c>
      <c r="G15" s="20">
        <v>19479</v>
      </c>
      <c r="H15" s="20">
        <v>20873</v>
      </c>
      <c r="I15" s="20">
        <v>19069</v>
      </c>
      <c r="J15" s="62">
        <f t="shared" si="0"/>
        <v>-8.6427442150146083E-2</v>
      </c>
      <c r="K15" s="20">
        <f t="shared" si="1"/>
        <v>-1804</v>
      </c>
      <c r="L15" s="63">
        <f t="shared" si="2"/>
        <v>4.3134141320919459E-2</v>
      </c>
      <c r="P15" s="70"/>
    </row>
    <row r="16" spans="2:16" x14ac:dyDescent="0.25">
      <c r="B16" s="278"/>
      <c r="C16" s="280"/>
      <c r="D16" s="19" t="s">
        <v>54</v>
      </c>
      <c r="E16" s="20">
        <v>18886</v>
      </c>
      <c r="F16" s="20">
        <v>21065</v>
      </c>
      <c r="G16" s="20">
        <v>22841</v>
      </c>
      <c r="H16" s="20">
        <v>23159</v>
      </c>
      <c r="I16" s="20">
        <v>25073</v>
      </c>
      <c r="J16" s="62">
        <f t="shared" si="0"/>
        <v>8.2646055529167928E-2</v>
      </c>
      <c r="K16" s="20">
        <f t="shared" si="1"/>
        <v>1914</v>
      </c>
      <c r="L16" s="63">
        <f t="shared" si="2"/>
        <v>5.6715209257927189E-2</v>
      </c>
      <c r="P16" s="70"/>
    </row>
    <row r="17" spans="2:16" x14ac:dyDescent="0.25">
      <c r="B17" s="278"/>
      <c r="C17" s="281"/>
      <c r="D17" s="23" t="s">
        <v>55</v>
      </c>
      <c r="E17" s="71">
        <v>6967</v>
      </c>
      <c r="F17" s="71">
        <v>9485</v>
      </c>
      <c r="G17" s="71">
        <v>8136</v>
      </c>
      <c r="H17" s="71">
        <v>9355</v>
      </c>
      <c r="I17" s="71">
        <v>8416</v>
      </c>
      <c r="J17" s="25">
        <f t="shared" si="0"/>
        <v>-0.10037413148049168</v>
      </c>
      <c r="K17" s="71">
        <f t="shared" si="1"/>
        <v>-939</v>
      </c>
      <c r="L17" s="47">
        <f t="shared" si="2"/>
        <v>1.9037019946345282E-2</v>
      </c>
      <c r="P17" s="70"/>
    </row>
    <row r="18" spans="2:16" x14ac:dyDescent="0.25">
      <c r="B18" s="278"/>
      <c r="C18" s="282" t="s">
        <v>18</v>
      </c>
      <c r="D18" s="67" t="s">
        <v>45</v>
      </c>
      <c r="E18" s="68">
        <v>447309</v>
      </c>
      <c r="F18" s="68">
        <v>500292</v>
      </c>
      <c r="G18" s="68">
        <v>521775</v>
      </c>
      <c r="H18" s="68">
        <v>509699</v>
      </c>
      <c r="I18" s="68">
        <v>511069</v>
      </c>
      <c r="J18" s="69">
        <f t="shared" si="0"/>
        <v>2.6878608747515909E-3</v>
      </c>
      <c r="K18" s="68">
        <f t="shared" si="1"/>
        <v>1370</v>
      </c>
      <c r="L18" s="69">
        <f t="shared" ref="L18:L19" si="3">I18/$I$18</f>
        <v>1</v>
      </c>
    </row>
    <row r="19" spans="2:16" x14ac:dyDescent="0.25">
      <c r="B19" s="278"/>
      <c r="C19" s="283"/>
      <c r="D19" s="26" t="s">
        <v>46</v>
      </c>
      <c r="E19" s="27">
        <v>175095</v>
      </c>
      <c r="F19" s="27">
        <v>187749</v>
      </c>
      <c r="G19" s="27">
        <v>186497</v>
      </c>
      <c r="H19" s="27">
        <v>173896</v>
      </c>
      <c r="I19" s="27">
        <v>175337</v>
      </c>
      <c r="J19" s="28">
        <f t="shared" si="0"/>
        <v>8.2865620830840925E-3</v>
      </c>
      <c r="K19" s="27">
        <f t="shared" si="1"/>
        <v>1441</v>
      </c>
      <c r="L19" s="18">
        <f t="shared" si="3"/>
        <v>0.34307891889353492</v>
      </c>
    </row>
    <row r="20" spans="2:16" x14ac:dyDescent="0.25">
      <c r="B20" s="278"/>
      <c r="C20" s="283"/>
      <c r="D20" s="4" t="s">
        <v>47</v>
      </c>
      <c r="E20" s="29">
        <v>115840</v>
      </c>
      <c r="F20" s="29">
        <v>128682</v>
      </c>
      <c r="G20" s="29">
        <v>134353</v>
      </c>
      <c r="H20" s="29">
        <v>139166</v>
      </c>
      <c r="I20" s="29">
        <v>140903</v>
      </c>
      <c r="J20" s="72">
        <f t="shared" si="0"/>
        <v>1.2481496917350565E-2</v>
      </c>
      <c r="K20" s="29">
        <f t="shared" si="1"/>
        <v>1737</v>
      </c>
      <c r="L20" s="63">
        <f>I20/$I$18</f>
        <v>0.27570249809712583</v>
      </c>
    </row>
    <row r="21" spans="2:16" x14ac:dyDescent="0.25">
      <c r="B21" s="278"/>
      <c r="C21" s="283"/>
      <c r="D21" s="4" t="s">
        <v>48</v>
      </c>
      <c r="E21" s="29">
        <v>2772</v>
      </c>
      <c r="F21" s="29">
        <v>3279</v>
      </c>
      <c r="G21" s="29">
        <v>2702</v>
      </c>
      <c r="H21" s="29">
        <v>3626</v>
      </c>
      <c r="I21" s="29">
        <v>4268</v>
      </c>
      <c r="J21" s="72">
        <f t="shared" si="0"/>
        <v>0.17705460562603426</v>
      </c>
      <c r="K21" s="29">
        <f t="shared" si="1"/>
        <v>642</v>
      </c>
      <c r="L21" s="63">
        <f t="shared" ref="L21:L28" si="4">I21/$I$18</f>
        <v>8.3511228425124599E-3</v>
      </c>
    </row>
    <row r="22" spans="2:16" x14ac:dyDescent="0.25">
      <c r="B22" s="278"/>
      <c r="C22" s="283"/>
      <c r="D22" s="4" t="s">
        <v>49</v>
      </c>
      <c r="E22" s="29">
        <v>12239</v>
      </c>
      <c r="F22" s="29">
        <v>16696</v>
      </c>
      <c r="G22" s="29">
        <v>18571</v>
      </c>
      <c r="H22" s="29">
        <v>18511</v>
      </c>
      <c r="I22" s="29">
        <v>16449</v>
      </c>
      <c r="J22" s="72">
        <f t="shared" si="0"/>
        <v>-0.11139322564961374</v>
      </c>
      <c r="K22" s="29">
        <f t="shared" si="1"/>
        <v>-2062</v>
      </c>
      <c r="L22" s="63">
        <f t="shared" si="4"/>
        <v>3.2185477890460973E-2</v>
      </c>
    </row>
    <row r="23" spans="2:16" x14ac:dyDescent="0.25">
      <c r="B23" s="278"/>
      <c r="C23" s="283"/>
      <c r="D23" s="4" t="s">
        <v>50</v>
      </c>
      <c r="E23" s="29">
        <v>71256</v>
      </c>
      <c r="F23" s="29">
        <v>79915</v>
      </c>
      <c r="G23" s="29">
        <v>95487</v>
      </c>
      <c r="H23" s="29">
        <v>87271</v>
      </c>
      <c r="I23" s="29">
        <v>91488</v>
      </c>
      <c r="J23" s="72">
        <f t="shared" si="0"/>
        <v>4.832074801480446E-2</v>
      </c>
      <c r="K23" s="29">
        <f t="shared" si="1"/>
        <v>4217</v>
      </c>
      <c r="L23" s="63">
        <f t="shared" si="4"/>
        <v>0.17901300998495312</v>
      </c>
    </row>
    <row r="24" spans="2:16" x14ac:dyDescent="0.25">
      <c r="B24" s="278"/>
      <c r="C24" s="283"/>
      <c r="D24" s="4" t="s">
        <v>51</v>
      </c>
      <c r="E24" s="29">
        <v>4491</v>
      </c>
      <c r="F24" s="29">
        <v>4369</v>
      </c>
      <c r="G24" s="29">
        <v>4153</v>
      </c>
      <c r="H24" s="29">
        <v>4247</v>
      </c>
      <c r="I24" s="29">
        <v>3494</v>
      </c>
      <c r="J24" s="72">
        <f t="shared" si="0"/>
        <v>-0.177301624676242</v>
      </c>
      <c r="K24" s="29">
        <f t="shared" si="1"/>
        <v>-753</v>
      </c>
      <c r="L24" s="63">
        <f t="shared" si="4"/>
        <v>6.8366502370521397E-3</v>
      </c>
    </row>
    <row r="25" spans="2:16" x14ac:dyDescent="0.25">
      <c r="B25" s="278"/>
      <c r="C25" s="283"/>
      <c r="D25" s="4" t="s">
        <v>52</v>
      </c>
      <c r="E25" s="29">
        <v>16290</v>
      </c>
      <c r="F25" s="29">
        <v>24851</v>
      </c>
      <c r="G25" s="29">
        <v>23158</v>
      </c>
      <c r="H25" s="29">
        <v>23497</v>
      </c>
      <c r="I25" s="29">
        <v>20708</v>
      </c>
      <c r="J25" s="72">
        <f t="shared" si="0"/>
        <v>-0.11869600374515898</v>
      </c>
      <c r="K25" s="29">
        <f t="shared" si="1"/>
        <v>-2789</v>
      </c>
      <c r="L25" s="63">
        <f t="shared" si="4"/>
        <v>4.0518990586398317E-2</v>
      </c>
    </row>
    <row r="26" spans="2:16" x14ac:dyDescent="0.25">
      <c r="B26" s="278"/>
      <c r="C26" s="283"/>
      <c r="D26" s="4" t="s">
        <v>53</v>
      </c>
      <c r="E26" s="29">
        <v>18300</v>
      </c>
      <c r="F26" s="29">
        <v>18588</v>
      </c>
      <c r="G26" s="29">
        <v>20189</v>
      </c>
      <c r="H26" s="29">
        <v>21402</v>
      </c>
      <c r="I26" s="29">
        <v>19555</v>
      </c>
      <c r="J26" s="72">
        <f t="shared" si="0"/>
        <v>-8.6300345762078345E-2</v>
      </c>
      <c r="K26" s="29">
        <f t="shared" si="1"/>
        <v>-1847</v>
      </c>
      <c r="L26" s="63">
        <f t="shared" si="4"/>
        <v>3.8262935141830164E-2</v>
      </c>
    </row>
    <row r="27" spans="2:16" x14ac:dyDescent="0.25">
      <c r="B27" s="278"/>
      <c r="C27" s="283"/>
      <c r="D27" s="4" t="s">
        <v>54</v>
      </c>
      <c r="E27" s="29">
        <v>22878</v>
      </c>
      <c r="F27" s="29">
        <v>25226</v>
      </c>
      <c r="G27" s="29">
        <v>27463</v>
      </c>
      <c r="H27" s="29">
        <v>27371</v>
      </c>
      <c r="I27" s="29">
        <v>29373</v>
      </c>
      <c r="J27" s="30">
        <f t="shared" si="0"/>
        <v>7.3143107668700358E-2</v>
      </c>
      <c r="K27" s="29">
        <f t="shared" si="1"/>
        <v>2002</v>
      </c>
      <c r="L27" s="31">
        <f t="shared" si="4"/>
        <v>5.7473648372333284E-2</v>
      </c>
    </row>
    <row r="28" spans="2:16" x14ac:dyDescent="0.25">
      <c r="B28" s="278"/>
      <c r="C28" s="284"/>
      <c r="D28" s="32" t="s">
        <v>55</v>
      </c>
      <c r="E28" s="73">
        <v>8148</v>
      </c>
      <c r="F28" s="73">
        <v>10937</v>
      </c>
      <c r="G28" s="73">
        <v>9202</v>
      </c>
      <c r="H28" s="73">
        <v>10712</v>
      </c>
      <c r="I28" s="73">
        <v>9494</v>
      </c>
      <c r="J28" s="34">
        <f t="shared" si="0"/>
        <v>-0.11370425690814046</v>
      </c>
      <c r="K28" s="73">
        <f t="shared" si="1"/>
        <v>-1218</v>
      </c>
      <c r="L28" s="74">
        <f t="shared" si="4"/>
        <v>1.8576747953798801E-2</v>
      </c>
    </row>
    <row r="29" spans="2:16" x14ac:dyDescent="0.25">
      <c r="B29" s="278"/>
      <c r="C29" s="285" t="s">
        <v>21</v>
      </c>
      <c r="D29" s="67" t="s">
        <v>45</v>
      </c>
      <c r="E29" s="68">
        <v>2454749</v>
      </c>
      <c r="F29" s="68">
        <v>2670685</v>
      </c>
      <c r="G29" s="68">
        <v>2787401</v>
      </c>
      <c r="H29" s="68">
        <v>2736656</v>
      </c>
      <c r="I29" s="68">
        <v>2670302</v>
      </c>
      <c r="J29" s="69">
        <f t="shared" si="0"/>
        <v>-2.4246379523038319E-2</v>
      </c>
      <c r="K29" s="68">
        <f t="shared" si="1"/>
        <v>-66354</v>
      </c>
      <c r="L29" s="69">
        <f t="shared" ref="L29:L30" si="5">I29/$I$29</f>
        <v>1</v>
      </c>
    </row>
    <row r="30" spans="2:16" x14ac:dyDescent="0.25">
      <c r="B30" s="278"/>
      <c r="C30" s="280"/>
      <c r="D30" s="15" t="s">
        <v>46</v>
      </c>
      <c r="E30" s="16">
        <v>1029864</v>
      </c>
      <c r="F30" s="16">
        <v>1069466</v>
      </c>
      <c r="G30" s="16">
        <v>1059592</v>
      </c>
      <c r="H30" s="16">
        <v>1003656</v>
      </c>
      <c r="I30" s="16">
        <v>1008339</v>
      </c>
      <c r="J30" s="17">
        <f t="shared" si="0"/>
        <v>4.6659413185394794E-3</v>
      </c>
      <c r="K30" s="16">
        <f t="shared" si="1"/>
        <v>4683</v>
      </c>
      <c r="L30" s="18">
        <f t="shared" si="5"/>
        <v>0.37761234497071866</v>
      </c>
    </row>
    <row r="31" spans="2:16" x14ac:dyDescent="0.25">
      <c r="B31" s="278"/>
      <c r="C31" s="280"/>
      <c r="D31" s="19" t="s">
        <v>47</v>
      </c>
      <c r="E31" s="20">
        <v>672943</v>
      </c>
      <c r="F31" s="20">
        <v>758024</v>
      </c>
      <c r="G31" s="20">
        <v>787690</v>
      </c>
      <c r="H31" s="20">
        <v>808867</v>
      </c>
      <c r="I31" s="20">
        <v>784134</v>
      </c>
      <c r="J31" s="62">
        <f>I31/H31-1</f>
        <v>-3.0577338425229361E-2</v>
      </c>
      <c r="K31" s="20">
        <f t="shared" si="1"/>
        <v>-24733</v>
      </c>
      <c r="L31" s="63">
        <f>I31/$I$29</f>
        <v>0.2936499317305683</v>
      </c>
    </row>
    <row r="32" spans="2:16" x14ac:dyDescent="0.25">
      <c r="B32" s="278"/>
      <c r="C32" s="280"/>
      <c r="D32" s="19" t="s">
        <v>48</v>
      </c>
      <c r="E32" s="20">
        <v>11814</v>
      </c>
      <c r="F32" s="20">
        <v>11134</v>
      </c>
      <c r="G32" s="20">
        <v>12283</v>
      </c>
      <c r="H32" s="20">
        <v>17483</v>
      </c>
      <c r="I32" s="20">
        <v>13075</v>
      </c>
      <c r="J32" s="62">
        <f t="shared" ref="J32:J41" si="6">I32/H32-1</f>
        <v>-0.25213064119430306</v>
      </c>
      <c r="K32" s="20">
        <f t="shared" si="1"/>
        <v>-4408</v>
      </c>
      <c r="L32" s="63">
        <f t="shared" ref="L32:L39" si="7">I32/$I$29</f>
        <v>4.8964499146538481E-3</v>
      </c>
    </row>
    <row r="33" spans="2:12" x14ac:dyDescent="0.25">
      <c r="B33" s="278"/>
      <c r="C33" s="280"/>
      <c r="D33" s="19" t="s">
        <v>49</v>
      </c>
      <c r="E33" s="20">
        <v>50889</v>
      </c>
      <c r="F33" s="20">
        <v>61354</v>
      </c>
      <c r="G33" s="20">
        <v>78527</v>
      </c>
      <c r="H33" s="20">
        <v>92544</v>
      </c>
      <c r="I33" s="20">
        <v>84556</v>
      </c>
      <c r="J33" s="62">
        <f t="shared" si="6"/>
        <v>-8.6315698478561576E-2</v>
      </c>
      <c r="K33" s="20">
        <f t="shared" si="1"/>
        <v>-7988</v>
      </c>
      <c r="L33" s="63">
        <f t="shared" si="7"/>
        <v>3.1665332235829506E-2</v>
      </c>
    </row>
    <row r="34" spans="2:12" x14ac:dyDescent="0.25">
      <c r="B34" s="278"/>
      <c r="C34" s="280"/>
      <c r="D34" s="19" t="s">
        <v>50</v>
      </c>
      <c r="E34" s="20">
        <v>364068</v>
      </c>
      <c r="F34" s="20">
        <v>393768</v>
      </c>
      <c r="G34" s="20">
        <v>460449</v>
      </c>
      <c r="H34" s="20">
        <v>430081</v>
      </c>
      <c r="I34" s="20">
        <v>433796</v>
      </c>
      <c r="J34" s="62">
        <f t="shared" si="6"/>
        <v>8.6379077429601381E-3</v>
      </c>
      <c r="K34" s="20">
        <f t="shared" si="1"/>
        <v>3715</v>
      </c>
      <c r="L34" s="63">
        <f t="shared" si="7"/>
        <v>0.16245203726020502</v>
      </c>
    </row>
    <row r="35" spans="2:12" x14ac:dyDescent="0.25">
      <c r="B35" s="278"/>
      <c r="C35" s="280"/>
      <c r="D35" s="19" t="s">
        <v>51</v>
      </c>
      <c r="E35" s="20">
        <v>11277</v>
      </c>
      <c r="F35" s="20">
        <v>10373</v>
      </c>
      <c r="G35" s="20">
        <v>10115</v>
      </c>
      <c r="H35" s="20">
        <v>11658</v>
      </c>
      <c r="I35" s="20">
        <v>7768</v>
      </c>
      <c r="J35" s="62">
        <f t="shared" si="6"/>
        <v>-0.33367644535940988</v>
      </c>
      <c r="K35" s="20">
        <f t="shared" si="1"/>
        <v>-3890</v>
      </c>
      <c r="L35" s="63">
        <f t="shared" si="7"/>
        <v>2.9090342590463551E-3</v>
      </c>
    </row>
    <row r="36" spans="2:12" x14ac:dyDescent="0.25">
      <c r="B36" s="278"/>
      <c r="C36" s="280"/>
      <c r="D36" s="19" t="s">
        <v>52</v>
      </c>
      <c r="E36" s="20">
        <v>93083</v>
      </c>
      <c r="F36" s="20">
        <v>128219</v>
      </c>
      <c r="G36" s="20">
        <v>124929</v>
      </c>
      <c r="H36" s="20">
        <v>121111</v>
      </c>
      <c r="I36" s="20">
        <v>99057</v>
      </c>
      <c r="J36" s="62">
        <f t="shared" si="6"/>
        <v>-0.18209741476827046</v>
      </c>
      <c r="K36" s="20">
        <f t="shared" si="1"/>
        <v>-22054</v>
      </c>
      <c r="L36" s="63">
        <f t="shared" si="7"/>
        <v>3.7095804144999328E-2</v>
      </c>
    </row>
    <row r="37" spans="2:12" x14ac:dyDescent="0.25">
      <c r="B37" s="278"/>
      <c r="C37" s="280"/>
      <c r="D37" s="19" t="s">
        <v>53</v>
      </c>
      <c r="E37" s="20">
        <v>40470</v>
      </c>
      <c r="F37" s="20">
        <v>38639</v>
      </c>
      <c r="G37" s="20">
        <v>40074</v>
      </c>
      <c r="H37" s="20">
        <v>42497</v>
      </c>
      <c r="I37" s="20">
        <v>40082</v>
      </c>
      <c r="J37" s="62">
        <f t="shared" si="6"/>
        <v>-5.6827540767583562E-2</v>
      </c>
      <c r="K37" s="20">
        <f t="shared" si="1"/>
        <v>-2415</v>
      </c>
      <c r="L37" s="63">
        <f t="shared" si="7"/>
        <v>1.5010287225939238E-2</v>
      </c>
    </row>
    <row r="38" spans="2:12" x14ac:dyDescent="0.25">
      <c r="B38" s="278"/>
      <c r="C38" s="280"/>
      <c r="D38" s="19" t="s">
        <v>54</v>
      </c>
      <c r="E38" s="20">
        <v>132220</v>
      </c>
      <c r="F38" s="20">
        <v>142289</v>
      </c>
      <c r="G38" s="20">
        <v>157113</v>
      </c>
      <c r="H38" s="20">
        <v>156124</v>
      </c>
      <c r="I38" s="20">
        <v>156064</v>
      </c>
      <c r="J38" s="21">
        <f t="shared" si="6"/>
        <v>-3.8430990750937255E-4</v>
      </c>
      <c r="K38" s="20">
        <f t="shared" si="1"/>
        <v>-60</v>
      </c>
      <c r="L38" s="22">
        <f t="shared" si="7"/>
        <v>5.8444325772890104E-2</v>
      </c>
    </row>
    <row r="39" spans="2:12" x14ac:dyDescent="0.25">
      <c r="B39" s="278"/>
      <c r="C39" s="281"/>
      <c r="D39" s="23" t="s">
        <v>55</v>
      </c>
      <c r="E39" s="71">
        <v>48121</v>
      </c>
      <c r="F39" s="71">
        <v>57419</v>
      </c>
      <c r="G39" s="71">
        <v>56629</v>
      </c>
      <c r="H39" s="71">
        <v>52635</v>
      </c>
      <c r="I39" s="71">
        <v>43431</v>
      </c>
      <c r="J39" s="25">
        <f t="shared" si="6"/>
        <v>-0.17486463379880313</v>
      </c>
      <c r="K39" s="71">
        <f t="shared" si="1"/>
        <v>-9204</v>
      </c>
      <c r="L39" s="47">
        <f t="shared" si="7"/>
        <v>1.6264452485149621E-2</v>
      </c>
    </row>
    <row r="40" spans="2:12" x14ac:dyDescent="0.25">
      <c r="B40" s="278"/>
      <c r="C40" s="294" t="s">
        <v>22</v>
      </c>
      <c r="D40" s="67" t="s">
        <v>45</v>
      </c>
      <c r="E40" s="75">
        <v>6.4282152873614384</v>
      </c>
      <c r="F40" s="75">
        <v>6.1921317496052657</v>
      </c>
      <c r="G40" s="75">
        <v>6.2438841362749509</v>
      </c>
      <c r="H40" s="75">
        <v>6.2508559746919294</v>
      </c>
      <c r="I40" s="75">
        <v>6.0402319910605629</v>
      </c>
      <c r="J40" s="69">
        <f t="shared" si="6"/>
        <v>-3.3695222619770426E-2</v>
      </c>
      <c r="K40" s="75">
        <f t="shared" si="1"/>
        <v>-0.21062398363136658</v>
      </c>
      <c r="L40" s="69"/>
    </row>
    <row r="41" spans="2:12" x14ac:dyDescent="0.25">
      <c r="B41" s="278"/>
      <c r="C41" s="295"/>
      <c r="D41" s="26" t="s">
        <v>46</v>
      </c>
      <c r="E41" s="35">
        <v>7.103049196835622</v>
      </c>
      <c r="F41" s="35">
        <v>6.7967333968859229</v>
      </c>
      <c r="G41" s="35">
        <v>6.746200617578709</v>
      </c>
      <c r="H41" s="35">
        <v>6.8746857726055355</v>
      </c>
      <c r="I41" s="35">
        <v>6.8171087057932702</v>
      </c>
      <c r="J41" s="36">
        <f t="shared" si="6"/>
        <v>-8.3752288783438544E-3</v>
      </c>
      <c r="K41" s="37">
        <f t="shared" si="1"/>
        <v>-5.7577066812265265E-2</v>
      </c>
      <c r="L41" s="38"/>
    </row>
    <row r="42" spans="2:12" x14ac:dyDescent="0.25">
      <c r="B42" s="278"/>
      <c r="C42" s="295"/>
      <c r="D42" s="4" t="s">
        <v>47</v>
      </c>
      <c r="E42" s="39">
        <v>6.7874628069998488</v>
      </c>
      <c r="F42" s="39">
        <v>6.9046855643809666</v>
      </c>
      <c r="G42" s="39">
        <v>6.9467325160948938</v>
      </c>
      <c r="H42" s="39">
        <v>6.9037161585469944</v>
      </c>
      <c r="I42" s="39">
        <v>6.5207021862240442</v>
      </c>
      <c r="J42" s="76">
        <f t="shared" si="0"/>
        <v>-5.5479391609802531E-2</v>
      </c>
      <c r="K42" s="41">
        <f t="shared" si="1"/>
        <v>-0.3830139723229502</v>
      </c>
      <c r="L42" s="77"/>
    </row>
    <row r="43" spans="2:12" x14ac:dyDescent="0.25">
      <c r="B43" s="278"/>
      <c r="C43" s="295"/>
      <c r="D43" s="4" t="s">
        <v>48</v>
      </c>
      <c r="E43" s="39">
        <v>4.6825208085612369</v>
      </c>
      <c r="F43" s="39">
        <v>3.6149350649350649</v>
      </c>
      <c r="G43" s="39">
        <v>5.1674379469920071</v>
      </c>
      <c r="H43" s="39">
        <v>5.2375674056321149</v>
      </c>
      <c r="I43" s="39">
        <v>3.2484472049689441</v>
      </c>
      <c r="J43" s="76">
        <f t="shared" si="0"/>
        <v>-0.37977939883393375</v>
      </c>
      <c r="K43" s="41">
        <f t="shared" si="1"/>
        <v>-1.9891202006631707</v>
      </c>
      <c r="L43" s="77"/>
    </row>
    <row r="44" spans="2:12" x14ac:dyDescent="0.25">
      <c r="B44" s="278"/>
      <c r="C44" s="295"/>
      <c r="D44" s="4" t="s">
        <v>49</v>
      </c>
      <c r="E44" s="39">
        <v>4.8837811900191941</v>
      </c>
      <c r="F44" s="39">
        <v>4.1083433775277891</v>
      </c>
      <c r="G44" s="39">
        <v>4.8911242603550296</v>
      </c>
      <c r="H44" s="39">
        <v>5.7150620638547522</v>
      </c>
      <c r="I44" s="39">
        <v>6.0113749466799371</v>
      </c>
      <c r="J44" s="76">
        <f t="shared" si="0"/>
        <v>5.1847710403572611E-2</v>
      </c>
      <c r="K44" s="41">
        <f t="shared" si="1"/>
        <v>0.29631288282518486</v>
      </c>
      <c r="L44" s="77"/>
    </row>
    <row r="45" spans="2:12" x14ac:dyDescent="0.25">
      <c r="B45" s="278"/>
      <c r="C45" s="295"/>
      <c r="D45" s="4" t="s">
        <v>50</v>
      </c>
      <c r="E45" s="39">
        <v>5.7599316531396836</v>
      </c>
      <c r="F45" s="39">
        <v>5.5192868356133662</v>
      </c>
      <c r="G45" s="39">
        <v>5.5214346527886038</v>
      </c>
      <c r="H45" s="39">
        <v>5.5668871429126163</v>
      </c>
      <c r="I45" s="39">
        <v>5.3012501680333379</v>
      </c>
      <c r="J45" s="76">
        <f t="shared" si="0"/>
        <v>-4.7717327127328124E-2</v>
      </c>
      <c r="K45" s="41">
        <f t="shared" si="1"/>
        <v>-0.2656369748792784</v>
      </c>
      <c r="L45" s="77"/>
    </row>
    <row r="46" spans="2:12" x14ac:dyDescent="0.25">
      <c r="B46" s="278"/>
      <c r="C46" s="295"/>
      <c r="D46" s="4" t="s">
        <v>51</v>
      </c>
      <c r="E46" s="39">
        <v>2.4949115044247789</v>
      </c>
      <c r="F46" s="39">
        <v>2.4809854101889499</v>
      </c>
      <c r="G46" s="39">
        <v>2.5517154389505552</v>
      </c>
      <c r="H46" s="39">
        <v>2.8302986161689732</v>
      </c>
      <c r="I46" s="39">
        <v>2.3119047619047617</v>
      </c>
      <c r="J46" s="76">
        <f t="shared" si="0"/>
        <v>-0.18315871382006232</v>
      </c>
      <c r="K46" s="41">
        <f t="shared" si="1"/>
        <v>-0.51839385426421147</v>
      </c>
      <c r="L46" s="77"/>
    </row>
    <row r="47" spans="2:12" x14ac:dyDescent="0.25">
      <c r="B47" s="278"/>
      <c r="C47" s="295"/>
      <c r="D47" s="4" t="s">
        <v>52</v>
      </c>
      <c r="E47" s="39">
        <v>6.8413200058797585</v>
      </c>
      <c r="F47" s="39">
        <v>5.8025523826763816</v>
      </c>
      <c r="G47" s="39">
        <v>6.334820749454896</v>
      </c>
      <c r="H47" s="39">
        <v>5.9502309128426845</v>
      </c>
      <c r="I47" s="39">
        <v>5.4782103749585227</v>
      </c>
      <c r="J47" s="76">
        <f t="shared" si="0"/>
        <v>-7.9328104202708527E-2</v>
      </c>
      <c r="K47" s="41">
        <f t="shared" si="1"/>
        <v>-0.47202053788416176</v>
      </c>
      <c r="L47" s="77"/>
    </row>
    <row r="48" spans="2:12" x14ac:dyDescent="0.25">
      <c r="B48" s="278"/>
      <c r="C48" s="295"/>
      <c r="D48" s="4" t="s">
        <v>53</v>
      </c>
      <c r="E48" s="39">
        <v>2.2983870967741935</v>
      </c>
      <c r="F48" s="39">
        <v>2.1486403825835509</v>
      </c>
      <c r="G48" s="39">
        <v>2.0572924688125673</v>
      </c>
      <c r="H48" s="39">
        <v>2.0359794950414409</v>
      </c>
      <c r="I48" s="39">
        <v>2.1019455661020503</v>
      </c>
      <c r="J48" s="76">
        <f t="shared" si="0"/>
        <v>3.2400164746878568E-2</v>
      </c>
      <c r="K48" s="41">
        <f t="shared" si="1"/>
        <v>6.5966071060609366E-2</v>
      </c>
      <c r="L48" s="77"/>
    </row>
    <row r="49" spans="2:12" x14ac:dyDescent="0.25">
      <c r="B49" s="278"/>
      <c r="C49" s="295"/>
      <c r="D49" s="4" t="s">
        <v>54</v>
      </c>
      <c r="E49" s="39">
        <v>7.000953086942709</v>
      </c>
      <c r="F49" s="39">
        <v>6.7547590790410634</v>
      </c>
      <c r="G49" s="39">
        <v>6.8785517271573049</v>
      </c>
      <c r="H49" s="39">
        <v>6.7413964333520449</v>
      </c>
      <c r="I49" s="39">
        <v>6.2243847963945278</v>
      </c>
      <c r="J49" s="40">
        <f t="shared" si="0"/>
        <v>-7.6692068485941567E-2</v>
      </c>
      <c r="K49" s="41">
        <f t="shared" si="1"/>
        <v>-0.51701163695751706</v>
      </c>
      <c r="L49" s="42"/>
    </row>
    <row r="50" spans="2:12" x14ac:dyDescent="0.25">
      <c r="B50" s="278"/>
      <c r="C50" s="296"/>
      <c r="D50" s="32" t="s">
        <v>55</v>
      </c>
      <c r="E50" s="78">
        <v>6.9069900961676476</v>
      </c>
      <c r="F50" s="78">
        <v>6.0536636794939378</v>
      </c>
      <c r="G50" s="78">
        <v>6.9602999016715827</v>
      </c>
      <c r="H50" s="78">
        <v>5.626402993051844</v>
      </c>
      <c r="I50" s="78">
        <v>5.1605275665399244</v>
      </c>
      <c r="J50" s="65">
        <f t="shared" si="0"/>
        <v>-8.2801645578398531E-2</v>
      </c>
      <c r="K50" s="79">
        <f t="shared" si="1"/>
        <v>-0.4658754265119196</v>
      </c>
      <c r="L50" s="56"/>
    </row>
    <row r="51" spans="2:12" x14ac:dyDescent="0.25">
      <c r="B51" s="278"/>
      <c r="C51" s="286" t="s">
        <v>36</v>
      </c>
      <c r="D51" s="67" t="s">
        <v>45</v>
      </c>
      <c r="E51" s="69">
        <v>15.686</v>
      </c>
      <c r="F51" s="69">
        <v>17.344899999999999</v>
      </c>
      <c r="G51" s="69">
        <v>17.998200000000001</v>
      </c>
      <c r="H51" s="69">
        <v>18.193999999999999</v>
      </c>
      <c r="I51" s="69">
        <v>16.946599999999997</v>
      </c>
      <c r="J51" s="69">
        <f t="shared" si="0"/>
        <v>-6.8561064087061863E-2</v>
      </c>
      <c r="K51" s="75">
        <f t="shared" ref="K51" si="8">(I51-H51)*100</f>
        <v>-124.74000000000025</v>
      </c>
      <c r="L51" s="69"/>
    </row>
    <row r="52" spans="2:12" x14ac:dyDescent="0.25">
      <c r="B52" s="278"/>
      <c r="C52" s="287"/>
      <c r="D52" s="15" t="s">
        <v>46</v>
      </c>
      <c r="E52" s="18">
        <v>0.76419999999999999</v>
      </c>
      <c r="F52" s="18">
        <v>0.77629999999999999</v>
      </c>
      <c r="G52" s="18">
        <v>0.76719999999999999</v>
      </c>
      <c r="H52" s="18">
        <v>0.7611</v>
      </c>
      <c r="I52" s="18">
        <v>0.71099999999999997</v>
      </c>
      <c r="J52" s="17">
        <f t="shared" si="0"/>
        <v>-6.5825778478518004E-2</v>
      </c>
      <c r="K52" s="44">
        <f>(I52-H52)*100</f>
        <v>-5.0100000000000033</v>
      </c>
      <c r="L52" s="18"/>
    </row>
    <row r="53" spans="2:12" x14ac:dyDescent="0.25">
      <c r="B53" s="278"/>
      <c r="C53" s="287"/>
      <c r="D53" s="19" t="s">
        <v>47</v>
      </c>
      <c r="E53" s="63">
        <v>0.5746</v>
      </c>
      <c r="F53" s="63">
        <v>0.68279999999999996</v>
      </c>
      <c r="G53" s="63">
        <v>0.7095999999999999</v>
      </c>
      <c r="H53" s="63">
        <v>0.72840000000000005</v>
      </c>
      <c r="I53" s="63">
        <v>0.70040000000000002</v>
      </c>
      <c r="J53" s="62">
        <f t="shared" si="0"/>
        <v>-3.8440417353102774E-2</v>
      </c>
      <c r="K53" s="46">
        <f t="shared" ref="K53:K61" si="9">(I53-H53)*100</f>
        <v>-2.8000000000000025</v>
      </c>
      <c r="L53" s="63"/>
    </row>
    <row r="54" spans="2:12" x14ac:dyDescent="0.25">
      <c r="B54" s="278"/>
      <c r="C54" s="287"/>
      <c r="D54" s="19" t="s">
        <v>48</v>
      </c>
      <c r="E54" s="63">
        <v>0.46659999999999996</v>
      </c>
      <c r="F54" s="63">
        <v>0.40689999999999998</v>
      </c>
      <c r="G54" s="63">
        <v>0.53659999999999997</v>
      </c>
      <c r="H54" s="63">
        <v>0.63619999999999999</v>
      </c>
      <c r="I54" s="63">
        <v>0.48159999999999997</v>
      </c>
      <c r="J54" s="62">
        <f t="shared" si="0"/>
        <v>-0.24300534423137377</v>
      </c>
      <c r="K54" s="46">
        <f t="shared" si="9"/>
        <v>-15.46</v>
      </c>
      <c r="L54" s="63"/>
    </row>
    <row r="55" spans="2:12" x14ac:dyDescent="0.25">
      <c r="B55" s="278"/>
      <c r="C55" s="287"/>
      <c r="D55" s="19" t="s">
        <v>49</v>
      </c>
      <c r="E55" s="63">
        <v>0.37180000000000002</v>
      </c>
      <c r="F55" s="63">
        <v>0.4783</v>
      </c>
      <c r="G55" s="63">
        <v>0.60770000000000002</v>
      </c>
      <c r="H55" s="63">
        <v>0.66830000000000001</v>
      </c>
      <c r="I55" s="63">
        <v>0.61060000000000003</v>
      </c>
      <c r="J55" s="62">
        <f t="shared" si="0"/>
        <v>-8.633847074667067E-2</v>
      </c>
      <c r="K55" s="46">
        <f t="shared" si="9"/>
        <v>-5.7699999999999978</v>
      </c>
      <c r="L55" s="63"/>
    </row>
    <row r="56" spans="2:12" x14ac:dyDescent="0.25">
      <c r="B56" s="278"/>
      <c r="C56" s="287"/>
      <c r="D56" s="19" t="s">
        <v>50</v>
      </c>
      <c r="E56" s="63">
        <v>0.66049999999999998</v>
      </c>
      <c r="F56" s="63">
        <v>0.70200000000000007</v>
      </c>
      <c r="G56" s="63">
        <v>0.76209999999999989</v>
      </c>
      <c r="H56" s="63">
        <v>0.73019999999999996</v>
      </c>
      <c r="I56" s="63">
        <v>0.68909999999999993</v>
      </c>
      <c r="J56" s="62">
        <f t="shared" si="0"/>
        <v>-5.6285949055053464E-2</v>
      </c>
      <c r="K56" s="46">
        <f t="shared" si="9"/>
        <v>-4.110000000000003</v>
      </c>
      <c r="L56" s="63"/>
    </row>
    <row r="57" spans="2:12" x14ac:dyDescent="0.25">
      <c r="B57" s="278"/>
      <c r="C57" s="287"/>
      <c r="D57" s="19" t="s">
        <v>51</v>
      </c>
      <c r="E57" s="63">
        <v>0.56700000000000006</v>
      </c>
      <c r="F57" s="63">
        <v>0.52149999999999996</v>
      </c>
      <c r="G57" s="63">
        <v>0.501</v>
      </c>
      <c r="H57" s="63">
        <v>0.57740000000000002</v>
      </c>
      <c r="I57" s="63">
        <v>0.38250000000000001</v>
      </c>
      <c r="J57" s="62">
        <f t="shared" si="0"/>
        <v>-0.33754762729476973</v>
      </c>
      <c r="K57" s="46">
        <f t="shared" si="9"/>
        <v>-19.490000000000002</v>
      </c>
      <c r="L57" s="63"/>
    </row>
    <row r="58" spans="2:12" x14ac:dyDescent="0.25">
      <c r="B58" s="278"/>
      <c r="C58" s="287"/>
      <c r="D58" s="19" t="s">
        <v>52</v>
      </c>
      <c r="E58" s="63">
        <v>0.75730000000000008</v>
      </c>
      <c r="F58" s="63">
        <v>0.89209999999999989</v>
      </c>
      <c r="G58" s="63">
        <v>0.86809999999999998</v>
      </c>
      <c r="H58" s="63">
        <v>0.87670000000000003</v>
      </c>
      <c r="I58" s="63">
        <v>0.7127</v>
      </c>
      <c r="J58" s="62">
        <f t="shared" si="0"/>
        <v>-0.18706513060339913</v>
      </c>
      <c r="K58" s="46">
        <f t="shared" si="9"/>
        <v>-16.400000000000002</v>
      </c>
      <c r="L58" s="63"/>
    </row>
    <row r="59" spans="2:12" x14ac:dyDescent="0.25">
      <c r="B59" s="278"/>
      <c r="C59" s="287"/>
      <c r="D59" s="19" t="s">
        <v>53</v>
      </c>
      <c r="E59" s="63">
        <v>0.49780000000000002</v>
      </c>
      <c r="F59" s="63">
        <v>0.47020000000000001</v>
      </c>
      <c r="G59" s="63">
        <v>0.48170000000000002</v>
      </c>
      <c r="H59" s="63">
        <v>0.52880000000000005</v>
      </c>
      <c r="I59" s="63">
        <v>0.45520000000000005</v>
      </c>
      <c r="J59" s="62">
        <f t="shared" si="0"/>
        <v>-0.13918305597579428</v>
      </c>
      <c r="K59" s="46">
        <f t="shared" si="9"/>
        <v>-7.3599999999999994</v>
      </c>
      <c r="L59" s="63"/>
    </row>
    <row r="60" spans="2:12" x14ac:dyDescent="0.25">
      <c r="B60" s="278"/>
      <c r="C60" s="287"/>
      <c r="D60" s="19" t="s">
        <v>54</v>
      </c>
      <c r="E60" s="22">
        <v>0.6873999999999999</v>
      </c>
      <c r="F60" s="22">
        <v>0.76780000000000004</v>
      </c>
      <c r="G60" s="22">
        <v>0.81640000000000001</v>
      </c>
      <c r="H60" s="22">
        <v>0.80099999999999993</v>
      </c>
      <c r="I60" s="22">
        <v>0.81370000000000009</v>
      </c>
      <c r="J60" s="21">
        <f t="shared" si="0"/>
        <v>1.5855181023720633E-2</v>
      </c>
      <c r="K60" s="46">
        <f t="shared" si="9"/>
        <v>1.2700000000000156</v>
      </c>
      <c r="L60" s="22"/>
    </row>
    <row r="61" spans="2:12" x14ac:dyDescent="0.25">
      <c r="B61" s="278"/>
      <c r="C61" s="288"/>
      <c r="D61" s="23" t="s">
        <v>55</v>
      </c>
      <c r="E61" s="47">
        <v>0.52159999999999995</v>
      </c>
      <c r="F61" s="47">
        <v>0.62939999999999996</v>
      </c>
      <c r="G61" s="47">
        <v>0.6119</v>
      </c>
      <c r="H61" s="47">
        <v>0.56359999999999999</v>
      </c>
      <c r="I61" s="47">
        <v>0.47110000000000002</v>
      </c>
      <c r="J61" s="25">
        <f t="shared" si="0"/>
        <v>-0.16412349183818309</v>
      </c>
      <c r="K61" s="80">
        <f t="shared" si="9"/>
        <v>-9.2499999999999964</v>
      </c>
      <c r="L61" s="47"/>
    </row>
    <row r="62" spans="2:12" x14ac:dyDescent="0.25">
      <c r="B62" s="278"/>
      <c r="C62" s="289" t="s">
        <v>56</v>
      </c>
      <c r="D62" s="67" t="s">
        <v>45</v>
      </c>
      <c r="E62" s="68">
        <v>374094</v>
      </c>
      <c r="F62" s="68">
        <v>372669</v>
      </c>
      <c r="G62" s="68">
        <v>377976</v>
      </c>
      <c r="H62" s="68">
        <v>371106</v>
      </c>
      <c r="I62" s="68">
        <v>386427</v>
      </c>
      <c r="J62" s="69">
        <f t="shared" si="0"/>
        <v>4.128470032820819E-2</v>
      </c>
      <c r="K62" s="68">
        <f t="shared" ref="K62:K63" si="10">I62-H62</f>
        <v>15321</v>
      </c>
      <c r="L62" s="69">
        <f t="shared" ref="L62:L63" si="11">I62/$I$62</f>
        <v>1</v>
      </c>
    </row>
    <row r="63" spans="2:12" x14ac:dyDescent="0.25">
      <c r="B63" s="278"/>
      <c r="C63" s="291"/>
      <c r="D63" s="26" t="s">
        <v>46</v>
      </c>
      <c r="E63" s="27">
        <v>44921</v>
      </c>
      <c r="F63" s="27">
        <v>45920</v>
      </c>
      <c r="G63" s="27">
        <v>46039</v>
      </c>
      <c r="H63" s="27">
        <v>43954</v>
      </c>
      <c r="I63" s="27">
        <v>47275</v>
      </c>
      <c r="J63" s="36">
        <f t="shared" si="0"/>
        <v>7.5556263366246545E-2</v>
      </c>
      <c r="K63" s="27">
        <f t="shared" si="10"/>
        <v>3321</v>
      </c>
      <c r="L63" s="38">
        <f t="shared" si="11"/>
        <v>0.12233875997277623</v>
      </c>
    </row>
    <row r="64" spans="2:12" x14ac:dyDescent="0.25">
      <c r="B64" s="278"/>
      <c r="C64" s="291"/>
      <c r="D64" s="4" t="s">
        <v>47</v>
      </c>
      <c r="E64" s="29">
        <v>39041</v>
      </c>
      <c r="F64" s="29">
        <v>37006</v>
      </c>
      <c r="G64" s="29">
        <v>37000</v>
      </c>
      <c r="H64" s="29">
        <v>37015</v>
      </c>
      <c r="I64" s="29">
        <v>37317</v>
      </c>
      <c r="J64" s="76">
        <f>I64/H64-1</f>
        <v>8.158854518438563E-3</v>
      </c>
      <c r="K64" s="29">
        <f>I64-H64</f>
        <v>302</v>
      </c>
      <c r="L64" s="77">
        <f>I64/$I$62</f>
        <v>9.6569339098975998E-2</v>
      </c>
    </row>
    <row r="65" spans="2:12" x14ac:dyDescent="0.25">
      <c r="B65" s="278"/>
      <c r="C65" s="291"/>
      <c r="D65" s="4" t="s">
        <v>48</v>
      </c>
      <c r="E65" s="29">
        <v>844</v>
      </c>
      <c r="F65" s="29">
        <v>912</v>
      </c>
      <c r="G65" s="29">
        <v>763</v>
      </c>
      <c r="H65" s="29">
        <v>916</v>
      </c>
      <c r="I65" s="29">
        <v>905</v>
      </c>
      <c r="J65" s="76">
        <f t="shared" ref="J65:J72" si="12">I65/H65-1</f>
        <v>-1.2008733624454093E-2</v>
      </c>
      <c r="K65" s="29">
        <f t="shared" ref="K65:K72" si="13">I65-H65</f>
        <v>-11</v>
      </c>
      <c r="L65" s="77">
        <f t="shared" ref="L65:L72" si="14">I65/$I$62</f>
        <v>2.3419688582837122E-3</v>
      </c>
    </row>
    <row r="66" spans="2:12" x14ac:dyDescent="0.25">
      <c r="B66" s="278"/>
      <c r="C66" s="291"/>
      <c r="D66" s="4" t="s">
        <v>49</v>
      </c>
      <c r="E66" s="29">
        <v>4562</v>
      </c>
      <c r="F66" s="29">
        <v>4276</v>
      </c>
      <c r="G66" s="29">
        <v>4307</v>
      </c>
      <c r="H66" s="29">
        <v>4616</v>
      </c>
      <c r="I66" s="29">
        <v>4616</v>
      </c>
      <c r="J66" s="76">
        <f t="shared" si="12"/>
        <v>0</v>
      </c>
      <c r="K66" s="29">
        <f t="shared" si="13"/>
        <v>0</v>
      </c>
      <c r="L66" s="77">
        <f t="shared" si="14"/>
        <v>1.1945335082693498E-2</v>
      </c>
    </row>
    <row r="67" spans="2:12" x14ac:dyDescent="0.25">
      <c r="B67" s="278"/>
      <c r="C67" s="291"/>
      <c r="D67" s="4" t="s">
        <v>50</v>
      </c>
      <c r="E67" s="29">
        <v>18373</v>
      </c>
      <c r="F67" s="29">
        <v>18698</v>
      </c>
      <c r="G67" s="29">
        <v>20140</v>
      </c>
      <c r="H67" s="29">
        <v>19634</v>
      </c>
      <c r="I67" s="29">
        <v>20985</v>
      </c>
      <c r="J67" s="76">
        <f t="shared" si="12"/>
        <v>6.8809208515839826E-2</v>
      </c>
      <c r="K67" s="29">
        <f t="shared" si="13"/>
        <v>1351</v>
      </c>
      <c r="L67" s="77">
        <f t="shared" si="14"/>
        <v>5.4305211592357676E-2</v>
      </c>
    </row>
    <row r="68" spans="2:12" x14ac:dyDescent="0.25">
      <c r="B68" s="278"/>
      <c r="C68" s="291"/>
      <c r="D68" s="4" t="s">
        <v>51</v>
      </c>
      <c r="E68" s="29">
        <v>663</v>
      </c>
      <c r="F68" s="29">
        <v>663</v>
      </c>
      <c r="G68" s="29">
        <v>673</v>
      </c>
      <c r="H68" s="29">
        <v>673</v>
      </c>
      <c r="I68" s="29">
        <v>677</v>
      </c>
      <c r="J68" s="76">
        <f t="shared" si="12"/>
        <v>5.9435364041604544E-3</v>
      </c>
      <c r="K68" s="29">
        <f t="shared" si="13"/>
        <v>4</v>
      </c>
      <c r="L68" s="77">
        <f t="shared" si="14"/>
        <v>1.7519479746498044E-3</v>
      </c>
    </row>
    <row r="69" spans="2:12" x14ac:dyDescent="0.25">
      <c r="B69" s="278"/>
      <c r="C69" s="291"/>
      <c r="D69" s="4" t="s">
        <v>52</v>
      </c>
      <c r="E69" s="29">
        <v>4097</v>
      </c>
      <c r="F69" s="29">
        <v>4791</v>
      </c>
      <c r="G69" s="29">
        <v>4797</v>
      </c>
      <c r="H69" s="29">
        <v>4605</v>
      </c>
      <c r="I69" s="29">
        <v>4633</v>
      </c>
      <c r="J69" s="76">
        <f t="shared" si="12"/>
        <v>6.0803474484256714E-3</v>
      </c>
      <c r="K69" s="29">
        <f t="shared" si="13"/>
        <v>28</v>
      </c>
      <c r="L69" s="77">
        <f t="shared" si="14"/>
        <v>1.1989327867876726E-2</v>
      </c>
    </row>
    <row r="70" spans="2:12" x14ac:dyDescent="0.25">
      <c r="B70" s="278"/>
      <c r="C70" s="291"/>
      <c r="D70" s="4" t="s">
        <v>53</v>
      </c>
      <c r="E70" s="29">
        <v>2710</v>
      </c>
      <c r="F70" s="29">
        <v>2739</v>
      </c>
      <c r="G70" s="29">
        <v>2773</v>
      </c>
      <c r="H70" s="29">
        <v>2679</v>
      </c>
      <c r="I70" s="29">
        <v>2935</v>
      </c>
      <c r="J70" s="76">
        <f t="shared" si="12"/>
        <v>9.5558044046285984E-2</v>
      </c>
      <c r="K70" s="29">
        <f t="shared" si="13"/>
        <v>256</v>
      </c>
      <c r="L70" s="77">
        <f t="shared" si="14"/>
        <v>7.5952249713399939E-3</v>
      </c>
    </row>
    <row r="71" spans="2:12" x14ac:dyDescent="0.25">
      <c r="B71" s="278"/>
      <c r="C71" s="291"/>
      <c r="D71" s="4" t="s">
        <v>54</v>
      </c>
      <c r="E71" s="29">
        <v>6412</v>
      </c>
      <c r="F71" s="29">
        <v>6177</v>
      </c>
      <c r="G71" s="29">
        <v>6415</v>
      </c>
      <c r="H71" s="29">
        <v>6497</v>
      </c>
      <c r="I71" s="29">
        <v>6393</v>
      </c>
      <c r="J71" s="40">
        <f t="shared" si="12"/>
        <v>-1.6007388025242375E-2</v>
      </c>
      <c r="K71" s="29">
        <f t="shared" si="13"/>
        <v>-104</v>
      </c>
      <c r="L71" s="42">
        <f t="shared" si="14"/>
        <v>1.6543875039787593E-2</v>
      </c>
    </row>
    <row r="72" spans="2:12" x14ac:dyDescent="0.25">
      <c r="B72" s="279"/>
      <c r="C72" s="292"/>
      <c r="D72" s="32" t="s">
        <v>55</v>
      </c>
      <c r="E72" s="73">
        <v>3075</v>
      </c>
      <c r="F72" s="73">
        <v>3041</v>
      </c>
      <c r="G72" s="73">
        <v>3085</v>
      </c>
      <c r="H72" s="73">
        <v>3113</v>
      </c>
      <c r="I72" s="73">
        <v>3073</v>
      </c>
      <c r="J72" s="65">
        <f t="shared" si="12"/>
        <v>-1.2849341471249609E-2</v>
      </c>
      <c r="K72" s="73">
        <f t="shared" si="13"/>
        <v>-40</v>
      </c>
      <c r="L72" s="56">
        <f t="shared" si="14"/>
        <v>7.9523428745920961E-3</v>
      </c>
    </row>
    <row r="73" spans="2:12" ht="7.5" customHeight="1" x14ac:dyDescent="0.25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48"/>
    </row>
    <row r="74" spans="2:12" x14ac:dyDescent="0.25">
      <c r="B74" s="276" t="s">
        <v>57</v>
      </c>
      <c r="C74" s="276"/>
      <c r="D74" s="276"/>
      <c r="E74" s="276"/>
      <c r="F74" s="276"/>
      <c r="G74" s="276"/>
      <c r="H74" s="276"/>
      <c r="I74" s="276"/>
      <c r="J74" s="276"/>
      <c r="K74" s="276"/>
    </row>
    <row r="76" spans="2:12" x14ac:dyDescent="0.25">
      <c r="B76" s="57"/>
    </row>
    <row r="77" spans="2:12" ht="21.75" customHeight="1" thickBot="1" x14ac:dyDescent="0.3">
      <c r="B77" s="277" t="s">
        <v>58</v>
      </c>
      <c r="C77" s="277"/>
      <c r="D77" s="277"/>
      <c r="E77" s="277"/>
      <c r="F77" s="277"/>
      <c r="G77" s="277"/>
      <c r="H77" s="277"/>
      <c r="I77" s="277"/>
      <c r="J77" s="277"/>
      <c r="K77" s="277"/>
      <c r="L77" s="12"/>
    </row>
    <row r="78" spans="2:12" ht="6" customHeight="1" thickBot="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2:12" ht="45" x14ac:dyDescent="0.25">
      <c r="B79" s="4"/>
      <c r="C79" s="4"/>
      <c r="D79" s="4"/>
      <c r="E79" s="13" t="s">
        <v>241</v>
      </c>
      <c r="F79" s="13" t="s">
        <v>242</v>
      </c>
      <c r="G79" s="13" t="s">
        <v>243</v>
      </c>
      <c r="H79" s="13" t="s">
        <v>244</v>
      </c>
      <c r="I79" s="13" t="s">
        <v>245</v>
      </c>
      <c r="J79" s="14" t="str">
        <f>CONCATENATE("var. ",RIGHT(I79,2),"/",RIGHT(H79,2))</f>
        <v>var. 26/25</v>
      </c>
      <c r="K79" s="14" t="str">
        <f>CONCATENATE("dif. ",RIGHT(I79,2),"/",RIGHT(H79,2))</f>
        <v>dif. 26/25</v>
      </c>
      <c r="L79" s="14" t="str">
        <f>CONCATENATE("cuota ",I79)</f>
        <v>cuota acumulado a junio 2026</v>
      </c>
    </row>
    <row r="80" spans="2:12" ht="15" customHeight="1" x14ac:dyDescent="0.25">
      <c r="B80" s="290" t="s">
        <v>44</v>
      </c>
      <c r="C80" s="285" t="s">
        <v>8</v>
      </c>
      <c r="D80" s="67" t="s">
        <v>45</v>
      </c>
      <c r="E80" s="68">
        <v>2203401</v>
      </c>
      <c r="F80" s="68">
        <v>2523398</v>
      </c>
      <c r="G80" s="68">
        <v>2688632</v>
      </c>
      <c r="H80" s="68">
        <v>2666692</v>
      </c>
      <c r="I80" s="68">
        <v>2659282</v>
      </c>
      <c r="J80" s="69">
        <f t="shared" ref="J80:J81" si="15">I80/H80-1</f>
        <v>-2.7787236021258321E-3</v>
      </c>
      <c r="K80" s="68">
        <f t="shared" ref="K80:K81" si="16">I80-H80</f>
        <v>-7410</v>
      </c>
      <c r="L80" s="69">
        <f t="shared" ref="L80:L81" si="17">I80/$I$80</f>
        <v>1</v>
      </c>
    </row>
    <row r="81" spans="2:13" ht="15" customHeight="1" x14ac:dyDescent="0.25">
      <c r="B81" s="278"/>
      <c r="C81" s="280"/>
      <c r="D81" s="15" t="s">
        <v>46</v>
      </c>
      <c r="E81" s="16">
        <v>828210</v>
      </c>
      <c r="F81" s="16">
        <v>916045</v>
      </c>
      <c r="G81" s="16">
        <v>958948</v>
      </c>
      <c r="H81" s="16">
        <v>917365</v>
      </c>
      <c r="I81" s="16">
        <v>914227</v>
      </c>
      <c r="J81" s="18">
        <f t="shared" si="15"/>
        <v>-3.4206668011097507E-3</v>
      </c>
      <c r="K81" s="16">
        <f t="shared" si="16"/>
        <v>-3138</v>
      </c>
      <c r="L81" s="18">
        <f t="shared" si="17"/>
        <v>0.34378715758614542</v>
      </c>
      <c r="M81" s="81"/>
    </row>
    <row r="82" spans="2:13" x14ac:dyDescent="0.25">
      <c r="B82" s="278"/>
      <c r="C82" s="280"/>
      <c r="D82" s="19" t="s">
        <v>47</v>
      </c>
      <c r="E82" s="20">
        <v>573119</v>
      </c>
      <c r="F82" s="20">
        <v>637900</v>
      </c>
      <c r="G82" s="20">
        <v>674870</v>
      </c>
      <c r="H82" s="20">
        <v>696244</v>
      </c>
      <c r="I82" s="20">
        <v>714943</v>
      </c>
      <c r="J82" s="63">
        <f>I82/H82-1</f>
        <v>2.6856963937929912E-2</v>
      </c>
      <c r="K82" s="20">
        <f>I82-H82</f>
        <v>18699</v>
      </c>
      <c r="L82" s="63">
        <f>I82/$I$80</f>
        <v>0.2688481326914558</v>
      </c>
      <c r="M82" s="81"/>
    </row>
    <row r="83" spans="2:13" x14ac:dyDescent="0.25">
      <c r="B83" s="278"/>
      <c r="C83" s="280"/>
      <c r="D83" s="19" t="s">
        <v>48</v>
      </c>
      <c r="E83" s="20">
        <v>16823</v>
      </c>
      <c r="F83" s="20">
        <v>27446</v>
      </c>
      <c r="G83" s="20">
        <v>24545</v>
      </c>
      <c r="H83" s="20">
        <v>21785</v>
      </c>
      <c r="I83" s="20">
        <v>25769</v>
      </c>
      <c r="J83" s="63">
        <f t="shared" ref="J83:J136" si="18">I83/H83-1</f>
        <v>0.18287812715170992</v>
      </c>
      <c r="K83" s="20">
        <f t="shared" ref="K83:K112" si="19">I83-H83</f>
        <v>3984</v>
      </c>
      <c r="L83" s="63">
        <f t="shared" ref="L83:L90" si="20">I83/$I$80</f>
        <v>9.6902096129707193E-3</v>
      </c>
      <c r="M83" s="81"/>
    </row>
    <row r="84" spans="2:13" x14ac:dyDescent="0.25">
      <c r="B84" s="278"/>
      <c r="C84" s="280"/>
      <c r="D84" s="19" t="s">
        <v>49</v>
      </c>
      <c r="E84" s="20">
        <v>67366</v>
      </c>
      <c r="F84" s="20">
        <v>86656</v>
      </c>
      <c r="G84" s="20">
        <v>116855</v>
      </c>
      <c r="H84" s="20">
        <v>94193</v>
      </c>
      <c r="I84" s="20">
        <v>93969</v>
      </c>
      <c r="J84" s="63">
        <f t="shared" si="18"/>
        <v>-2.3780960368604553E-3</v>
      </c>
      <c r="K84" s="20">
        <f t="shared" si="19"/>
        <v>-224</v>
      </c>
      <c r="L84" s="63">
        <f t="shared" si="20"/>
        <v>3.5336229854524642E-2</v>
      </c>
      <c r="M84" s="81"/>
    </row>
    <row r="85" spans="2:13" x14ac:dyDescent="0.25">
      <c r="B85" s="278"/>
      <c r="C85" s="280"/>
      <c r="D85" s="19" t="s">
        <v>50</v>
      </c>
      <c r="E85" s="20">
        <v>321332</v>
      </c>
      <c r="F85" s="20">
        <v>378937</v>
      </c>
      <c r="G85" s="20">
        <v>436233</v>
      </c>
      <c r="H85" s="20">
        <v>443938</v>
      </c>
      <c r="I85" s="20">
        <v>431591</v>
      </c>
      <c r="J85" s="63">
        <f t="shared" si="18"/>
        <v>-2.7812442277975746E-2</v>
      </c>
      <c r="K85" s="20">
        <f t="shared" si="19"/>
        <v>-12347</v>
      </c>
      <c r="L85" s="63">
        <f t="shared" si="20"/>
        <v>0.16229606337349706</v>
      </c>
      <c r="M85" s="81"/>
    </row>
    <row r="86" spans="2:13" x14ac:dyDescent="0.25">
      <c r="B86" s="278"/>
      <c r="C86" s="280"/>
      <c r="D86" s="19" t="s">
        <v>51</v>
      </c>
      <c r="E86" s="20">
        <v>24671</v>
      </c>
      <c r="F86" s="20">
        <v>30683</v>
      </c>
      <c r="G86" s="20">
        <v>29198</v>
      </c>
      <c r="H86" s="20">
        <v>28272</v>
      </c>
      <c r="I86" s="20">
        <v>28026</v>
      </c>
      <c r="J86" s="63">
        <f t="shared" si="18"/>
        <v>-8.7011884550084462E-3</v>
      </c>
      <c r="K86" s="20">
        <f t="shared" si="19"/>
        <v>-246</v>
      </c>
      <c r="L86" s="63">
        <f t="shared" si="20"/>
        <v>1.0538934945598098E-2</v>
      </c>
      <c r="M86" s="81"/>
    </row>
    <row r="87" spans="2:13" x14ac:dyDescent="0.25">
      <c r="B87" s="278"/>
      <c r="C87" s="280"/>
      <c r="D87" s="19" t="s">
        <v>52</v>
      </c>
      <c r="E87" s="20">
        <v>92080</v>
      </c>
      <c r="F87" s="20">
        <v>126756</v>
      </c>
      <c r="G87" s="20">
        <v>118276</v>
      </c>
      <c r="H87" s="20">
        <v>128577</v>
      </c>
      <c r="I87" s="20">
        <v>111443</v>
      </c>
      <c r="J87" s="63">
        <f t="shared" si="18"/>
        <v>-0.13325866990208202</v>
      </c>
      <c r="K87" s="20">
        <f t="shared" si="19"/>
        <v>-17134</v>
      </c>
      <c r="L87" s="63">
        <f t="shared" si="20"/>
        <v>4.1907176448379678E-2</v>
      </c>
      <c r="M87" s="81"/>
    </row>
    <row r="88" spans="2:13" x14ac:dyDescent="0.25">
      <c r="B88" s="278"/>
      <c r="C88" s="280"/>
      <c r="D88" s="19" t="s">
        <v>53</v>
      </c>
      <c r="E88" s="20">
        <v>104421</v>
      </c>
      <c r="F88" s="20">
        <v>126576</v>
      </c>
      <c r="G88" s="20">
        <v>124946</v>
      </c>
      <c r="H88" s="20">
        <v>140761</v>
      </c>
      <c r="I88" s="20">
        <v>146710</v>
      </c>
      <c r="J88" s="63">
        <f t="shared" si="18"/>
        <v>4.2263126860422995E-2</v>
      </c>
      <c r="K88" s="20">
        <f t="shared" si="19"/>
        <v>5949</v>
      </c>
      <c r="L88" s="63">
        <f t="shared" si="20"/>
        <v>5.516902682754217E-2</v>
      </c>
      <c r="M88" s="81"/>
    </row>
    <row r="89" spans="2:13" ht="18" customHeight="1" x14ac:dyDescent="0.25">
      <c r="B89" s="278"/>
      <c r="C89" s="280"/>
      <c r="D89" s="19" t="s">
        <v>54</v>
      </c>
      <c r="E89" s="20">
        <v>122526</v>
      </c>
      <c r="F89" s="20">
        <v>133361</v>
      </c>
      <c r="G89" s="20">
        <v>142962</v>
      </c>
      <c r="H89" s="20">
        <v>136065</v>
      </c>
      <c r="I89" s="20">
        <v>141261</v>
      </c>
      <c r="J89" s="22">
        <f t="shared" si="18"/>
        <v>3.8187630911696635E-2</v>
      </c>
      <c r="K89" s="20">
        <f t="shared" si="19"/>
        <v>5196</v>
      </c>
      <c r="L89" s="22">
        <f t="shared" si="20"/>
        <v>5.3119977497685468E-2</v>
      </c>
      <c r="M89" s="81"/>
    </row>
    <row r="90" spans="2:13" x14ac:dyDescent="0.25">
      <c r="B90" s="278"/>
      <c r="C90" s="281"/>
      <c r="D90" s="23" t="s">
        <v>55</v>
      </c>
      <c r="E90" s="71">
        <v>52853</v>
      </c>
      <c r="F90" s="71">
        <v>59038</v>
      </c>
      <c r="G90" s="71">
        <v>61799</v>
      </c>
      <c r="H90" s="71">
        <v>59492</v>
      </c>
      <c r="I90" s="71">
        <v>51343</v>
      </c>
      <c r="J90" s="47">
        <f t="shared" si="18"/>
        <v>-0.13697640018826063</v>
      </c>
      <c r="K90" s="71">
        <f t="shared" si="19"/>
        <v>-8149</v>
      </c>
      <c r="L90" s="47">
        <f t="shared" si="20"/>
        <v>1.9307091162200925E-2</v>
      </c>
      <c r="M90" s="81"/>
    </row>
    <row r="91" spans="2:13" x14ac:dyDescent="0.25">
      <c r="B91" s="278"/>
      <c r="C91" s="282" t="s">
        <v>18</v>
      </c>
      <c r="D91" s="67" t="s">
        <v>45</v>
      </c>
      <c r="E91" s="68">
        <v>2601415</v>
      </c>
      <c r="F91" s="68">
        <v>2985674</v>
      </c>
      <c r="G91" s="68">
        <v>3188643</v>
      </c>
      <c r="H91" s="68">
        <v>3137076</v>
      </c>
      <c r="I91" s="68">
        <v>3135675</v>
      </c>
      <c r="J91" s="69">
        <f t="shared" si="18"/>
        <v>-4.4659421703518998E-4</v>
      </c>
      <c r="K91" s="68">
        <f t="shared" si="19"/>
        <v>-1401</v>
      </c>
      <c r="L91" s="69">
        <f t="shared" ref="L91:L92" si="21">I91/$I$91</f>
        <v>1</v>
      </c>
    </row>
    <row r="92" spans="2:13" x14ac:dyDescent="0.25">
      <c r="B92" s="278"/>
      <c r="C92" s="283"/>
      <c r="D92" s="26" t="s">
        <v>46</v>
      </c>
      <c r="E92" s="27">
        <v>995985</v>
      </c>
      <c r="F92" s="27">
        <v>1104273</v>
      </c>
      <c r="G92" s="27">
        <v>1156879</v>
      </c>
      <c r="H92" s="27">
        <v>1098545</v>
      </c>
      <c r="I92" s="27">
        <v>1101894</v>
      </c>
      <c r="J92" s="82">
        <f t="shared" si="18"/>
        <v>3.0485778916657935E-3</v>
      </c>
      <c r="K92" s="27">
        <f t="shared" si="19"/>
        <v>3349</v>
      </c>
      <c r="L92" s="38">
        <f t="shared" si="21"/>
        <v>0.35140567820325769</v>
      </c>
    </row>
    <row r="93" spans="2:13" x14ac:dyDescent="0.25">
      <c r="B93" s="278"/>
      <c r="C93" s="283"/>
      <c r="D93" s="4" t="s">
        <v>47</v>
      </c>
      <c r="E93" s="29">
        <v>684265</v>
      </c>
      <c r="F93" s="29">
        <v>769680</v>
      </c>
      <c r="G93" s="29">
        <v>813698</v>
      </c>
      <c r="H93" s="29">
        <v>831831</v>
      </c>
      <c r="I93" s="29">
        <v>851841</v>
      </c>
      <c r="J93" s="83">
        <f t="shared" si="18"/>
        <v>2.4055367015655804E-2</v>
      </c>
      <c r="K93" s="29">
        <f t="shared" si="19"/>
        <v>20010</v>
      </c>
      <c r="L93" s="77">
        <f>I93/$I$91</f>
        <v>0.27166112559496758</v>
      </c>
    </row>
    <row r="94" spans="2:13" x14ac:dyDescent="0.25">
      <c r="B94" s="278"/>
      <c r="C94" s="283"/>
      <c r="D94" s="4" t="s">
        <v>48</v>
      </c>
      <c r="E94" s="29">
        <v>18891</v>
      </c>
      <c r="F94" s="29">
        <v>29549</v>
      </c>
      <c r="G94" s="29">
        <v>26909</v>
      </c>
      <c r="H94" s="29">
        <v>24307</v>
      </c>
      <c r="I94" s="29">
        <v>28005</v>
      </c>
      <c r="J94" s="83">
        <f t="shared" si="18"/>
        <v>0.15213724441518894</v>
      </c>
      <c r="K94" s="29">
        <f t="shared" si="19"/>
        <v>3698</v>
      </c>
      <c r="L94" s="77">
        <f t="shared" ref="L94:L101" si="22">I94/$I$91</f>
        <v>8.9310913918055918E-3</v>
      </c>
    </row>
    <row r="95" spans="2:13" x14ac:dyDescent="0.25">
      <c r="B95" s="278"/>
      <c r="C95" s="283"/>
      <c r="D95" s="4" t="s">
        <v>49</v>
      </c>
      <c r="E95" s="29">
        <v>78873</v>
      </c>
      <c r="F95" s="29">
        <v>101039</v>
      </c>
      <c r="G95" s="29">
        <v>136007</v>
      </c>
      <c r="H95" s="29">
        <v>108799</v>
      </c>
      <c r="I95" s="29">
        <v>109750</v>
      </c>
      <c r="J95" s="83">
        <f t="shared" si="18"/>
        <v>8.7408891625841978E-3</v>
      </c>
      <c r="K95" s="29">
        <f t="shared" si="19"/>
        <v>951</v>
      </c>
      <c r="L95" s="77">
        <f t="shared" si="22"/>
        <v>3.5000438502076903E-2</v>
      </c>
    </row>
    <row r="96" spans="2:13" x14ac:dyDescent="0.25">
      <c r="B96" s="278"/>
      <c r="C96" s="283"/>
      <c r="D96" s="4" t="s">
        <v>50</v>
      </c>
      <c r="E96" s="29">
        <v>372553</v>
      </c>
      <c r="F96" s="29">
        <v>443789</v>
      </c>
      <c r="G96" s="29">
        <v>511926</v>
      </c>
      <c r="H96" s="29">
        <v>517418</v>
      </c>
      <c r="I96" s="29">
        <v>503619</v>
      </c>
      <c r="J96" s="83">
        <f t="shared" si="18"/>
        <v>-2.6668960105755923E-2</v>
      </c>
      <c r="K96" s="29">
        <f t="shared" si="19"/>
        <v>-13799</v>
      </c>
      <c r="L96" s="77">
        <f t="shared" si="22"/>
        <v>0.160609438159248</v>
      </c>
    </row>
    <row r="97" spans="2:12" x14ac:dyDescent="0.25">
      <c r="B97" s="278"/>
      <c r="C97" s="283"/>
      <c r="D97" s="4" t="s">
        <v>51</v>
      </c>
      <c r="E97" s="29">
        <v>25844</v>
      </c>
      <c r="F97" s="29">
        <v>32224</v>
      </c>
      <c r="G97" s="29">
        <v>30825</v>
      </c>
      <c r="H97" s="29">
        <v>29839</v>
      </c>
      <c r="I97" s="29">
        <v>29519</v>
      </c>
      <c r="J97" s="83">
        <f t="shared" si="18"/>
        <v>-1.0724219980562388E-2</v>
      </c>
      <c r="K97" s="29">
        <f t="shared" si="19"/>
        <v>-320</v>
      </c>
      <c r="L97" s="77">
        <f t="shared" si="22"/>
        <v>9.4139220423034905E-3</v>
      </c>
    </row>
    <row r="98" spans="2:12" x14ac:dyDescent="0.25">
      <c r="B98" s="278"/>
      <c r="C98" s="283"/>
      <c r="D98" s="4" t="s">
        <v>52</v>
      </c>
      <c r="E98" s="29">
        <v>109438</v>
      </c>
      <c r="F98" s="29">
        <v>143430</v>
      </c>
      <c r="G98" s="29">
        <v>138078</v>
      </c>
      <c r="H98" s="29">
        <v>147104</v>
      </c>
      <c r="I98" s="29">
        <v>129337</v>
      </c>
      <c r="J98" s="83">
        <f t="shared" si="18"/>
        <v>-0.12077849684576902</v>
      </c>
      <c r="K98" s="29">
        <f t="shared" si="19"/>
        <v>-17767</v>
      </c>
      <c r="L98" s="77">
        <f t="shared" si="22"/>
        <v>4.1246940451417954E-2</v>
      </c>
    </row>
    <row r="99" spans="2:12" x14ac:dyDescent="0.25">
      <c r="B99" s="278"/>
      <c r="C99" s="283"/>
      <c r="D99" s="4" t="s">
        <v>53</v>
      </c>
      <c r="E99" s="29">
        <v>109587</v>
      </c>
      <c r="F99" s="29">
        <v>132057</v>
      </c>
      <c r="G99" s="29">
        <v>130874</v>
      </c>
      <c r="H99" s="29">
        <v>146899</v>
      </c>
      <c r="I99" s="29">
        <v>152483</v>
      </c>
      <c r="J99" s="83">
        <f t="shared" si="18"/>
        <v>3.8012511998039455E-2</v>
      </c>
      <c r="K99" s="29">
        <f t="shared" si="19"/>
        <v>5584</v>
      </c>
      <c r="L99" s="77">
        <f t="shared" si="22"/>
        <v>4.8628445231090597E-2</v>
      </c>
    </row>
    <row r="100" spans="2:12" x14ac:dyDescent="0.25">
      <c r="B100" s="278"/>
      <c r="C100" s="283"/>
      <c r="D100" s="4" t="s">
        <v>54</v>
      </c>
      <c r="E100" s="29">
        <v>145591</v>
      </c>
      <c r="F100" s="29">
        <v>159135</v>
      </c>
      <c r="G100" s="29">
        <v>171695</v>
      </c>
      <c r="H100" s="29">
        <v>163088</v>
      </c>
      <c r="I100" s="29">
        <v>170157</v>
      </c>
      <c r="J100" s="31">
        <f t="shared" si="18"/>
        <v>4.3344697341312743E-2</v>
      </c>
      <c r="K100" s="29">
        <f t="shared" si="19"/>
        <v>7069</v>
      </c>
      <c r="L100" s="42">
        <f t="shared" si="22"/>
        <v>5.4264871199980864E-2</v>
      </c>
    </row>
    <row r="101" spans="2:12" x14ac:dyDescent="0.25">
      <c r="B101" s="278"/>
      <c r="C101" s="284"/>
      <c r="D101" s="32" t="s">
        <v>55</v>
      </c>
      <c r="E101" s="73">
        <v>60388</v>
      </c>
      <c r="F101" s="73">
        <v>70498</v>
      </c>
      <c r="G101" s="73">
        <v>71752</v>
      </c>
      <c r="H101" s="73">
        <v>69246</v>
      </c>
      <c r="I101" s="73">
        <v>59070</v>
      </c>
      <c r="J101" s="74">
        <f t="shared" si="18"/>
        <v>-0.14695433671258995</v>
      </c>
      <c r="K101" s="73">
        <f t="shared" si="19"/>
        <v>-10176</v>
      </c>
      <c r="L101" s="56">
        <f t="shared" si="22"/>
        <v>1.8838049223851325E-2</v>
      </c>
    </row>
    <row r="102" spans="2:12" x14ac:dyDescent="0.25">
      <c r="B102" s="278"/>
      <c r="C102" s="285" t="s">
        <v>21</v>
      </c>
      <c r="D102" s="67" t="s">
        <v>45</v>
      </c>
      <c r="E102" s="68">
        <v>14358521</v>
      </c>
      <c r="F102" s="68">
        <v>16459932</v>
      </c>
      <c r="G102" s="68">
        <v>17563912</v>
      </c>
      <c r="H102" s="68">
        <v>16983898</v>
      </c>
      <c r="I102" s="68">
        <v>16632356</v>
      </c>
      <c r="J102" s="69">
        <f t="shared" si="18"/>
        <v>-2.0698546352551084E-2</v>
      </c>
      <c r="K102" s="68">
        <f t="shared" si="19"/>
        <v>-351542</v>
      </c>
      <c r="L102" s="69">
        <f t="shared" ref="L102:L103" si="23">I102/$I$102</f>
        <v>1</v>
      </c>
    </row>
    <row r="103" spans="2:12" x14ac:dyDescent="0.25">
      <c r="B103" s="278"/>
      <c r="C103" s="280"/>
      <c r="D103" s="15" t="s">
        <v>46</v>
      </c>
      <c r="E103" s="16">
        <v>5898536</v>
      </c>
      <c r="F103" s="16">
        <v>6497274</v>
      </c>
      <c r="G103" s="16">
        <v>6720853</v>
      </c>
      <c r="H103" s="16">
        <v>6373385</v>
      </c>
      <c r="I103" s="16">
        <v>6409796</v>
      </c>
      <c r="J103" s="18">
        <f t="shared" si="18"/>
        <v>5.712976699195238E-3</v>
      </c>
      <c r="K103" s="16">
        <f t="shared" si="19"/>
        <v>36411</v>
      </c>
      <c r="L103" s="18">
        <f t="shared" si="23"/>
        <v>0.38538112099091676</v>
      </c>
    </row>
    <row r="104" spans="2:12" x14ac:dyDescent="0.25">
      <c r="B104" s="278"/>
      <c r="C104" s="280"/>
      <c r="D104" s="19" t="s">
        <v>47</v>
      </c>
      <c r="E104" s="20">
        <v>3984750</v>
      </c>
      <c r="F104" s="20">
        <v>4577973</v>
      </c>
      <c r="G104" s="20">
        <v>4850839</v>
      </c>
      <c r="H104" s="20">
        <v>4821619</v>
      </c>
      <c r="I104" s="20">
        <v>4767342</v>
      </c>
      <c r="J104" s="63">
        <f t="shared" si="18"/>
        <v>-1.1257007241758377E-2</v>
      </c>
      <c r="K104" s="20">
        <f t="shared" si="19"/>
        <v>-54277</v>
      </c>
      <c r="L104" s="63">
        <f>I104/$I$102</f>
        <v>0.28663058919614276</v>
      </c>
    </row>
    <row r="105" spans="2:12" x14ac:dyDescent="0.25">
      <c r="B105" s="278"/>
      <c r="C105" s="280"/>
      <c r="D105" s="19" t="s">
        <v>48</v>
      </c>
      <c r="E105" s="20">
        <v>79184</v>
      </c>
      <c r="F105" s="20">
        <v>87423</v>
      </c>
      <c r="G105" s="20">
        <v>93689</v>
      </c>
      <c r="H105" s="20">
        <v>98196</v>
      </c>
      <c r="I105" s="20">
        <v>91144</v>
      </c>
      <c r="J105" s="63">
        <f t="shared" si="18"/>
        <v>-7.1815552568332719E-2</v>
      </c>
      <c r="K105" s="20">
        <f t="shared" si="19"/>
        <v>-7052</v>
      </c>
      <c r="L105" s="63">
        <f t="shared" ref="L105:L112" si="24">I105/$I$102</f>
        <v>5.4799211849481813E-3</v>
      </c>
    </row>
    <row r="106" spans="2:12" x14ac:dyDescent="0.25">
      <c r="B106" s="278"/>
      <c r="C106" s="280"/>
      <c r="D106" s="19" t="s">
        <v>49</v>
      </c>
      <c r="E106" s="20">
        <v>391208</v>
      </c>
      <c r="F106" s="20">
        <v>518511</v>
      </c>
      <c r="G106" s="20">
        <v>690117</v>
      </c>
      <c r="H106" s="20">
        <v>540830</v>
      </c>
      <c r="I106" s="20">
        <v>542159</v>
      </c>
      <c r="J106" s="63">
        <f t="shared" si="18"/>
        <v>2.4573340975906355E-3</v>
      </c>
      <c r="K106" s="20">
        <f t="shared" si="19"/>
        <v>1329</v>
      </c>
      <c r="L106" s="63">
        <f t="shared" si="24"/>
        <v>3.2596644756762064E-2</v>
      </c>
    </row>
    <row r="107" spans="2:12" x14ac:dyDescent="0.25">
      <c r="B107" s="278"/>
      <c r="C107" s="280"/>
      <c r="D107" s="19" t="s">
        <v>50</v>
      </c>
      <c r="E107" s="20">
        <v>1952510</v>
      </c>
      <c r="F107" s="20">
        <v>2421026</v>
      </c>
      <c r="G107" s="20">
        <v>2746589</v>
      </c>
      <c r="H107" s="20">
        <v>2729210</v>
      </c>
      <c r="I107" s="20">
        <v>2576088</v>
      </c>
      <c r="J107" s="63">
        <f t="shared" si="18"/>
        <v>-5.6104880166788162E-2</v>
      </c>
      <c r="K107" s="20">
        <f t="shared" si="19"/>
        <v>-153122</v>
      </c>
      <c r="L107" s="63">
        <f t="shared" si="24"/>
        <v>0.1548841306667558</v>
      </c>
    </row>
    <row r="108" spans="2:12" x14ac:dyDescent="0.25">
      <c r="B108" s="278"/>
      <c r="C108" s="280"/>
      <c r="D108" s="19" t="s">
        <v>51</v>
      </c>
      <c r="E108" s="20">
        <v>69048</v>
      </c>
      <c r="F108" s="20">
        <v>80076</v>
      </c>
      <c r="G108" s="20">
        <v>81078</v>
      </c>
      <c r="H108" s="20">
        <v>78508</v>
      </c>
      <c r="I108" s="20">
        <v>71637</v>
      </c>
      <c r="J108" s="63">
        <f t="shared" si="18"/>
        <v>-8.7519743210882961E-2</v>
      </c>
      <c r="K108" s="20">
        <f t="shared" si="19"/>
        <v>-6871</v>
      </c>
      <c r="L108" s="63">
        <f t="shared" si="24"/>
        <v>4.3070867410485922E-3</v>
      </c>
    </row>
    <row r="109" spans="2:12" x14ac:dyDescent="0.25">
      <c r="B109" s="278"/>
      <c r="C109" s="280"/>
      <c r="D109" s="19" t="s">
        <v>52</v>
      </c>
      <c r="E109" s="20">
        <v>616496</v>
      </c>
      <c r="F109" s="20">
        <v>677250</v>
      </c>
      <c r="G109" s="20">
        <v>706701</v>
      </c>
      <c r="H109" s="20">
        <v>709471</v>
      </c>
      <c r="I109" s="20">
        <v>605347</v>
      </c>
      <c r="J109" s="63">
        <f t="shared" si="18"/>
        <v>-0.14676286980017506</v>
      </c>
      <c r="K109" s="20">
        <f t="shared" si="19"/>
        <v>-104124</v>
      </c>
      <c r="L109" s="63">
        <f t="shared" si="24"/>
        <v>3.6395745738006087E-2</v>
      </c>
    </row>
    <row r="110" spans="2:12" x14ac:dyDescent="0.25">
      <c r="B110" s="278"/>
      <c r="C110" s="280"/>
      <c r="D110" s="19" t="s">
        <v>53</v>
      </c>
      <c r="E110" s="20">
        <v>257944</v>
      </c>
      <c r="F110" s="20">
        <v>294093</v>
      </c>
      <c r="G110" s="20">
        <v>300864</v>
      </c>
      <c r="H110" s="20">
        <v>301669</v>
      </c>
      <c r="I110" s="20">
        <v>315612</v>
      </c>
      <c r="J110" s="63">
        <f t="shared" si="18"/>
        <v>4.6219532003619834E-2</v>
      </c>
      <c r="K110" s="20">
        <f t="shared" si="19"/>
        <v>13943</v>
      </c>
      <c r="L110" s="63">
        <f t="shared" si="24"/>
        <v>1.8975784308609075E-2</v>
      </c>
    </row>
    <row r="111" spans="2:12" x14ac:dyDescent="0.25">
      <c r="B111" s="278"/>
      <c r="C111" s="280"/>
      <c r="D111" s="19" t="s">
        <v>54</v>
      </c>
      <c r="E111" s="20">
        <v>815705</v>
      </c>
      <c r="F111" s="20">
        <v>894003</v>
      </c>
      <c r="G111" s="20">
        <v>991115</v>
      </c>
      <c r="H111" s="20">
        <v>963996</v>
      </c>
      <c r="I111" s="20">
        <v>966951</v>
      </c>
      <c r="J111" s="22">
        <f t="shared" si="18"/>
        <v>3.06536541645408E-3</v>
      </c>
      <c r="K111" s="20">
        <f t="shared" si="19"/>
        <v>2955</v>
      </c>
      <c r="L111" s="22">
        <f t="shared" si="24"/>
        <v>5.8136742623835135E-2</v>
      </c>
    </row>
    <row r="112" spans="2:12" x14ac:dyDescent="0.25">
      <c r="B112" s="278"/>
      <c r="C112" s="281"/>
      <c r="D112" s="23" t="s">
        <v>55</v>
      </c>
      <c r="E112" s="71">
        <v>293140</v>
      </c>
      <c r="F112" s="71">
        <v>412303</v>
      </c>
      <c r="G112" s="71">
        <v>382067</v>
      </c>
      <c r="H112" s="71">
        <v>367014</v>
      </c>
      <c r="I112" s="71">
        <v>286280</v>
      </c>
      <c r="J112" s="47">
        <f t="shared" si="18"/>
        <v>-0.21997525979935373</v>
      </c>
      <c r="K112" s="71">
        <f t="shared" si="19"/>
        <v>-80734</v>
      </c>
      <c r="L112" s="47">
        <f t="shared" si="24"/>
        <v>1.7212233792975571E-2</v>
      </c>
    </row>
    <row r="113" spans="2:12" x14ac:dyDescent="0.25">
      <c r="B113" s="278"/>
      <c r="C113" s="282" t="s">
        <v>22</v>
      </c>
      <c r="D113" s="67" t="s">
        <v>45</v>
      </c>
      <c r="E113" s="75">
        <f t="shared" ref="E113:I114" si="25">E102/E80</f>
        <v>6.5165264969926033</v>
      </c>
      <c r="F113" s="75">
        <f t="shared" si="25"/>
        <v>6.5229234548018189</v>
      </c>
      <c r="G113" s="75">
        <f t="shared" si="25"/>
        <v>6.5326575001710907</v>
      </c>
      <c r="H113" s="75">
        <f t="shared" si="25"/>
        <v>6.3689012454381686</v>
      </c>
      <c r="I113" s="75">
        <f t="shared" si="25"/>
        <v>6.2544536457585167</v>
      </c>
      <c r="J113" s="69">
        <f t="shared" si="18"/>
        <v>-1.7969755734810078E-2</v>
      </c>
      <c r="K113" s="75">
        <f t="shared" ref="K113:K114" si="26">(I113-H113)</f>
        <v>-0.1144475996796519</v>
      </c>
      <c r="L113" s="69"/>
    </row>
    <row r="114" spans="2:12" x14ac:dyDescent="0.25">
      <c r="B114" s="278"/>
      <c r="C114" s="283"/>
      <c r="D114" s="26" t="s">
        <v>46</v>
      </c>
      <c r="E114" s="37">
        <f t="shared" si="25"/>
        <v>7.1220294369785444</v>
      </c>
      <c r="F114" s="37">
        <f t="shared" si="25"/>
        <v>7.0927454437282007</v>
      </c>
      <c r="G114" s="37">
        <f t="shared" si="25"/>
        <v>7.0085687649382447</v>
      </c>
      <c r="H114" s="37">
        <f t="shared" si="25"/>
        <v>6.9474909114692629</v>
      </c>
      <c r="I114" s="37">
        <f t="shared" si="25"/>
        <v>7.0111646232281482</v>
      </c>
      <c r="J114" s="82">
        <f t="shared" si="18"/>
        <v>9.1649938906388506E-3</v>
      </c>
      <c r="K114" s="37">
        <f t="shared" si="26"/>
        <v>6.3673711758885254E-2</v>
      </c>
      <c r="L114" s="38"/>
    </row>
    <row r="115" spans="2:12" x14ac:dyDescent="0.25">
      <c r="B115" s="278"/>
      <c r="C115" s="283"/>
      <c r="D115" s="4" t="s">
        <v>47</v>
      </c>
      <c r="E115" s="41">
        <f>E104/E82</f>
        <v>6.952744543454326</v>
      </c>
      <c r="F115" s="41">
        <f>F104/F82</f>
        <v>7.1766311334064898</v>
      </c>
      <c r="G115" s="41">
        <f>G104/G82</f>
        <v>7.1878124675863502</v>
      </c>
      <c r="H115" s="41">
        <f>H104/H82</f>
        <v>6.9251857107565735</v>
      </c>
      <c r="I115" s="41">
        <f>I104/I82</f>
        <v>6.6681427750184277</v>
      </c>
      <c r="J115" s="83">
        <f t="shared" si="18"/>
        <v>-3.7117118077987787E-2</v>
      </c>
      <c r="K115" s="41">
        <f>(I115-H115)</f>
        <v>-0.25704293573814585</v>
      </c>
      <c r="L115" s="77"/>
    </row>
    <row r="116" spans="2:12" x14ac:dyDescent="0.25">
      <c r="B116" s="278"/>
      <c r="C116" s="283"/>
      <c r="D116" s="4" t="s">
        <v>48</v>
      </c>
      <c r="E116" s="41">
        <f t="shared" ref="E116:I123" si="27">E105/E83</f>
        <v>4.7068893776377578</v>
      </c>
      <c r="F116" s="41">
        <f t="shared" si="27"/>
        <v>3.1852728995117685</v>
      </c>
      <c r="G116" s="41">
        <f t="shared" si="27"/>
        <v>3.8170299449989815</v>
      </c>
      <c r="H116" s="41">
        <f t="shared" si="27"/>
        <v>4.5075051641037414</v>
      </c>
      <c r="I116" s="41">
        <f t="shared" si="27"/>
        <v>3.5369630175792621</v>
      </c>
      <c r="J116" s="83">
        <f t="shared" si="18"/>
        <v>-0.21531692392801927</v>
      </c>
      <c r="K116" s="41">
        <f t="shared" ref="K116:K123" si="28">(I116-H116)</f>
        <v>-0.97054214652447923</v>
      </c>
      <c r="L116" s="77"/>
    </row>
    <row r="117" spans="2:12" x14ac:dyDescent="0.25">
      <c r="B117" s="278"/>
      <c r="C117" s="283"/>
      <c r="D117" s="4" t="s">
        <v>49</v>
      </c>
      <c r="E117" s="41">
        <f t="shared" si="27"/>
        <v>5.8072024463379153</v>
      </c>
      <c r="F117" s="41">
        <f t="shared" si="27"/>
        <v>5.9835556683899558</v>
      </c>
      <c r="G117" s="41">
        <f t="shared" si="27"/>
        <v>5.9057549955072526</v>
      </c>
      <c r="H117" s="41">
        <f t="shared" si="27"/>
        <v>5.7417217839966881</v>
      </c>
      <c r="I117" s="41">
        <f t="shared" si="27"/>
        <v>5.7695516606540451</v>
      </c>
      <c r="J117" s="83">
        <f t="shared" si="18"/>
        <v>4.8469566628819294E-3</v>
      </c>
      <c r="K117" s="41">
        <f t="shared" si="28"/>
        <v>2.7829876657357033E-2</v>
      </c>
      <c r="L117" s="77"/>
    </row>
    <row r="118" spans="2:12" x14ac:dyDescent="0.25">
      <c r="B118" s="278"/>
      <c r="C118" s="283"/>
      <c r="D118" s="4" t="s">
        <v>50</v>
      </c>
      <c r="E118" s="41">
        <f t="shared" si="27"/>
        <v>6.0763011464777863</v>
      </c>
      <c r="F118" s="41">
        <f t="shared" si="27"/>
        <v>6.3889934210699932</v>
      </c>
      <c r="G118" s="41">
        <f t="shared" si="27"/>
        <v>6.2961513686493227</v>
      </c>
      <c r="H118" s="41">
        <f t="shared" si="27"/>
        <v>6.1477278358689729</v>
      </c>
      <c r="I118" s="41">
        <f t="shared" si="27"/>
        <v>5.9688177000910585</v>
      </c>
      <c r="J118" s="83">
        <f t="shared" si="18"/>
        <v>-2.9101830880355783E-2</v>
      </c>
      <c r="K118" s="41">
        <f t="shared" si="28"/>
        <v>-0.17891013577791437</v>
      </c>
      <c r="L118" s="77"/>
    </row>
    <row r="119" spans="2:12" x14ac:dyDescent="0.25">
      <c r="B119" s="278"/>
      <c r="C119" s="283"/>
      <c r="D119" s="4" t="s">
        <v>51</v>
      </c>
      <c r="E119" s="41">
        <f t="shared" si="27"/>
        <v>2.7987515706700172</v>
      </c>
      <c r="F119" s="41">
        <f t="shared" si="27"/>
        <v>2.6097839194342143</v>
      </c>
      <c r="G119" s="41">
        <f t="shared" si="27"/>
        <v>2.7768340297280636</v>
      </c>
      <c r="H119" s="41">
        <f t="shared" si="27"/>
        <v>2.7768817204301075</v>
      </c>
      <c r="I119" s="41">
        <f t="shared" si="27"/>
        <v>2.5560907728537785</v>
      </c>
      <c r="J119" s="83">
        <f t="shared" si="18"/>
        <v>-7.9510389640265577E-2</v>
      </c>
      <c r="K119" s="41">
        <f t="shared" si="28"/>
        <v>-0.220790947576329</v>
      </c>
      <c r="L119" s="77"/>
    </row>
    <row r="120" spans="2:12" x14ac:dyDescent="0.25">
      <c r="B120" s="278"/>
      <c r="C120" s="283"/>
      <c r="D120" s="4" t="s">
        <v>52</v>
      </c>
      <c r="E120" s="41">
        <f t="shared" si="27"/>
        <v>6.6952215464813207</v>
      </c>
      <c r="F120" s="41">
        <f t="shared" si="27"/>
        <v>5.3429423459244534</v>
      </c>
      <c r="G120" s="41">
        <f t="shared" si="27"/>
        <v>5.975016064121208</v>
      </c>
      <c r="H120" s="41">
        <f t="shared" si="27"/>
        <v>5.5178686701354049</v>
      </c>
      <c r="I120" s="41">
        <f t="shared" si="27"/>
        <v>5.4318979209102407</v>
      </c>
      <c r="J120" s="83">
        <f t="shared" si="18"/>
        <v>-1.5580426857650154E-2</v>
      </c>
      <c r="K120" s="41">
        <f t="shared" si="28"/>
        <v>-8.5970749225164234E-2</v>
      </c>
      <c r="L120" s="77"/>
    </row>
    <row r="121" spans="2:12" x14ac:dyDescent="0.25">
      <c r="B121" s="278"/>
      <c r="C121" s="283"/>
      <c r="D121" s="4" t="s">
        <v>53</v>
      </c>
      <c r="E121" s="41">
        <f t="shared" si="27"/>
        <v>2.4702310837858286</v>
      </c>
      <c r="F121" s="41">
        <f t="shared" si="27"/>
        <v>2.3234499431171787</v>
      </c>
      <c r="G121" s="41">
        <f t="shared" si="27"/>
        <v>2.4079522353656779</v>
      </c>
      <c r="H121" s="41">
        <f t="shared" si="27"/>
        <v>2.1431291337799534</v>
      </c>
      <c r="I121" s="41">
        <f t="shared" si="27"/>
        <v>2.1512643991547953</v>
      </c>
      <c r="J121" s="83">
        <f t="shared" si="18"/>
        <v>3.7959753552010422E-3</v>
      </c>
      <c r="K121" s="41">
        <f t="shared" si="28"/>
        <v>8.1352653748418824E-3</v>
      </c>
      <c r="L121" s="77"/>
    </row>
    <row r="122" spans="2:12" x14ac:dyDescent="0.25">
      <c r="B122" s="278"/>
      <c r="C122" s="283"/>
      <c r="D122" s="4" t="s">
        <v>54</v>
      </c>
      <c r="E122" s="41">
        <f t="shared" si="27"/>
        <v>6.6574033266408765</v>
      </c>
      <c r="F122" s="41">
        <f t="shared" si="27"/>
        <v>6.7036314964644834</v>
      </c>
      <c r="G122" s="41">
        <f t="shared" si="27"/>
        <v>6.9327163861725492</v>
      </c>
      <c r="H122" s="41">
        <f t="shared" si="27"/>
        <v>7.0848197552640286</v>
      </c>
      <c r="I122" s="41">
        <f t="shared" si="27"/>
        <v>6.8451377237878823</v>
      </c>
      <c r="J122" s="31">
        <f t="shared" si="18"/>
        <v>-3.3830364039686756E-2</v>
      </c>
      <c r="K122" s="41">
        <f t="shared" si="28"/>
        <v>-0.23968203147614631</v>
      </c>
      <c r="L122" s="42"/>
    </row>
    <row r="123" spans="2:12" x14ac:dyDescent="0.25">
      <c r="B123" s="278"/>
      <c r="C123" s="284"/>
      <c r="D123" s="32" t="s">
        <v>55</v>
      </c>
      <c r="E123" s="79">
        <f t="shared" si="27"/>
        <v>5.5463266039770689</v>
      </c>
      <c r="F123" s="79">
        <f t="shared" si="27"/>
        <v>6.9836884718317016</v>
      </c>
      <c r="G123" s="79">
        <f t="shared" si="27"/>
        <v>6.1824139549183643</v>
      </c>
      <c r="H123" s="79">
        <f t="shared" si="27"/>
        <v>6.1691319841323207</v>
      </c>
      <c r="I123" s="79">
        <f t="shared" si="27"/>
        <v>5.5758331223341058</v>
      </c>
      <c r="J123" s="74">
        <f t="shared" si="18"/>
        <v>-9.6172178407634035E-2</v>
      </c>
      <c r="K123" s="79">
        <f t="shared" si="28"/>
        <v>-0.59329886179821489</v>
      </c>
      <c r="L123" s="56"/>
    </row>
    <row r="124" spans="2:12" x14ac:dyDescent="0.25">
      <c r="B124" s="278"/>
      <c r="C124" s="286" t="s">
        <v>36</v>
      </c>
      <c r="D124" s="67" t="s">
        <v>45</v>
      </c>
      <c r="E124" s="69">
        <v>0.64850668439434189</v>
      </c>
      <c r="F124" s="69">
        <v>0.72567216985031291</v>
      </c>
      <c r="G124" s="69">
        <v>0.76041963910019095</v>
      </c>
      <c r="H124" s="69">
        <v>0.7490740715829608</v>
      </c>
      <c r="I124" s="69">
        <v>0.71345514487007478</v>
      </c>
      <c r="J124" s="69">
        <f t="shared" si="18"/>
        <v>-4.7550606894743108E-2</v>
      </c>
      <c r="K124" s="75">
        <f t="shared" ref="K124:K125" si="29">(I124-H124)*100</f>
        <v>-3.5618926712886023</v>
      </c>
      <c r="L124" s="69"/>
    </row>
    <row r="125" spans="2:12" x14ac:dyDescent="0.25">
      <c r="B125" s="278"/>
      <c r="C125" s="287"/>
      <c r="D125" s="15" t="s">
        <v>46</v>
      </c>
      <c r="E125" s="18">
        <v>0.74064276375027516</v>
      </c>
      <c r="F125" s="18">
        <v>0.78299710988998006</v>
      </c>
      <c r="G125" s="18">
        <v>0.79707550738920929</v>
      </c>
      <c r="H125" s="18">
        <v>0.78969811638701171</v>
      </c>
      <c r="I125" s="18">
        <v>0.75359326113343095</v>
      </c>
      <c r="J125" s="18">
        <f t="shared" si="18"/>
        <v>-4.5719819389675065E-2</v>
      </c>
      <c r="K125" s="44">
        <f t="shared" si="29"/>
        <v>-3.6104855253580759</v>
      </c>
      <c r="L125" s="18"/>
    </row>
    <row r="126" spans="2:12" x14ac:dyDescent="0.25">
      <c r="B126" s="278"/>
      <c r="C126" s="287"/>
      <c r="D126" s="19" t="s">
        <v>47</v>
      </c>
      <c r="E126" s="63">
        <v>0.58856763044200733</v>
      </c>
      <c r="F126" s="63">
        <v>0.6755994984773096</v>
      </c>
      <c r="G126" s="63">
        <v>0.71006325203368659</v>
      </c>
      <c r="H126" s="63">
        <v>0.71179858789377326</v>
      </c>
      <c r="I126" s="63">
        <v>0.70134724923007397</v>
      </c>
      <c r="J126" s="63">
        <f t="shared" si="18"/>
        <v>-1.4682999996705526E-2</v>
      </c>
      <c r="K126" s="46">
        <f>(I126-H126)*100</f>
        <v>-1.0451338663699294</v>
      </c>
      <c r="L126" s="63"/>
    </row>
    <row r="127" spans="2:12" x14ac:dyDescent="0.25">
      <c r="B127" s="278"/>
      <c r="C127" s="287"/>
      <c r="D127" s="19" t="s">
        <v>48</v>
      </c>
      <c r="E127" s="63">
        <v>0.52688873215069931</v>
      </c>
      <c r="F127" s="63">
        <v>0.52960526315789469</v>
      </c>
      <c r="G127" s="63">
        <v>0.58006736258157188</v>
      </c>
      <c r="H127" s="63">
        <v>0.59271331305229613</v>
      </c>
      <c r="I127" s="63">
        <v>0.55641769176765055</v>
      </c>
      <c r="J127" s="63">
        <f t="shared" si="18"/>
        <v>-6.1236386099940976E-2</v>
      </c>
      <c r="K127" s="46">
        <f t="shared" ref="K127:K134" si="30">(I127-H127)*100</f>
        <v>-3.6295621284645585</v>
      </c>
      <c r="L127" s="63"/>
    </row>
    <row r="128" spans="2:12" x14ac:dyDescent="0.25">
      <c r="B128" s="278"/>
      <c r="C128" s="287"/>
      <c r="D128" s="19" t="s">
        <v>49</v>
      </c>
      <c r="E128" s="63">
        <v>0.47377688858962219</v>
      </c>
      <c r="F128" s="63">
        <v>0.64150240759344579</v>
      </c>
      <c r="G128" s="63">
        <v>0.86353785283305018</v>
      </c>
      <c r="H128" s="63">
        <v>0.64731608529544127</v>
      </c>
      <c r="I128" s="63">
        <v>0.64960651620664367</v>
      </c>
      <c r="J128" s="63">
        <f t="shared" si="18"/>
        <v>3.5383500630252751E-3</v>
      </c>
      <c r="K128" s="46">
        <f t="shared" si="30"/>
        <v>0.22904309112024013</v>
      </c>
      <c r="L128" s="63"/>
    </row>
    <row r="129" spans="2:12" x14ac:dyDescent="0.25">
      <c r="B129" s="278"/>
      <c r="C129" s="287"/>
      <c r="D129" s="19" t="s">
        <v>50</v>
      </c>
      <c r="E129" s="63">
        <v>0.5895444784498064</v>
      </c>
      <c r="F129" s="63">
        <v>0.7038175222226325</v>
      </c>
      <c r="G129" s="63">
        <v>0.75390293042303935</v>
      </c>
      <c r="H129" s="63">
        <v>0.75606348671644097</v>
      </c>
      <c r="I129" s="63">
        <v>0.68123046752074956</v>
      </c>
      <c r="J129" s="63">
        <f t="shared" si="18"/>
        <v>-9.8977163307659266E-2</v>
      </c>
      <c r="K129" s="46">
        <f t="shared" si="30"/>
        <v>-7.4833019195691408</v>
      </c>
      <c r="L129" s="63"/>
    </row>
    <row r="130" spans="2:12" x14ac:dyDescent="0.25">
      <c r="B130" s="278"/>
      <c r="C130" s="287"/>
      <c r="D130" s="19" t="s">
        <v>51</v>
      </c>
      <c r="E130" s="63">
        <v>0.59226473842670024</v>
      </c>
      <c r="F130" s="63">
        <v>0.66728331791705209</v>
      </c>
      <c r="G130" s="63">
        <v>0.66193687441830085</v>
      </c>
      <c r="H130" s="63">
        <v>0.64449607184783231</v>
      </c>
      <c r="I130" s="63">
        <v>0.58633785409692496</v>
      </c>
      <c r="J130" s="63">
        <f t="shared" si="18"/>
        <v>-9.0238281180150759E-2</v>
      </c>
      <c r="K130" s="46">
        <f t="shared" si="30"/>
        <v>-5.8158217750907344</v>
      </c>
      <c r="L130" s="63"/>
    </row>
    <row r="131" spans="2:12" x14ac:dyDescent="0.25">
      <c r="B131" s="278"/>
      <c r="C131" s="287"/>
      <c r="D131" s="19" t="s">
        <v>52</v>
      </c>
      <c r="E131" s="63">
        <v>0.806175356373665</v>
      </c>
      <c r="F131" s="63">
        <v>0.7809878328495764</v>
      </c>
      <c r="G131" s="63">
        <v>0.80945852146602615</v>
      </c>
      <c r="H131" s="63">
        <v>0.81318176243577089</v>
      </c>
      <c r="I131" s="63">
        <v>0.72161764267620321</v>
      </c>
      <c r="J131" s="63">
        <f t="shared" si="18"/>
        <v>-0.11259981960896459</v>
      </c>
      <c r="K131" s="46">
        <f t="shared" si="30"/>
        <v>-9.1564119759567681</v>
      </c>
      <c r="L131" s="63"/>
    </row>
    <row r="132" spans="2:12" x14ac:dyDescent="0.25">
      <c r="B132" s="278"/>
      <c r="C132" s="287"/>
      <c r="D132" s="19" t="s">
        <v>53</v>
      </c>
      <c r="E132" s="63">
        <v>0.54874580107688153</v>
      </c>
      <c r="F132" s="63">
        <v>0.57449239917330508</v>
      </c>
      <c r="G132" s="63">
        <v>0.59614096685860118</v>
      </c>
      <c r="H132" s="63">
        <v>0.62212749459165728</v>
      </c>
      <c r="I132" s="63">
        <v>0.58486199004882933</v>
      </c>
      <c r="J132" s="63">
        <f t="shared" si="18"/>
        <v>-5.9900108686383846E-2</v>
      </c>
      <c r="K132" s="46">
        <f t="shared" si="30"/>
        <v>-3.7265504542827954</v>
      </c>
      <c r="L132" s="63"/>
    </row>
    <row r="133" spans="2:12" x14ac:dyDescent="0.25">
      <c r="B133" s="278"/>
      <c r="C133" s="287"/>
      <c r="D133" s="19" t="s">
        <v>54</v>
      </c>
      <c r="E133" s="63">
        <v>0.70284738904609112</v>
      </c>
      <c r="F133" s="63">
        <v>0.78458686900865937</v>
      </c>
      <c r="G133" s="63">
        <v>0.84889895762849776</v>
      </c>
      <c r="H133" s="63">
        <v>0.81975446381117678</v>
      </c>
      <c r="I133" s="63">
        <v>0.82893853627925762</v>
      </c>
      <c r="J133" s="63">
        <f t="shared" si="18"/>
        <v>1.1203443071700514E-2</v>
      </c>
      <c r="K133" s="46">
        <f t="shared" si="30"/>
        <v>0.91840724680808394</v>
      </c>
      <c r="L133" s="22"/>
    </row>
    <row r="134" spans="2:12" x14ac:dyDescent="0.25">
      <c r="B134" s="278"/>
      <c r="C134" s="288"/>
      <c r="D134" s="23" t="s">
        <v>55</v>
      </c>
      <c r="E134" s="63">
        <v>0.48314338220145531</v>
      </c>
      <c r="F134" s="63">
        <v>0.7409378195417109</v>
      </c>
      <c r="G134" s="63">
        <v>0.6791046633155825</v>
      </c>
      <c r="H134" s="63">
        <v>0.65233828581991526</v>
      </c>
      <c r="I134" s="63">
        <v>0.5091658025835345</v>
      </c>
      <c r="J134" s="63">
        <f t="shared" si="18"/>
        <v>-0.21947582465810545</v>
      </c>
      <c r="K134" s="46">
        <f t="shared" si="30"/>
        <v>-14.317248323638076</v>
      </c>
      <c r="L134" s="47"/>
    </row>
    <row r="135" spans="2:12" x14ac:dyDescent="0.25">
      <c r="B135" s="278"/>
      <c r="C135" s="289" t="s">
        <v>39</v>
      </c>
      <c r="D135" s="67" t="s">
        <v>45</v>
      </c>
      <c r="E135" s="68">
        <v>122307.66666666667</v>
      </c>
      <c r="F135" s="68">
        <v>125315</v>
      </c>
      <c r="G135" s="68">
        <v>126913.66666666667</v>
      </c>
      <c r="H135" s="68">
        <v>125277</v>
      </c>
      <c r="I135" s="68">
        <v>128806.33333333333</v>
      </c>
      <c r="J135" s="69">
        <f t="shared" si="18"/>
        <v>2.817223698949789E-2</v>
      </c>
      <c r="K135" s="68">
        <f t="shared" ref="K135:K136" si="31">I135-H135</f>
        <v>3529.3333333333285</v>
      </c>
      <c r="L135" s="69">
        <f>I135/$I$135</f>
        <v>1</v>
      </c>
    </row>
    <row r="136" spans="2:12" x14ac:dyDescent="0.25">
      <c r="B136" s="278"/>
      <c r="C136" s="283"/>
      <c r="D136" s="26" t="s">
        <v>46</v>
      </c>
      <c r="E136" s="27">
        <v>43996</v>
      </c>
      <c r="F136" s="27">
        <v>45845.833333333336</v>
      </c>
      <c r="G136" s="27">
        <v>46329.333333333336</v>
      </c>
      <c r="H136" s="27">
        <v>44589</v>
      </c>
      <c r="I136" s="27">
        <v>46987.833333333336</v>
      </c>
      <c r="J136" s="36">
        <f t="shared" si="18"/>
        <v>5.3798769502194199E-2</v>
      </c>
      <c r="K136" s="27">
        <f t="shared" si="31"/>
        <v>2398.8333333333358</v>
      </c>
      <c r="L136" s="38">
        <f t="shared" ref="L136:L145" si="32">I136/$I$135</f>
        <v>0.36479443298595571</v>
      </c>
    </row>
    <row r="137" spans="2:12" x14ac:dyDescent="0.25">
      <c r="B137" s="278"/>
      <c r="C137" s="283"/>
      <c r="D137" s="4" t="s">
        <v>47</v>
      </c>
      <c r="E137" s="29">
        <v>37386.5</v>
      </c>
      <c r="F137" s="29">
        <v>37430.333333333336</v>
      </c>
      <c r="G137" s="29">
        <v>37539.666666666664</v>
      </c>
      <c r="H137" s="29">
        <v>37431.333333333336</v>
      </c>
      <c r="I137" s="29">
        <v>37563.333333333336</v>
      </c>
      <c r="J137" s="76">
        <f>I137/H137-1</f>
        <v>3.5264573352093986E-3</v>
      </c>
      <c r="K137" s="29">
        <f>I137-H137</f>
        <v>132</v>
      </c>
      <c r="L137" s="77">
        <f t="shared" si="32"/>
        <v>0.2916264469397209</v>
      </c>
    </row>
    <row r="138" spans="2:12" x14ac:dyDescent="0.25">
      <c r="B138" s="278"/>
      <c r="C138" s="283"/>
      <c r="D138" s="4" t="s">
        <v>48</v>
      </c>
      <c r="E138" s="29">
        <v>830</v>
      </c>
      <c r="F138" s="29">
        <v>912</v>
      </c>
      <c r="G138" s="29">
        <v>887.16666666666663</v>
      </c>
      <c r="H138" s="29">
        <v>915.33333333333337</v>
      </c>
      <c r="I138" s="29">
        <v>905</v>
      </c>
      <c r="J138" s="76">
        <f t="shared" ref="J138:J145" si="33">I138/H138-1</f>
        <v>-1.1289147851420323E-2</v>
      </c>
      <c r="K138" s="29">
        <f t="shared" ref="K138:K145" si="34">I138-H138</f>
        <v>-10.333333333333371</v>
      </c>
      <c r="L138" s="77">
        <f t="shared" si="32"/>
        <v>7.0260520316030011E-3</v>
      </c>
    </row>
    <row r="139" spans="2:12" x14ac:dyDescent="0.25">
      <c r="B139" s="278"/>
      <c r="C139" s="283"/>
      <c r="D139" s="4" t="s">
        <v>49</v>
      </c>
      <c r="E139" s="29">
        <v>4562</v>
      </c>
      <c r="F139" s="29">
        <v>4466.666666666667</v>
      </c>
      <c r="G139" s="29">
        <v>4392</v>
      </c>
      <c r="H139" s="29">
        <v>4616</v>
      </c>
      <c r="I139" s="29">
        <v>4611</v>
      </c>
      <c r="J139" s="76">
        <f t="shared" si="33"/>
        <v>-1.083188908145627E-3</v>
      </c>
      <c r="K139" s="29">
        <f t="shared" si="34"/>
        <v>-5</v>
      </c>
      <c r="L139" s="77">
        <f t="shared" si="32"/>
        <v>3.5797929190852416E-2</v>
      </c>
    </row>
    <row r="140" spans="2:12" x14ac:dyDescent="0.25">
      <c r="B140" s="278"/>
      <c r="C140" s="283"/>
      <c r="D140" s="4" t="s">
        <v>50</v>
      </c>
      <c r="E140" s="29">
        <v>18301.666666666668</v>
      </c>
      <c r="F140" s="29">
        <v>19007.833333333332</v>
      </c>
      <c r="G140" s="29">
        <v>20016</v>
      </c>
      <c r="H140" s="29">
        <v>19948</v>
      </c>
      <c r="I140" s="29">
        <v>20896.5</v>
      </c>
      <c r="J140" s="76">
        <f t="shared" si="33"/>
        <v>4.7548626428714602E-2</v>
      </c>
      <c r="K140" s="29">
        <f t="shared" si="34"/>
        <v>948.5</v>
      </c>
      <c r="L140" s="77">
        <f t="shared" si="32"/>
        <v>0.16223192958938354</v>
      </c>
    </row>
    <row r="141" spans="2:12" x14ac:dyDescent="0.25">
      <c r="B141" s="278"/>
      <c r="C141" s="283"/>
      <c r="D141" s="4" t="s">
        <v>51</v>
      </c>
      <c r="E141" s="29">
        <v>644</v>
      </c>
      <c r="F141" s="29">
        <v>663</v>
      </c>
      <c r="G141" s="29">
        <v>673</v>
      </c>
      <c r="H141" s="29">
        <v>673</v>
      </c>
      <c r="I141" s="29">
        <v>675</v>
      </c>
      <c r="J141" s="76">
        <f t="shared" si="33"/>
        <v>2.9717682020802272E-3</v>
      </c>
      <c r="K141" s="29">
        <f t="shared" si="34"/>
        <v>2</v>
      </c>
      <c r="L141" s="77">
        <f t="shared" si="32"/>
        <v>5.2404255484331773E-3</v>
      </c>
    </row>
    <row r="142" spans="2:12" x14ac:dyDescent="0.25">
      <c r="B142" s="278"/>
      <c r="C142" s="283"/>
      <c r="D142" s="4" t="s">
        <v>52</v>
      </c>
      <c r="E142" s="29">
        <v>4225.666666666667</v>
      </c>
      <c r="F142" s="29">
        <v>4791</v>
      </c>
      <c r="G142" s="29">
        <v>4797</v>
      </c>
      <c r="H142" s="29">
        <v>4820</v>
      </c>
      <c r="I142" s="29">
        <v>4634.666666666667</v>
      </c>
      <c r="J142" s="76">
        <f t="shared" si="33"/>
        <v>-3.8450899031811869E-2</v>
      </c>
      <c r="K142" s="29">
        <f t="shared" si="34"/>
        <v>-185.33333333333303</v>
      </c>
      <c r="L142" s="77">
        <f t="shared" si="32"/>
        <v>3.5981667568106127E-2</v>
      </c>
    </row>
    <row r="143" spans="2:12" x14ac:dyDescent="0.25">
      <c r="B143" s="278"/>
      <c r="C143" s="283"/>
      <c r="D143" s="4" t="s">
        <v>53</v>
      </c>
      <c r="E143" s="29">
        <v>2596.1666666666665</v>
      </c>
      <c r="F143" s="29">
        <v>2828</v>
      </c>
      <c r="G143" s="29">
        <v>2773</v>
      </c>
      <c r="H143" s="29">
        <v>2679</v>
      </c>
      <c r="I143" s="29">
        <v>2981.6666666666665</v>
      </c>
      <c r="J143" s="76">
        <f t="shared" si="33"/>
        <v>0.11297747915889</v>
      </c>
      <c r="K143" s="29">
        <f t="shared" si="34"/>
        <v>302.66666666666652</v>
      </c>
      <c r="L143" s="77">
        <f t="shared" si="32"/>
        <v>2.3148447669498654E-2</v>
      </c>
    </row>
    <row r="144" spans="2:12" x14ac:dyDescent="0.25">
      <c r="B144" s="278"/>
      <c r="C144" s="283"/>
      <c r="D144" s="4" t="s">
        <v>54</v>
      </c>
      <c r="E144" s="29">
        <v>6412</v>
      </c>
      <c r="F144" s="29">
        <v>6296</v>
      </c>
      <c r="G144" s="29">
        <v>6415</v>
      </c>
      <c r="H144" s="29">
        <v>6497</v>
      </c>
      <c r="I144" s="29">
        <v>6445</v>
      </c>
      <c r="J144" s="40">
        <f t="shared" si="33"/>
        <v>-8.003694012621243E-3</v>
      </c>
      <c r="K144" s="29">
        <f t="shared" si="34"/>
        <v>-52</v>
      </c>
      <c r="L144" s="42">
        <f t="shared" si="32"/>
        <v>5.0036359495780489E-2</v>
      </c>
    </row>
    <row r="145" spans="2:12" x14ac:dyDescent="0.25">
      <c r="B145" s="279"/>
      <c r="C145" s="284"/>
      <c r="D145" s="32" t="s">
        <v>55</v>
      </c>
      <c r="E145" s="73">
        <v>3353.6666666666665</v>
      </c>
      <c r="F145" s="73">
        <v>3074.3333333333335</v>
      </c>
      <c r="G145" s="73">
        <v>3091.5</v>
      </c>
      <c r="H145" s="73">
        <v>3108.3333333333335</v>
      </c>
      <c r="I145" s="73">
        <v>3106.3333333333335</v>
      </c>
      <c r="J145" s="65">
        <f t="shared" si="33"/>
        <v>-6.4343163538871373E-4</v>
      </c>
      <c r="K145" s="73">
        <f t="shared" si="34"/>
        <v>-2</v>
      </c>
      <c r="L145" s="56">
        <f t="shared" si="32"/>
        <v>2.4116308980666065E-2</v>
      </c>
    </row>
    <row r="146" spans="2:12" ht="6" customHeight="1" x14ac:dyDescent="0.25"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  <c r="L146" s="48"/>
    </row>
    <row r="147" spans="2:12" x14ac:dyDescent="0.25">
      <c r="B147" s="276" t="s">
        <v>57</v>
      </c>
      <c r="C147" s="276"/>
      <c r="D147" s="276"/>
      <c r="E147" s="276"/>
      <c r="F147" s="276"/>
      <c r="G147" s="276"/>
      <c r="H147" s="276"/>
      <c r="I147" s="276"/>
      <c r="J147" s="276"/>
      <c r="K147" s="276"/>
    </row>
    <row r="148" spans="2:12" x14ac:dyDescent="0.25">
      <c r="B148" s="64"/>
    </row>
    <row r="150" spans="2:12" ht="21.75" thickBot="1" x14ac:dyDescent="0.3">
      <c r="B150" s="277" t="s">
        <v>58</v>
      </c>
      <c r="C150" s="277"/>
      <c r="D150" s="277"/>
      <c r="E150" s="277"/>
      <c r="F150" s="277"/>
      <c r="G150" s="277"/>
      <c r="H150" s="277"/>
      <c r="I150" s="277"/>
      <c r="J150" s="277"/>
      <c r="K150" s="277"/>
      <c r="L150" s="12"/>
    </row>
    <row r="151" spans="2:12" ht="15.75" thickBot="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 x14ac:dyDescent="0.25">
      <c r="B152" s="4"/>
      <c r="C152" s="4"/>
      <c r="D152" s="4"/>
      <c r="E152" s="14">
        <v>2021</v>
      </c>
      <c r="F152" s="14">
        <v>2022</v>
      </c>
      <c r="G152" s="14">
        <v>2023</v>
      </c>
      <c r="H152" s="14">
        <v>2024</v>
      </c>
      <c r="I152" s="14">
        <v>2025</v>
      </c>
      <c r="J152" s="14" t="str">
        <f>CONCATENATE("var. ",RIGHT(I152,2),"/",RIGHT(H152,2))</f>
        <v>var. 25/24</v>
      </c>
      <c r="K152" s="14" t="str">
        <f>CONCATENATE("dif. ",RIGHT(I152,2),"/",RIGHT(H152,2))</f>
        <v>dif. 25/24</v>
      </c>
      <c r="L152" s="14" t="str">
        <f>CONCATENATE("cuota ",I152)</f>
        <v>cuota 2025</v>
      </c>
    </row>
    <row r="153" spans="2:12" x14ac:dyDescent="0.25">
      <c r="B153" s="290" t="s">
        <v>44</v>
      </c>
      <c r="C153" s="285" t="s">
        <v>8</v>
      </c>
      <c r="D153" s="67" t="s">
        <v>45</v>
      </c>
      <c r="E153" s="68">
        <v>2335438</v>
      </c>
      <c r="F153" s="68">
        <v>4760117</v>
      </c>
      <c r="G153" s="68">
        <v>5189113</v>
      </c>
      <c r="H153" s="68">
        <v>5483293</v>
      </c>
      <c r="I153" s="68">
        <v>5451268</v>
      </c>
      <c r="J153" s="69">
        <f>I153/H153-1</f>
        <v>-5.8404684921998795E-3</v>
      </c>
      <c r="K153" s="68">
        <f>I153-H153</f>
        <v>-32025</v>
      </c>
      <c r="L153" s="69">
        <f>I153/$I$153</f>
        <v>1</v>
      </c>
    </row>
    <row r="154" spans="2:12" x14ac:dyDescent="0.25">
      <c r="B154" s="278"/>
      <c r="C154" s="280"/>
      <c r="D154" s="15" t="s">
        <v>46</v>
      </c>
      <c r="E154" s="16">
        <v>881045</v>
      </c>
      <c r="F154" s="16">
        <v>1757098</v>
      </c>
      <c r="G154" s="16">
        <v>1888751</v>
      </c>
      <c r="H154" s="16">
        <v>1938929</v>
      </c>
      <c r="I154" s="16">
        <v>1858237</v>
      </c>
      <c r="J154" s="18">
        <f t="shared" ref="J154" si="35">I154/H154-1</f>
        <v>-4.1616789475014349E-2</v>
      </c>
      <c r="K154" s="16">
        <f t="shared" ref="K154" si="36">I154-H154</f>
        <v>-80692</v>
      </c>
      <c r="L154" s="18">
        <f t="shared" ref="L154:L163" si="37">I154/$I$153</f>
        <v>0.34088160772869724</v>
      </c>
    </row>
    <row r="155" spans="2:12" x14ac:dyDescent="0.25">
      <c r="B155" s="278"/>
      <c r="C155" s="280"/>
      <c r="D155" s="19" t="s">
        <v>47</v>
      </c>
      <c r="E155" s="20">
        <v>492258</v>
      </c>
      <c r="F155" s="20">
        <v>1245331</v>
      </c>
      <c r="G155" s="20">
        <v>1320376</v>
      </c>
      <c r="H155" s="20">
        <v>1387795</v>
      </c>
      <c r="I155" s="20">
        <v>1421549</v>
      </c>
      <c r="J155" s="63">
        <f>I155/H155-1</f>
        <v>2.4322036035581585E-2</v>
      </c>
      <c r="K155" s="20">
        <f>I155-H155</f>
        <v>33754</v>
      </c>
      <c r="L155" s="63">
        <f t="shared" si="37"/>
        <v>0.26077400707505116</v>
      </c>
    </row>
    <row r="156" spans="2:12" x14ac:dyDescent="0.25">
      <c r="B156" s="278"/>
      <c r="C156" s="280"/>
      <c r="D156" s="19" t="s">
        <v>48</v>
      </c>
      <c r="E156" s="20">
        <v>20161</v>
      </c>
      <c r="F156" s="20">
        <v>37751</v>
      </c>
      <c r="G156" s="20">
        <v>51211</v>
      </c>
      <c r="H156" s="20">
        <v>45051</v>
      </c>
      <c r="I156" s="20">
        <v>44435</v>
      </c>
      <c r="J156" s="63">
        <f t="shared" ref="J156:J218" si="38">I156/H156-1</f>
        <v>-1.3673392377527738E-2</v>
      </c>
      <c r="K156" s="20">
        <f t="shared" ref="K156:K185" si="39">I156-H156</f>
        <v>-616</v>
      </c>
      <c r="L156" s="63">
        <f t="shared" si="37"/>
        <v>8.1513145198511619E-3</v>
      </c>
    </row>
    <row r="157" spans="2:12" x14ac:dyDescent="0.25">
      <c r="B157" s="278"/>
      <c r="C157" s="280"/>
      <c r="D157" s="19" t="s">
        <v>49</v>
      </c>
      <c r="E157" s="20">
        <v>70304</v>
      </c>
      <c r="F157" s="20">
        <v>161080</v>
      </c>
      <c r="G157" s="20">
        <v>173648</v>
      </c>
      <c r="H157" s="20">
        <v>231856</v>
      </c>
      <c r="I157" s="20">
        <v>188676</v>
      </c>
      <c r="J157" s="63">
        <f t="shared" si="38"/>
        <v>-0.1862362845904354</v>
      </c>
      <c r="K157" s="20">
        <f t="shared" si="39"/>
        <v>-43180</v>
      </c>
      <c r="L157" s="63">
        <f t="shared" si="37"/>
        <v>3.461139683464471E-2</v>
      </c>
    </row>
    <row r="158" spans="2:12" x14ac:dyDescent="0.25">
      <c r="B158" s="278"/>
      <c r="C158" s="280"/>
      <c r="D158" s="19" t="s">
        <v>50</v>
      </c>
      <c r="E158" s="20">
        <v>354204</v>
      </c>
      <c r="F158" s="20">
        <v>710789</v>
      </c>
      <c r="G158" s="20">
        <v>800263</v>
      </c>
      <c r="H158" s="20">
        <v>915958</v>
      </c>
      <c r="I158" s="20">
        <v>937396</v>
      </c>
      <c r="J158" s="63">
        <f t="shared" si="38"/>
        <v>2.3405003286176784E-2</v>
      </c>
      <c r="K158" s="20">
        <f t="shared" si="39"/>
        <v>21438</v>
      </c>
      <c r="L158" s="63">
        <f t="shared" si="37"/>
        <v>0.17195925791944186</v>
      </c>
    </row>
    <row r="159" spans="2:12" x14ac:dyDescent="0.25">
      <c r="B159" s="278"/>
      <c r="C159" s="280"/>
      <c r="D159" s="19" t="s">
        <v>51</v>
      </c>
      <c r="E159" s="20">
        <v>33444</v>
      </c>
      <c r="F159" s="20">
        <v>51485</v>
      </c>
      <c r="G159" s="20">
        <v>58157</v>
      </c>
      <c r="H159" s="20">
        <v>57388</v>
      </c>
      <c r="I159" s="20">
        <v>56585</v>
      </c>
      <c r="J159" s="63">
        <f t="shared" si="38"/>
        <v>-1.3992472293859359E-2</v>
      </c>
      <c r="K159" s="20">
        <f t="shared" si="39"/>
        <v>-803</v>
      </c>
      <c r="L159" s="63">
        <f t="shared" si="37"/>
        <v>1.0380153755052952E-2</v>
      </c>
    </row>
    <row r="160" spans="2:12" x14ac:dyDescent="0.25">
      <c r="B160" s="278"/>
      <c r="C160" s="280"/>
      <c r="D160" s="19" t="s">
        <v>52</v>
      </c>
      <c r="E160" s="20">
        <v>107459</v>
      </c>
      <c r="F160" s="20">
        <v>198873</v>
      </c>
      <c r="G160" s="20">
        <v>252588</v>
      </c>
      <c r="H160" s="20">
        <v>239146</v>
      </c>
      <c r="I160" s="20">
        <v>250668</v>
      </c>
      <c r="J160" s="63">
        <f t="shared" si="38"/>
        <v>4.8179773025682993E-2</v>
      </c>
      <c r="K160" s="20">
        <f t="shared" si="39"/>
        <v>11522</v>
      </c>
      <c r="L160" s="63">
        <f t="shared" si="37"/>
        <v>4.5983429910252074E-2</v>
      </c>
    </row>
    <row r="161" spans="2:12" x14ac:dyDescent="0.25">
      <c r="B161" s="278"/>
      <c r="C161" s="280"/>
      <c r="D161" s="19" t="s">
        <v>53</v>
      </c>
      <c r="E161" s="20">
        <v>164258</v>
      </c>
      <c r="F161" s="20">
        <v>229131</v>
      </c>
      <c r="G161" s="20">
        <v>240044</v>
      </c>
      <c r="H161" s="20">
        <v>250407</v>
      </c>
      <c r="I161" s="20">
        <v>282601</v>
      </c>
      <c r="J161" s="63">
        <f t="shared" si="38"/>
        <v>0.12856669342310711</v>
      </c>
      <c r="K161" s="20">
        <f t="shared" si="39"/>
        <v>32194</v>
      </c>
      <c r="L161" s="63">
        <f t="shared" si="37"/>
        <v>5.184133306232605E-2</v>
      </c>
    </row>
    <row r="162" spans="2:12" x14ac:dyDescent="0.25">
      <c r="B162" s="278"/>
      <c r="C162" s="280"/>
      <c r="D162" s="19" t="s">
        <v>54</v>
      </c>
      <c r="E162" s="20">
        <v>140346</v>
      </c>
      <c r="F162" s="20">
        <v>257142</v>
      </c>
      <c r="G162" s="20">
        <v>280769</v>
      </c>
      <c r="H162" s="20">
        <v>288350</v>
      </c>
      <c r="I162" s="20">
        <v>287664</v>
      </c>
      <c r="J162" s="22">
        <f t="shared" si="38"/>
        <v>-2.3790532339170722E-3</v>
      </c>
      <c r="K162" s="20">
        <f t="shared" si="39"/>
        <v>-686</v>
      </c>
      <c r="L162" s="22">
        <f t="shared" si="37"/>
        <v>5.277010779877269E-2</v>
      </c>
    </row>
    <row r="163" spans="2:12" x14ac:dyDescent="0.25">
      <c r="B163" s="278"/>
      <c r="C163" s="281"/>
      <c r="D163" s="23" t="s">
        <v>55</v>
      </c>
      <c r="E163" s="71">
        <v>4742835</v>
      </c>
      <c r="F163" s="71">
        <v>9631671</v>
      </c>
      <c r="G163" s="71">
        <v>10501532</v>
      </c>
      <c r="H163" s="71">
        <v>11094999</v>
      </c>
      <c r="I163" s="71">
        <v>11025993</v>
      </c>
      <c r="J163" s="47">
        <f t="shared" si="38"/>
        <v>-6.2195589201945456E-3</v>
      </c>
      <c r="K163" s="71">
        <f t="shared" si="39"/>
        <v>-69006</v>
      </c>
      <c r="L163" s="47">
        <f t="shared" si="37"/>
        <v>2.02264739139591</v>
      </c>
    </row>
    <row r="164" spans="2:12" x14ac:dyDescent="0.25">
      <c r="B164" s="278"/>
      <c r="C164" s="282" t="s">
        <v>18</v>
      </c>
      <c r="D164" s="67" t="s">
        <v>45</v>
      </c>
      <c r="E164" s="68">
        <v>2347681</v>
      </c>
      <c r="F164" s="68">
        <v>4835278</v>
      </c>
      <c r="G164" s="68">
        <v>5281667</v>
      </c>
      <c r="H164" s="68">
        <v>5579982</v>
      </c>
      <c r="I164" s="68">
        <v>5548336</v>
      </c>
      <c r="J164" s="69">
        <f>I164/H164-1</f>
        <v>-5.6713444595341E-3</v>
      </c>
      <c r="K164" s="68">
        <f>I164-H164</f>
        <v>-31646</v>
      </c>
      <c r="L164" s="69">
        <f t="shared" ref="L164:L174" si="40">I164/$I$164</f>
        <v>1</v>
      </c>
    </row>
    <row r="165" spans="2:12" x14ac:dyDescent="0.25">
      <c r="B165" s="278"/>
      <c r="C165" s="283"/>
      <c r="D165" s="26" t="s">
        <v>46</v>
      </c>
      <c r="E165" s="27">
        <v>886032</v>
      </c>
      <c r="F165" s="27">
        <v>1785420</v>
      </c>
      <c r="G165" s="27">
        <v>1925435</v>
      </c>
      <c r="H165" s="27">
        <v>1977808</v>
      </c>
      <c r="I165" s="27">
        <v>1894928</v>
      </c>
      <c r="J165" s="82">
        <f t="shared" ref="J165" si="41">I165/H165-1</f>
        <v>-4.1904977631802454E-2</v>
      </c>
      <c r="K165" s="27">
        <f t="shared" ref="K165" si="42">I165-H165</f>
        <v>-82880</v>
      </c>
      <c r="L165" s="38">
        <f t="shared" si="40"/>
        <v>0.34153086619123285</v>
      </c>
    </row>
    <row r="166" spans="2:12" x14ac:dyDescent="0.25">
      <c r="B166" s="278"/>
      <c r="C166" s="283"/>
      <c r="D166" s="4" t="s">
        <v>47</v>
      </c>
      <c r="E166" s="29">
        <v>494807</v>
      </c>
      <c r="F166" s="29">
        <v>1266939</v>
      </c>
      <c r="G166" s="29">
        <v>1346478</v>
      </c>
      <c r="H166" s="29">
        <v>1414199</v>
      </c>
      <c r="I166" s="29">
        <v>1450547</v>
      </c>
      <c r="J166" s="83">
        <f>I166/H166-1</f>
        <v>2.5702181941862579E-2</v>
      </c>
      <c r="K166" s="29">
        <f>I166-H166</f>
        <v>36348</v>
      </c>
      <c r="L166" s="77">
        <f t="shared" si="40"/>
        <v>0.26143820417508962</v>
      </c>
    </row>
    <row r="167" spans="2:12" x14ac:dyDescent="0.25">
      <c r="B167" s="278"/>
      <c r="C167" s="283"/>
      <c r="D167" s="4" t="s">
        <v>48</v>
      </c>
      <c r="E167" s="29">
        <v>20284</v>
      </c>
      <c r="F167" s="29">
        <v>38233</v>
      </c>
      <c r="G167" s="29">
        <v>51611</v>
      </c>
      <c r="H167" s="29">
        <v>45550</v>
      </c>
      <c r="I167" s="29">
        <v>45028</v>
      </c>
      <c r="J167" s="83">
        <f t="shared" ref="J167:J174" si="43">I167/H167-1</f>
        <v>-1.1459934138309591E-2</v>
      </c>
      <c r="K167" s="29">
        <f t="shared" ref="K167:K174" si="44">I167-H167</f>
        <v>-522</v>
      </c>
      <c r="L167" s="77">
        <f t="shared" si="40"/>
        <v>8.1155863667953781E-3</v>
      </c>
    </row>
    <row r="168" spans="2:12" x14ac:dyDescent="0.25">
      <c r="B168" s="278"/>
      <c r="C168" s="283"/>
      <c r="D168" s="4" t="s">
        <v>49</v>
      </c>
      <c r="E168" s="29">
        <v>71245</v>
      </c>
      <c r="F168" s="29">
        <v>164270</v>
      </c>
      <c r="G168" s="29">
        <v>177179</v>
      </c>
      <c r="H168" s="29">
        <v>234780</v>
      </c>
      <c r="I168" s="29">
        <v>191694</v>
      </c>
      <c r="J168" s="83">
        <f t="shared" si="43"/>
        <v>-0.18351648351648353</v>
      </c>
      <c r="K168" s="29">
        <f t="shared" si="44"/>
        <v>-43086</v>
      </c>
      <c r="L168" s="77">
        <f t="shared" si="40"/>
        <v>3.4549818179720908E-2</v>
      </c>
    </row>
    <row r="169" spans="2:12" x14ac:dyDescent="0.25">
      <c r="B169" s="278"/>
      <c r="C169" s="283"/>
      <c r="D169" s="4" t="s">
        <v>50</v>
      </c>
      <c r="E169" s="29">
        <v>355287</v>
      </c>
      <c r="F169" s="29">
        <v>721139</v>
      </c>
      <c r="G169" s="29">
        <v>813714</v>
      </c>
      <c r="H169" s="29">
        <v>930653</v>
      </c>
      <c r="I169" s="29">
        <v>952676</v>
      </c>
      <c r="J169" s="83">
        <f t="shared" si="43"/>
        <v>2.3664029450289226E-2</v>
      </c>
      <c r="K169" s="29">
        <f t="shared" si="44"/>
        <v>22023</v>
      </c>
      <c r="L169" s="77">
        <f t="shared" si="40"/>
        <v>0.17170481383968095</v>
      </c>
    </row>
    <row r="170" spans="2:12" x14ac:dyDescent="0.25">
      <c r="B170" s="278"/>
      <c r="C170" s="283"/>
      <c r="D170" s="4" t="s">
        <v>51</v>
      </c>
      <c r="E170" s="29">
        <v>33497</v>
      </c>
      <c r="F170" s="29">
        <v>51855</v>
      </c>
      <c r="G170" s="29">
        <v>58492</v>
      </c>
      <c r="H170" s="29">
        <v>57716</v>
      </c>
      <c r="I170" s="29">
        <v>56950</v>
      </c>
      <c r="J170" s="83">
        <f t="shared" si="43"/>
        <v>-1.3271883013375785E-2</v>
      </c>
      <c r="K170" s="29">
        <f t="shared" si="44"/>
        <v>-766</v>
      </c>
      <c r="L170" s="77">
        <f t="shared" si="40"/>
        <v>1.0264338713444896E-2</v>
      </c>
    </row>
    <row r="171" spans="2:12" x14ac:dyDescent="0.25">
      <c r="B171" s="278"/>
      <c r="C171" s="283"/>
      <c r="D171" s="4" t="s">
        <v>52</v>
      </c>
      <c r="E171" s="29">
        <v>108554</v>
      </c>
      <c r="F171" s="29">
        <v>202302</v>
      </c>
      <c r="G171" s="29">
        <v>255835</v>
      </c>
      <c r="H171" s="29">
        <v>243005</v>
      </c>
      <c r="I171" s="29">
        <v>254126</v>
      </c>
      <c r="J171" s="83">
        <f t="shared" si="43"/>
        <v>4.5764490442583572E-2</v>
      </c>
      <c r="K171" s="29">
        <f t="shared" si="44"/>
        <v>11121</v>
      </c>
      <c r="L171" s="77">
        <f t="shared" si="40"/>
        <v>4.5802200876082486E-2</v>
      </c>
    </row>
    <row r="172" spans="2:12" x14ac:dyDescent="0.25">
      <c r="B172" s="278"/>
      <c r="C172" s="283"/>
      <c r="D172" s="4" t="s">
        <v>53</v>
      </c>
      <c r="E172" s="29">
        <v>164413</v>
      </c>
      <c r="F172" s="29">
        <v>230406</v>
      </c>
      <c r="G172" s="29">
        <v>241537</v>
      </c>
      <c r="H172" s="29">
        <v>252084</v>
      </c>
      <c r="I172" s="29">
        <v>284121</v>
      </c>
      <c r="J172" s="83">
        <f t="shared" si="43"/>
        <v>0.12708858951777979</v>
      </c>
      <c r="K172" s="29">
        <f t="shared" si="44"/>
        <v>32037</v>
      </c>
      <c r="L172" s="77">
        <f t="shared" si="40"/>
        <v>5.1208326244120757E-2</v>
      </c>
    </row>
    <row r="173" spans="2:12" x14ac:dyDescent="0.25">
      <c r="B173" s="278"/>
      <c r="C173" s="283"/>
      <c r="D173" s="4" t="s">
        <v>54</v>
      </c>
      <c r="E173" s="29">
        <v>141329</v>
      </c>
      <c r="F173" s="29">
        <v>261669</v>
      </c>
      <c r="G173" s="29">
        <v>285810</v>
      </c>
      <c r="H173" s="29">
        <v>293795</v>
      </c>
      <c r="I173" s="29">
        <v>293036</v>
      </c>
      <c r="J173" s="31">
        <f t="shared" si="43"/>
        <v>-2.5834340271277956E-3</v>
      </c>
      <c r="K173" s="29">
        <f t="shared" si="44"/>
        <v>-759</v>
      </c>
      <c r="L173" s="42">
        <f t="shared" si="40"/>
        <v>5.281511429733167E-2</v>
      </c>
    </row>
    <row r="174" spans="2:12" x14ac:dyDescent="0.25">
      <c r="B174" s="278"/>
      <c r="C174" s="284"/>
      <c r="D174" s="32" t="s">
        <v>55</v>
      </c>
      <c r="E174" s="73">
        <v>4767595</v>
      </c>
      <c r="F174" s="73">
        <v>9783601</v>
      </c>
      <c r="G174" s="73">
        <v>10688910</v>
      </c>
      <c r="H174" s="73">
        <v>11290356</v>
      </c>
      <c r="I174" s="73">
        <v>11221902</v>
      </c>
      <c r="J174" s="74">
        <f t="shared" si="43"/>
        <v>-6.063050624798727E-3</v>
      </c>
      <c r="K174" s="73">
        <f t="shared" si="44"/>
        <v>-68454</v>
      </c>
      <c r="L174" s="56">
        <f t="shared" si="40"/>
        <v>2.0225707311165007</v>
      </c>
    </row>
    <row r="175" spans="2:12" x14ac:dyDescent="0.25">
      <c r="B175" s="278"/>
      <c r="C175" s="285" t="s">
        <v>21</v>
      </c>
      <c r="D175" s="67" t="s">
        <v>45</v>
      </c>
      <c r="E175" s="68">
        <v>13903380</v>
      </c>
      <c r="F175" s="68">
        <v>31413157</v>
      </c>
      <c r="G175" s="68">
        <v>34492002</v>
      </c>
      <c r="H175" s="68">
        <v>36085760</v>
      </c>
      <c r="I175" s="68">
        <v>34978337</v>
      </c>
      <c r="J175" s="69">
        <f t="shared" si="38"/>
        <v>-3.0688642833073265E-2</v>
      </c>
      <c r="K175" s="68">
        <f t="shared" si="39"/>
        <v>-1107423</v>
      </c>
      <c r="L175" s="69">
        <f>I175/$I$175</f>
        <v>1</v>
      </c>
    </row>
    <row r="176" spans="2:12" x14ac:dyDescent="0.25">
      <c r="B176" s="278"/>
      <c r="C176" s="280"/>
      <c r="D176" s="15" t="s">
        <v>46</v>
      </c>
      <c r="E176" s="16">
        <v>5763674</v>
      </c>
      <c r="F176" s="16">
        <v>12632443</v>
      </c>
      <c r="G176" s="16">
        <v>13593290</v>
      </c>
      <c r="H176" s="16">
        <v>13840017</v>
      </c>
      <c r="I176" s="16">
        <v>13113733</v>
      </c>
      <c r="J176" s="18">
        <f t="shared" si="38"/>
        <v>-5.2477103171188255E-2</v>
      </c>
      <c r="K176" s="16">
        <f t="shared" si="39"/>
        <v>-726284</v>
      </c>
      <c r="L176" s="18">
        <f t="shared" ref="L176:L185" si="45">I176/$I$175</f>
        <v>0.37491013366358727</v>
      </c>
    </row>
    <row r="177" spans="2:12" x14ac:dyDescent="0.25">
      <c r="B177" s="278"/>
      <c r="C177" s="280"/>
      <c r="D177" s="19" t="s">
        <v>47</v>
      </c>
      <c r="E177" s="20">
        <v>3367162</v>
      </c>
      <c r="F177" s="20">
        <v>8870774</v>
      </c>
      <c r="G177" s="20">
        <v>9740327</v>
      </c>
      <c r="H177" s="20">
        <v>10013119</v>
      </c>
      <c r="I177" s="20">
        <v>9994134</v>
      </c>
      <c r="J177" s="63">
        <f t="shared" si="38"/>
        <v>-1.8960126210424422E-3</v>
      </c>
      <c r="K177" s="20">
        <f t="shared" si="39"/>
        <v>-18985</v>
      </c>
      <c r="L177" s="63">
        <f t="shared" si="45"/>
        <v>0.28572353225369174</v>
      </c>
    </row>
    <row r="178" spans="2:12" x14ac:dyDescent="0.25">
      <c r="B178" s="278"/>
      <c r="C178" s="280"/>
      <c r="D178" s="19" t="s">
        <v>48</v>
      </c>
      <c r="E178" s="20">
        <v>98762</v>
      </c>
      <c r="F178" s="20">
        <v>168339</v>
      </c>
      <c r="G178" s="20">
        <v>182130</v>
      </c>
      <c r="H178" s="20">
        <v>192892</v>
      </c>
      <c r="I178" s="20">
        <v>197469</v>
      </c>
      <c r="J178" s="63">
        <f t="shared" si="38"/>
        <v>2.3728303921365379E-2</v>
      </c>
      <c r="K178" s="20">
        <f t="shared" si="39"/>
        <v>4577</v>
      </c>
      <c r="L178" s="63">
        <f t="shared" si="45"/>
        <v>5.6454656492102529E-3</v>
      </c>
    </row>
    <row r="179" spans="2:12" x14ac:dyDescent="0.25">
      <c r="B179" s="278"/>
      <c r="C179" s="280"/>
      <c r="D179" s="19" t="s">
        <v>49</v>
      </c>
      <c r="E179" s="20">
        <v>419370</v>
      </c>
      <c r="F179" s="20">
        <v>1014697</v>
      </c>
      <c r="G179" s="20">
        <v>988170</v>
      </c>
      <c r="H179" s="20">
        <v>1361415</v>
      </c>
      <c r="I179" s="20">
        <v>1103359</v>
      </c>
      <c r="J179" s="63">
        <f t="shared" si="38"/>
        <v>-0.1895498433615026</v>
      </c>
      <c r="K179" s="20">
        <f t="shared" si="39"/>
        <v>-258056</v>
      </c>
      <c r="L179" s="63">
        <f t="shared" si="45"/>
        <v>3.1544066831993754E-2</v>
      </c>
    </row>
    <row r="180" spans="2:12" x14ac:dyDescent="0.25">
      <c r="B180" s="278"/>
      <c r="C180" s="280"/>
      <c r="D180" s="19" t="s">
        <v>50</v>
      </c>
      <c r="E180" s="20">
        <v>1967362</v>
      </c>
      <c r="F180" s="20">
        <v>4353970</v>
      </c>
      <c r="G180" s="20">
        <v>5136286</v>
      </c>
      <c r="H180" s="20">
        <v>5762502</v>
      </c>
      <c r="I180" s="20">
        <v>5666416</v>
      </c>
      <c r="J180" s="63">
        <f t="shared" si="38"/>
        <v>-1.6674354299573313E-2</v>
      </c>
      <c r="K180" s="20">
        <f t="shared" si="39"/>
        <v>-96086</v>
      </c>
      <c r="L180" s="63">
        <f t="shared" si="45"/>
        <v>0.16199786742291378</v>
      </c>
    </row>
    <row r="181" spans="2:12" x14ac:dyDescent="0.25">
      <c r="B181" s="278"/>
      <c r="C181" s="280"/>
      <c r="D181" s="19" t="s">
        <v>51</v>
      </c>
      <c r="E181" s="20">
        <v>83402</v>
      </c>
      <c r="F181" s="20">
        <v>137757</v>
      </c>
      <c r="G181" s="20">
        <v>148334</v>
      </c>
      <c r="H181" s="20">
        <v>152300</v>
      </c>
      <c r="I181" s="20">
        <v>152519</v>
      </c>
      <c r="J181" s="63">
        <f t="shared" si="38"/>
        <v>1.4379514116875658E-3</v>
      </c>
      <c r="K181" s="20">
        <f t="shared" si="39"/>
        <v>219</v>
      </c>
      <c r="L181" s="63">
        <f t="shared" si="45"/>
        <v>4.3603845431530947E-3</v>
      </c>
    </row>
    <row r="182" spans="2:12" x14ac:dyDescent="0.25">
      <c r="B182" s="278"/>
      <c r="C182" s="280"/>
      <c r="D182" s="19" t="s">
        <v>52</v>
      </c>
      <c r="E182" s="20">
        <v>749212</v>
      </c>
      <c r="F182" s="20">
        <v>1316064</v>
      </c>
      <c r="G182" s="20">
        <v>1447168</v>
      </c>
      <c r="H182" s="20">
        <v>1453294</v>
      </c>
      <c r="I182" s="20">
        <v>1411233</v>
      </c>
      <c r="J182" s="63">
        <f t="shared" si="38"/>
        <v>-2.8941838334156755E-2</v>
      </c>
      <c r="K182" s="20">
        <f t="shared" si="39"/>
        <v>-42061</v>
      </c>
      <c r="L182" s="63">
        <f t="shared" si="45"/>
        <v>4.0345914672844513E-2</v>
      </c>
    </row>
    <row r="183" spans="2:12" x14ac:dyDescent="0.25">
      <c r="B183" s="278"/>
      <c r="C183" s="280"/>
      <c r="D183" s="19" t="s">
        <v>53</v>
      </c>
      <c r="E183" s="20">
        <v>359169</v>
      </c>
      <c r="F183" s="20">
        <v>543499</v>
      </c>
      <c r="G183" s="20">
        <v>577841</v>
      </c>
      <c r="H183" s="20">
        <v>583363</v>
      </c>
      <c r="I183" s="20">
        <v>615470</v>
      </c>
      <c r="J183" s="63">
        <f t="shared" si="38"/>
        <v>5.5037772364719739E-2</v>
      </c>
      <c r="K183" s="20">
        <f t="shared" si="39"/>
        <v>32107</v>
      </c>
      <c r="L183" s="63">
        <f t="shared" si="45"/>
        <v>1.7595747905339239E-2</v>
      </c>
    </row>
    <row r="184" spans="2:12" x14ac:dyDescent="0.25">
      <c r="B184" s="278"/>
      <c r="C184" s="280"/>
      <c r="D184" s="19" t="s">
        <v>54</v>
      </c>
      <c r="E184" s="20">
        <v>774989</v>
      </c>
      <c r="F184" s="20">
        <v>1753173</v>
      </c>
      <c r="G184" s="20">
        <v>1897228</v>
      </c>
      <c r="H184" s="20">
        <v>1991159</v>
      </c>
      <c r="I184" s="20">
        <v>2013195</v>
      </c>
      <c r="J184" s="22">
        <f t="shared" si="38"/>
        <v>1.1066921325720402E-2</v>
      </c>
      <c r="K184" s="20">
        <f t="shared" si="39"/>
        <v>22036</v>
      </c>
      <c r="L184" s="22">
        <f t="shared" si="45"/>
        <v>5.7555480696523678E-2</v>
      </c>
    </row>
    <row r="185" spans="2:12" x14ac:dyDescent="0.25">
      <c r="B185" s="278"/>
      <c r="C185" s="281"/>
      <c r="D185" s="23" t="s">
        <v>55</v>
      </c>
      <c r="E185" s="71">
        <v>28127038</v>
      </c>
      <c r="F185" s="71">
        <v>63448755</v>
      </c>
      <c r="G185" s="71">
        <v>69765232</v>
      </c>
      <c r="H185" s="71">
        <v>72907219</v>
      </c>
      <c r="I185" s="71">
        <v>70667483</v>
      </c>
      <c r="J185" s="47">
        <f t="shared" si="38"/>
        <v>-3.0720359804150554E-2</v>
      </c>
      <c r="K185" s="71">
        <f t="shared" si="39"/>
        <v>-2239736</v>
      </c>
      <c r="L185" s="47">
        <f t="shared" si="45"/>
        <v>2.0203214063607429</v>
      </c>
    </row>
    <row r="186" spans="2:12" x14ac:dyDescent="0.25">
      <c r="B186" s="278"/>
      <c r="C186" s="282" t="s">
        <v>22</v>
      </c>
      <c r="D186" s="67" t="s">
        <v>45</v>
      </c>
      <c r="E186" s="75">
        <f t="shared" ref="E186:I187" si="46">E175/E153</f>
        <v>5.9532216226677823</v>
      </c>
      <c r="F186" s="75">
        <f t="shared" si="46"/>
        <v>6.5992405228695006</v>
      </c>
      <c r="G186" s="75">
        <f t="shared" si="46"/>
        <v>6.6469938118518526</v>
      </c>
      <c r="H186" s="75">
        <f t="shared" si="46"/>
        <v>6.5810380732891716</v>
      </c>
      <c r="I186" s="75">
        <f t="shared" si="46"/>
        <v>6.4165506080420185</v>
      </c>
      <c r="J186" s="69">
        <f t="shared" si="38"/>
        <v>-2.4994151897520189E-2</v>
      </c>
      <c r="K186" s="75">
        <f t="shared" ref="K186:K187" si="47">(I186-H186)</f>
        <v>-0.16448746524715308</v>
      </c>
      <c r="L186" s="69"/>
    </row>
    <row r="187" spans="2:12" x14ac:dyDescent="0.25">
      <c r="B187" s="278"/>
      <c r="C187" s="283"/>
      <c r="D187" s="26" t="s">
        <v>46</v>
      </c>
      <c r="E187" s="37">
        <f t="shared" si="46"/>
        <v>6.5418610854156141</v>
      </c>
      <c r="F187" s="37">
        <f t="shared" si="46"/>
        <v>7.1893787369856437</v>
      </c>
      <c r="G187" s="37">
        <f t="shared" si="46"/>
        <v>7.1969730260897284</v>
      </c>
      <c r="H187" s="37">
        <f t="shared" si="46"/>
        <v>7.1379699823974985</v>
      </c>
      <c r="I187" s="37">
        <f t="shared" si="46"/>
        <v>7.0570831384801833</v>
      </c>
      <c r="J187" s="82">
        <f t="shared" si="38"/>
        <v>-1.1331911470177869E-2</v>
      </c>
      <c r="K187" s="37">
        <f t="shared" si="47"/>
        <v>-8.0886843917315154E-2</v>
      </c>
      <c r="L187" s="38"/>
    </row>
    <row r="188" spans="2:12" x14ac:dyDescent="0.25">
      <c r="B188" s="278"/>
      <c r="C188" s="283"/>
      <c r="D188" s="4" t="s">
        <v>47</v>
      </c>
      <c r="E188" s="41">
        <f>E177/E155</f>
        <v>6.8402382490482632</v>
      </c>
      <c r="F188" s="41">
        <f>F177/F155</f>
        <v>7.1232258732818821</v>
      </c>
      <c r="G188" s="41">
        <f>G177/G155</f>
        <v>7.3769342975031353</v>
      </c>
      <c r="H188" s="41">
        <f>H177/H155</f>
        <v>7.2151283150609418</v>
      </c>
      <c r="I188" s="41">
        <f>I177/I155</f>
        <v>7.0304533997772856</v>
      </c>
      <c r="J188" s="83">
        <f t="shared" si="38"/>
        <v>-2.5595513651249124E-2</v>
      </c>
      <c r="K188" s="41">
        <f>(I188-H188)</f>
        <v>-0.1846749152836562</v>
      </c>
      <c r="L188" s="77"/>
    </row>
    <row r="189" spans="2:12" x14ac:dyDescent="0.25">
      <c r="B189" s="278"/>
      <c r="C189" s="283"/>
      <c r="D189" s="4" t="s">
        <v>48</v>
      </c>
      <c r="E189" s="41">
        <f t="shared" ref="E189:I196" si="48">E178/E156</f>
        <v>4.8986657407866669</v>
      </c>
      <c r="F189" s="41">
        <f t="shared" si="48"/>
        <v>4.4591931339567168</v>
      </c>
      <c r="G189" s="41">
        <f t="shared" si="48"/>
        <v>3.556462478764328</v>
      </c>
      <c r="H189" s="41">
        <f t="shared" si="48"/>
        <v>4.2816363676721938</v>
      </c>
      <c r="I189" s="41">
        <f t="shared" si="48"/>
        <v>4.4439968493304827</v>
      </c>
      <c r="J189" s="83">
        <f t="shared" si="38"/>
        <v>3.7920193990355067E-2</v>
      </c>
      <c r="K189" s="41">
        <f t="shared" ref="K189:K196" si="49">(I189-H189)</f>
        <v>0.16236048165828887</v>
      </c>
      <c r="L189" s="77"/>
    </row>
    <row r="190" spans="2:12" x14ac:dyDescent="0.25">
      <c r="B190" s="278"/>
      <c r="C190" s="283"/>
      <c r="D190" s="4" t="s">
        <v>49</v>
      </c>
      <c r="E190" s="41">
        <f t="shared" si="48"/>
        <v>5.9650944469731453</v>
      </c>
      <c r="F190" s="41">
        <f t="shared" si="48"/>
        <v>6.2993357337968714</v>
      </c>
      <c r="G190" s="41">
        <f t="shared" si="48"/>
        <v>5.690650050677232</v>
      </c>
      <c r="H190" s="41">
        <f t="shared" si="48"/>
        <v>5.8718126768338967</v>
      </c>
      <c r="I190" s="41">
        <f t="shared" si="48"/>
        <v>5.8479032839364837</v>
      </c>
      <c r="J190" s="83">
        <f t="shared" si="38"/>
        <v>-4.0718929934094872E-3</v>
      </c>
      <c r="K190" s="41">
        <f t="shared" si="49"/>
        <v>-2.3909392897413007E-2</v>
      </c>
      <c r="L190" s="77"/>
    </row>
    <row r="191" spans="2:12" x14ac:dyDescent="0.25">
      <c r="B191" s="278"/>
      <c r="C191" s="283"/>
      <c r="D191" s="4" t="s">
        <v>50</v>
      </c>
      <c r="E191" s="41">
        <f t="shared" si="48"/>
        <v>5.5543189800228117</v>
      </c>
      <c r="F191" s="41">
        <f t="shared" si="48"/>
        <v>6.1255449929585293</v>
      </c>
      <c r="G191" s="41">
        <f t="shared" si="48"/>
        <v>6.4182475011340019</v>
      </c>
      <c r="H191" s="41">
        <f t="shared" si="48"/>
        <v>6.291229510523408</v>
      </c>
      <c r="I191" s="41">
        <f t="shared" si="48"/>
        <v>6.0448476417650596</v>
      </c>
      <c r="J191" s="83">
        <f t="shared" si="38"/>
        <v>-3.9162753217987456E-2</v>
      </c>
      <c r="K191" s="41">
        <f t="shared" si="49"/>
        <v>-0.24638186875834833</v>
      </c>
      <c r="L191" s="77"/>
    </row>
    <row r="192" spans="2:12" x14ac:dyDescent="0.25">
      <c r="B192" s="278"/>
      <c r="C192" s="283"/>
      <c r="D192" s="4" t="s">
        <v>51</v>
      </c>
      <c r="E192" s="41">
        <f t="shared" si="48"/>
        <v>2.4937806482478173</v>
      </c>
      <c r="F192" s="41">
        <f t="shared" si="48"/>
        <v>2.6756725259784404</v>
      </c>
      <c r="G192" s="41">
        <f t="shared" si="48"/>
        <v>2.5505786061867015</v>
      </c>
      <c r="H192" s="41">
        <f t="shared" si="48"/>
        <v>2.6538649194953647</v>
      </c>
      <c r="I192" s="41">
        <f t="shared" si="48"/>
        <v>2.6953963064416366</v>
      </c>
      <c r="J192" s="83">
        <f t="shared" si="38"/>
        <v>1.5649397466005688E-2</v>
      </c>
      <c r="K192" s="41">
        <f t="shared" si="49"/>
        <v>4.1531386946271898E-2</v>
      </c>
      <c r="L192" s="77"/>
    </row>
    <row r="193" spans="2:12" x14ac:dyDescent="0.25">
      <c r="B193" s="278"/>
      <c r="C193" s="283"/>
      <c r="D193" s="4" t="s">
        <v>52</v>
      </c>
      <c r="E193" s="41">
        <f t="shared" si="48"/>
        <v>6.9720730697289195</v>
      </c>
      <c r="F193" s="41">
        <f t="shared" si="48"/>
        <v>6.6176102336667117</v>
      </c>
      <c r="G193" s="41">
        <f t="shared" si="48"/>
        <v>5.729361648217651</v>
      </c>
      <c r="H193" s="41">
        <f t="shared" si="48"/>
        <v>6.0770157142498729</v>
      </c>
      <c r="I193" s="41">
        <f t="shared" si="48"/>
        <v>5.6298889367609748</v>
      </c>
      <c r="J193" s="83">
        <f t="shared" si="38"/>
        <v>-7.3576702531875871E-2</v>
      </c>
      <c r="K193" s="41">
        <f t="shared" si="49"/>
        <v>-0.44712677748889806</v>
      </c>
      <c r="L193" s="77"/>
    </row>
    <row r="194" spans="2:12" x14ac:dyDescent="0.25">
      <c r="B194" s="278"/>
      <c r="C194" s="283"/>
      <c r="D194" s="4" t="s">
        <v>53</v>
      </c>
      <c r="E194" s="41">
        <f t="shared" si="48"/>
        <v>2.1866149593931499</v>
      </c>
      <c r="F194" s="41">
        <f t="shared" si="48"/>
        <v>2.3720011696365835</v>
      </c>
      <c r="G194" s="41">
        <f t="shared" si="48"/>
        <v>2.4072295079235473</v>
      </c>
      <c r="H194" s="41">
        <f t="shared" si="48"/>
        <v>2.3296593146357729</v>
      </c>
      <c r="I194" s="41">
        <f t="shared" si="48"/>
        <v>2.1778762283219097</v>
      </c>
      <c r="J194" s="83">
        <f t="shared" si="38"/>
        <v>-6.5152481893084646E-2</v>
      </c>
      <c r="K194" s="41">
        <f t="shared" si="49"/>
        <v>-0.15178308631386317</v>
      </c>
      <c r="L194" s="77"/>
    </row>
    <row r="195" spans="2:12" x14ac:dyDescent="0.25">
      <c r="B195" s="278"/>
      <c r="C195" s="283"/>
      <c r="D195" s="4" t="s">
        <v>54</v>
      </c>
      <c r="E195" s="41">
        <f t="shared" si="48"/>
        <v>5.5219885141008653</v>
      </c>
      <c r="F195" s="41">
        <f t="shared" si="48"/>
        <v>6.8179177263924213</v>
      </c>
      <c r="G195" s="41">
        <f t="shared" si="48"/>
        <v>6.757255964867916</v>
      </c>
      <c r="H195" s="41">
        <f t="shared" si="48"/>
        <v>6.9053546037801281</v>
      </c>
      <c r="I195" s="41">
        <f t="shared" si="48"/>
        <v>6.9984252461204735</v>
      </c>
      <c r="J195" s="31">
        <f t="shared" si="38"/>
        <v>1.3478039533175723E-2</v>
      </c>
      <c r="K195" s="41">
        <f t="shared" si="49"/>
        <v>9.3070642340345344E-2</v>
      </c>
      <c r="L195" s="42"/>
    </row>
    <row r="196" spans="2:12" x14ac:dyDescent="0.25">
      <c r="B196" s="278"/>
      <c r="C196" s="284"/>
      <c r="D196" s="32" t="s">
        <v>55</v>
      </c>
      <c r="E196" s="79">
        <f t="shared" si="48"/>
        <v>5.9304272655489809</v>
      </c>
      <c r="F196" s="79">
        <f t="shared" si="48"/>
        <v>6.5875126963950494</v>
      </c>
      <c r="G196" s="79">
        <f t="shared" si="48"/>
        <v>6.643338514799555</v>
      </c>
      <c r="H196" s="79">
        <f t="shared" si="48"/>
        <v>6.5711785102459226</v>
      </c>
      <c r="I196" s="79">
        <f t="shared" si="48"/>
        <v>6.4091717634865173</v>
      </c>
      <c r="J196" s="74">
        <f t="shared" si="38"/>
        <v>-2.4654138752554178E-2</v>
      </c>
      <c r="K196" s="79">
        <f t="shared" si="49"/>
        <v>-0.1620067467594053</v>
      </c>
      <c r="L196" s="56"/>
    </row>
    <row r="197" spans="2:12" x14ac:dyDescent="0.25">
      <c r="B197" s="278"/>
      <c r="C197" s="286" t="s">
        <v>36</v>
      </c>
      <c r="D197" s="67" t="s">
        <v>45</v>
      </c>
      <c r="E197" s="69">
        <v>0.46071549284573426</v>
      </c>
      <c r="F197" s="69">
        <v>0.6956420710121819</v>
      </c>
      <c r="G197" s="69">
        <v>0.75278316087982655</v>
      </c>
      <c r="H197" s="69">
        <v>0.77385542737868784</v>
      </c>
      <c r="I197" s="69">
        <v>0.76271640953782749</v>
      </c>
      <c r="J197" s="69">
        <f t="shared" si="38"/>
        <v>-1.4394184555365896E-2</v>
      </c>
      <c r="K197" s="75">
        <f>(I197-H197)*100</f>
        <v>-1.1139017840860355</v>
      </c>
      <c r="L197" s="69"/>
    </row>
    <row r="198" spans="2:12" x14ac:dyDescent="0.25">
      <c r="B198" s="278"/>
      <c r="C198" s="287"/>
      <c r="D198" s="15" t="s">
        <v>46</v>
      </c>
      <c r="E198" s="18">
        <v>0.53007392392769836</v>
      </c>
      <c r="F198" s="18">
        <v>0.78235558932652216</v>
      </c>
      <c r="G198" s="18">
        <v>0.81137456860272439</v>
      </c>
      <c r="H198" s="18">
        <v>0.81303171930090867</v>
      </c>
      <c r="I198" s="18">
        <v>0.79492109395832511</v>
      </c>
      <c r="J198" s="18">
        <f t="shared" si="38"/>
        <v>-2.2275422855772664E-2</v>
      </c>
      <c r="K198" s="44">
        <f t="shared" ref="K198" si="50">(I198-H198)*100</f>
        <v>-1.8110625342583564</v>
      </c>
      <c r="L198" s="18"/>
    </row>
    <row r="199" spans="2:12" x14ac:dyDescent="0.25">
      <c r="B199" s="278"/>
      <c r="C199" s="287"/>
      <c r="D199" s="19" t="s">
        <v>47</v>
      </c>
      <c r="E199" s="63">
        <v>0.38237984856351559</v>
      </c>
      <c r="F199" s="63">
        <v>0.63554446972310374</v>
      </c>
      <c r="G199" s="63">
        <v>0.7120968992437916</v>
      </c>
      <c r="H199" s="63">
        <v>0.72338395178807657</v>
      </c>
      <c r="I199" s="63">
        <v>0.73569515745498237</v>
      </c>
      <c r="J199" s="63">
        <f t="shared" si="38"/>
        <v>1.7018909026768725E-2</v>
      </c>
      <c r="K199" s="46">
        <f>(I199-H199)*100</f>
        <v>1.23112056669058</v>
      </c>
      <c r="L199" s="63"/>
    </row>
    <row r="200" spans="2:12" x14ac:dyDescent="0.25">
      <c r="B200" s="278"/>
      <c r="C200" s="287"/>
      <c r="D200" s="19" t="s">
        <v>48</v>
      </c>
      <c r="E200" s="63">
        <v>0.40408330264719122</v>
      </c>
      <c r="F200" s="63">
        <v>0.53778304538949095</v>
      </c>
      <c r="G200" s="63">
        <v>0.55483289211938058</v>
      </c>
      <c r="H200" s="63">
        <v>0.58551125843092255</v>
      </c>
      <c r="I200" s="63">
        <v>0.59322446331044176</v>
      </c>
      <c r="J200" s="63">
        <f t="shared" si="38"/>
        <v>1.3173452719234424E-2</v>
      </c>
      <c r="K200" s="46">
        <f t="shared" ref="K200:K207" si="51">(I200-H200)*100</f>
        <v>0.77132048795192087</v>
      </c>
      <c r="L200" s="63"/>
    </row>
    <row r="201" spans="2:12" x14ac:dyDescent="0.25">
      <c r="B201" s="278"/>
      <c r="C201" s="287"/>
      <c r="D201" s="19" t="s">
        <v>49</v>
      </c>
      <c r="E201" s="63">
        <v>0.28621210694206145</v>
      </c>
      <c r="F201" s="63">
        <v>0.60938004840462912</v>
      </c>
      <c r="G201" s="63">
        <v>0.61609450810074784</v>
      </c>
      <c r="H201" s="63">
        <v>0.84038066713662607</v>
      </c>
      <c r="I201" s="63">
        <v>0.65487464685073948</v>
      </c>
      <c r="J201" s="63">
        <f t="shared" si="38"/>
        <v>-0.22074046624364774</v>
      </c>
      <c r="K201" s="46">
        <f t="shared" si="51"/>
        <v>-18.55060202858866</v>
      </c>
      <c r="L201" s="63"/>
    </row>
    <row r="202" spans="2:12" x14ac:dyDescent="0.25">
      <c r="B202" s="278"/>
      <c r="C202" s="287"/>
      <c r="D202" s="19" t="s">
        <v>50</v>
      </c>
      <c r="E202" s="63">
        <v>0.48615455783025679</v>
      </c>
      <c r="F202" s="63">
        <v>0.64956278782215049</v>
      </c>
      <c r="G202" s="63">
        <v>0.73256253105658276</v>
      </c>
      <c r="H202" s="63">
        <v>0.78559211607973245</v>
      </c>
      <c r="I202" s="63">
        <v>0.77515282700025978</v>
      </c>
      <c r="J202" s="63">
        <f t="shared" si="38"/>
        <v>-1.3288434119689052E-2</v>
      </c>
      <c r="K202" s="46">
        <f t="shared" si="51"/>
        <v>-1.0439289079472669</v>
      </c>
      <c r="L202" s="63"/>
    </row>
    <row r="203" spans="2:12" x14ac:dyDescent="0.25">
      <c r="B203" s="278"/>
      <c r="C203" s="287"/>
      <c r="D203" s="19" t="s">
        <v>51</v>
      </c>
      <c r="E203" s="63">
        <v>0.42945341263098274</v>
      </c>
      <c r="F203" s="63">
        <v>0.57741590694750078</v>
      </c>
      <c r="G203" s="63">
        <v>0.61259601883208059</v>
      </c>
      <c r="H203" s="63">
        <v>0.6183064169082243</v>
      </c>
      <c r="I203" s="63">
        <v>0.62089193755215866</v>
      </c>
      <c r="J203" s="63">
        <f t="shared" si="38"/>
        <v>4.1816170319934898E-3</v>
      </c>
      <c r="K203" s="46">
        <f t="shared" si="51"/>
        <v>0.25855206439343581</v>
      </c>
      <c r="L203" s="63"/>
    </row>
    <row r="204" spans="2:12" x14ac:dyDescent="0.25">
      <c r="B204" s="278"/>
      <c r="C204" s="287"/>
      <c r="D204" s="19" t="s">
        <v>52</v>
      </c>
      <c r="E204" s="63">
        <v>0.70336128458075009</v>
      </c>
      <c r="F204" s="63">
        <v>0.8015089072176752</v>
      </c>
      <c r="G204" s="63">
        <v>0.82779844332469787</v>
      </c>
      <c r="H204" s="63">
        <v>0.82775664662909765</v>
      </c>
      <c r="I204" s="63">
        <v>0.81840355885878524</v>
      </c>
      <c r="J204" s="63">
        <f t="shared" si="38"/>
        <v>-1.1299320649856837E-2</v>
      </c>
      <c r="K204" s="46">
        <f t="shared" si="51"/>
        <v>-0.93530877703124071</v>
      </c>
      <c r="L204" s="63"/>
    </row>
    <row r="205" spans="2:12" x14ac:dyDescent="0.25">
      <c r="B205" s="278"/>
      <c r="C205" s="287"/>
      <c r="D205" s="19" t="s">
        <v>53</v>
      </c>
      <c r="E205" s="63">
        <v>0.43287194104141685</v>
      </c>
      <c r="F205" s="63">
        <v>0.55540181632567553</v>
      </c>
      <c r="G205" s="63">
        <v>0.57078552018499329</v>
      </c>
      <c r="H205" s="63">
        <v>0.58707862058971227</v>
      </c>
      <c r="I205" s="63">
        <v>0.63035262548776616</v>
      </c>
      <c r="J205" s="63">
        <f t="shared" si="38"/>
        <v>7.3710749089424876E-2</v>
      </c>
      <c r="K205" s="46">
        <f t="shared" si="51"/>
        <v>4.3274004898053882</v>
      </c>
      <c r="L205" s="63"/>
    </row>
    <row r="206" spans="2:12" x14ac:dyDescent="0.25">
      <c r="B206" s="278"/>
      <c r="C206" s="287"/>
      <c r="D206" s="19" t="s">
        <v>54</v>
      </c>
      <c r="E206" s="63">
        <v>0.48201408869433904</v>
      </c>
      <c r="F206" s="63">
        <v>0.74895069673736636</v>
      </c>
      <c r="G206" s="63">
        <v>0.81783519993171871</v>
      </c>
      <c r="H206" s="63">
        <v>0.84626026183947245</v>
      </c>
      <c r="I206" s="63">
        <v>0.84894608892196821</v>
      </c>
      <c r="J206" s="63">
        <f t="shared" si="38"/>
        <v>3.173760134568715E-3</v>
      </c>
      <c r="K206" s="46">
        <f t="shared" si="51"/>
        <v>0.2685827082495762</v>
      </c>
      <c r="L206" s="22"/>
    </row>
    <row r="207" spans="2:12" x14ac:dyDescent="0.25">
      <c r="B207" s="278"/>
      <c r="C207" s="288"/>
      <c r="D207" s="23" t="s">
        <v>55</v>
      </c>
      <c r="E207" s="63">
        <v>26.908641616257476</v>
      </c>
      <c r="F207" s="63">
        <v>54.155969692546812</v>
      </c>
      <c r="G207" s="63">
        <v>62.212065167958194</v>
      </c>
      <c r="H207" s="63">
        <v>64.343032666079495</v>
      </c>
      <c r="I207" s="63">
        <v>62.365896191988249</v>
      </c>
      <c r="J207" s="63">
        <f t="shared" si="38"/>
        <v>-3.0728058535132718E-2</v>
      </c>
      <c r="K207" s="46">
        <f t="shared" si="51"/>
        <v>-197.7136474091246</v>
      </c>
      <c r="L207" s="47"/>
    </row>
    <row r="208" spans="2:12" x14ac:dyDescent="0.25">
      <c r="B208" s="278"/>
      <c r="C208" s="289" t="s">
        <v>59</v>
      </c>
      <c r="D208" s="67" t="s">
        <v>45</v>
      </c>
      <c r="E208" s="68">
        <v>82456</v>
      </c>
      <c r="F208" s="68">
        <v>123696</v>
      </c>
      <c r="G208" s="68">
        <v>125536</v>
      </c>
      <c r="H208" s="68">
        <v>135046</v>
      </c>
      <c r="I208" s="68">
        <v>125647</v>
      </c>
      <c r="J208" s="69">
        <f t="shared" si="38"/>
        <v>-6.9598507175332891E-2</v>
      </c>
      <c r="K208" s="68">
        <f t="shared" ref="K208:K209" si="52">I208-H208</f>
        <v>-9399</v>
      </c>
      <c r="L208" s="69">
        <f t="shared" ref="L208:L218" si="53">I208/$I$208</f>
        <v>1</v>
      </c>
    </row>
    <row r="209" spans="2:12" x14ac:dyDescent="0.25">
      <c r="B209" s="278"/>
      <c r="C209" s="283"/>
      <c r="D209" s="26" t="s">
        <v>46</v>
      </c>
      <c r="E209" s="27">
        <v>29697</v>
      </c>
      <c r="F209" s="27">
        <v>44233</v>
      </c>
      <c r="G209" s="27">
        <v>45902</v>
      </c>
      <c r="H209" s="27">
        <v>49468</v>
      </c>
      <c r="I209" s="27">
        <v>45191</v>
      </c>
      <c r="J209" s="36">
        <f t="shared" si="38"/>
        <v>-8.645993369450955E-2</v>
      </c>
      <c r="K209" s="27">
        <f t="shared" si="52"/>
        <v>-4277</v>
      </c>
      <c r="L209" s="38">
        <f t="shared" si="53"/>
        <v>0.3596663668850032</v>
      </c>
    </row>
    <row r="210" spans="2:12" x14ac:dyDescent="0.25">
      <c r="B210" s="278"/>
      <c r="C210" s="283"/>
      <c r="D210" s="4" t="s">
        <v>47</v>
      </c>
      <c r="E210" s="29">
        <v>24064</v>
      </c>
      <c r="F210" s="29">
        <v>38225</v>
      </c>
      <c r="G210" s="29">
        <v>37475</v>
      </c>
      <c r="H210" s="29">
        <v>39556</v>
      </c>
      <c r="I210" s="29">
        <v>37223</v>
      </c>
      <c r="J210" s="76">
        <f t="shared" si="38"/>
        <v>-5.897967438568108E-2</v>
      </c>
      <c r="K210" s="29">
        <f>I210-H210</f>
        <v>-2333</v>
      </c>
      <c r="L210" s="77">
        <f t="shared" si="53"/>
        <v>0.29625060685889837</v>
      </c>
    </row>
    <row r="211" spans="2:12" x14ac:dyDescent="0.25">
      <c r="B211" s="278"/>
      <c r="C211" s="283"/>
      <c r="D211" s="4" t="s">
        <v>48</v>
      </c>
      <c r="E211" s="29">
        <v>669</v>
      </c>
      <c r="F211" s="29">
        <v>857</v>
      </c>
      <c r="G211" s="29">
        <v>900</v>
      </c>
      <c r="H211" s="29">
        <v>975</v>
      </c>
      <c r="I211" s="29">
        <v>912</v>
      </c>
      <c r="J211" s="76">
        <f t="shared" si="38"/>
        <v>-6.461538461538463E-2</v>
      </c>
      <c r="K211" s="29">
        <f t="shared" ref="K211:K218" si="54">I211-H211</f>
        <v>-63</v>
      </c>
      <c r="L211" s="77">
        <f t="shared" si="53"/>
        <v>7.2584303644336913E-3</v>
      </c>
    </row>
    <row r="212" spans="2:12" x14ac:dyDescent="0.25">
      <c r="B212" s="278"/>
      <c r="C212" s="283"/>
      <c r="D212" s="4" t="s">
        <v>49</v>
      </c>
      <c r="E212" s="29">
        <v>4012</v>
      </c>
      <c r="F212" s="29">
        <v>4562</v>
      </c>
      <c r="G212" s="29">
        <v>4395</v>
      </c>
      <c r="H212" s="29">
        <v>4748</v>
      </c>
      <c r="I212" s="29">
        <v>4616</v>
      </c>
      <c r="J212" s="76">
        <f t="shared" si="38"/>
        <v>-2.780117944397642E-2</v>
      </c>
      <c r="K212" s="29">
        <f t="shared" si="54"/>
        <v>-132</v>
      </c>
      <c r="L212" s="77">
        <f t="shared" si="53"/>
        <v>3.6737844914721401E-2</v>
      </c>
    </row>
    <row r="213" spans="2:12" x14ac:dyDescent="0.25">
      <c r="B213" s="278"/>
      <c r="C213" s="283"/>
      <c r="D213" s="4" t="s">
        <v>50</v>
      </c>
      <c r="E213" s="29">
        <v>11050</v>
      </c>
      <c r="F213" s="29">
        <v>18364</v>
      </c>
      <c r="G213" s="29">
        <v>19209</v>
      </c>
      <c r="H213" s="29">
        <v>21355</v>
      </c>
      <c r="I213" s="29">
        <v>20029</v>
      </c>
      <c r="J213" s="76">
        <f t="shared" si="38"/>
        <v>-6.2093186607351858E-2</v>
      </c>
      <c r="K213" s="29">
        <f t="shared" si="54"/>
        <v>-1326</v>
      </c>
      <c r="L213" s="77">
        <f t="shared" si="53"/>
        <v>0.1594069098346956</v>
      </c>
    </row>
    <row r="214" spans="2:12" x14ac:dyDescent="0.25">
      <c r="B214" s="278"/>
      <c r="C214" s="283"/>
      <c r="D214" s="4" t="s">
        <v>51</v>
      </c>
      <c r="E214" s="29">
        <v>532</v>
      </c>
      <c r="F214" s="29">
        <v>654</v>
      </c>
      <c r="G214" s="29">
        <v>663</v>
      </c>
      <c r="H214" s="29">
        <v>729</v>
      </c>
      <c r="I214" s="29">
        <v>673</v>
      </c>
      <c r="J214" s="76">
        <f t="shared" si="38"/>
        <v>-7.6817558299039801E-2</v>
      </c>
      <c r="K214" s="29">
        <f t="shared" si="54"/>
        <v>-56</v>
      </c>
      <c r="L214" s="77">
        <f t="shared" si="53"/>
        <v>5.3562759158595112E-3</v>
      </c>
    </row>
    <row r="215" spans="2:12" x14ac:dyDescent="0.25">
      <c r="B215" s="278"/>
      <c r="C215" s="283"/>
      <c r="D215" s="4" t="s">
        <v>52</v>
      </c>
      <c r="E215" s="29">
        <v>2908</v>
      </c>
      <c r="F215" s="29">
        <v>4497</v>
      </c>
      <c r="G215" s="29">
        <v>4790</v>
      </c>
      <c r="H215" s="29">
        <v>5123</v>
      </c>
      <c r="I215" s="29">
        <v>4725</v>
      </c>
      <c r="J215" s="76">
        <f t="shared" si="38"/>
        <v>-7.7688854186999778E-2</v>
      </c>
      <c r="K215" s="29">
        <f t="shared" si="54"/>
        <v>-398</v>
      </c>
      <c r="L215" s="77">
        <f t="shared" si="53"/>
        <v>3.7605354684154817E-2</v>
      </c>
    </row>
    <row r="216" spans="2:12" x14ac:dyDescent="0.25">
      <c r="B216" s="278"/>
      <c r="C216" s="283"/>
      <c r="D216" s="4" t="s">
        <v>53</v>
      </c>
      <c r="E216" s="29">
        <v>2270</v>
      </c>
      <c r="F216" s="29">
        <v>2680</v>
      </c>
      <c r="G216" s="29">
        <v>2774</v>
      </c>
      <c r="H216" s="29">
        <v>2946</v>
      </c>
      <c r="I216" s="29">
        <v>2675</v>
      </c>
      <c r="J216" s="76">
        <f t="shared" si="38"/>
        <v>-9.19891378139851E-2</v>
      </c>
      <c r="K216" s="29">
        <f t="shared" si="54"/>
        <v>-271</v>
      </c>
      <c r="L216" s="77">
        <f t="shared" si="53"/>
        <v>2.128980397462733E-2</v>
      </c>
    </row>
    <row r="217" spans="2:12" x14ac:dyDescent="0.25">
      <c r="B217" s="278"/>
      <c r="C217" s="283"/>
      <c r="D217" s="4" t="s">
        <v>54</v>
      </c>
      <c r="E217" s="29">
        <v>4393</v>
      </c>
      <c r="F217" s="29">
        <v>6413</v>
      </c>
      <c r="G217" s="29">
        <v>6356</v>
      </c>
      <c r="H217" s="29">
        <v>6825</v>
      </c>
      <c r="I217" s="29">
        <v>6497</v>
      </c>
      <c r="J217" s="40">
        <f t="shared" si="38"/>
        <v>-4.8058608058608066E-2</v>
      </c>
      <c r="K217" s="29">
        <f t="shared" si="54"/>
        <v>-328</v>
      </c>
      <c r="L217" s="42">
        <f t="shared" si="53"/>
        <v>5.1708357541365893E-2</v>
      </c>
    </row>
    <row r="218" spans="2:12" x14ac:dyDescent="0.25">
      <c r="B218" s="279"/>
      <c r="C218" s="284"/>
      <c r="D218" s="32" t="s">
        <v>55</v>
      </c>
      <c r="E218" s="73">
        <v>2862</v>
      </c>
      <c r="F218" s="73">
        <v>3212</v>
      </c>
      <c r="G218" s="73">
        <v>3072</v>
      </c>
      <c r="H218" s="73">
        <v>3320</v>
      </c>
      <c r="I218" s="73">
        <v>3105</v>
      </c>
      <c r="J218" s="65">
        <f t="shared" si="38"/>
        <v>-6.4759036144578341E-2</v>
      </c>
      <c r="K218" s="73">
        <f t="shared" si="54"/>
        <v>-215</v>
      </c>
      <c r="L218" s="56">
        <f t="shared" si="53"/>
        <v>2.4712090221016021E-2</v>
      </c>
    </row>
    <row r="219" spans="2:12" x14ac:dyDescent="0.25">
      <c r="B219" s="274"/>
      <c r="C219" s="274"/>
      <c r="D219" s="274"/>
      <c r="E219" s="274"/>
      <c r="F219" s="274"/>
      <c r="G219" s="274"/>
      <c r="H219" s="274"/>
      <c r="I219" s="274"/>
      <c r="J219" s="274"/>
      <c r="K219" s="274"/>
      <c r="L219" s="48"/>
    </row>
    <row r="220" spans="2:12" x14ac:dyDescent="0.25">
      <c r="B220" s="276" t="s">
        <v>57</v>
      </c>
      <c r="C220" s="276"/>
      <c r="D220" s="276"/>
      <c r="E220" s="276"/>
      <c r="F220" s="276"/>
      <c r="G220" s="276"/>
      <c r="H220" s="276"/>
      <c r="I220" s="276"/>
      <c r="J220" s="276"/>
      <c r="K220" s="276"/>
    </row>
  </sheetData>
  <mergeCells count="30">
    <mergeCell ref="D1:L2"/>
    <mergeCell ref="B7:B72"/>
    <mergeCell ref="C7:C17"/>
    <mergeCell ref="C18:C28"/>
    <mergeCell ref="C29:C39"/>
    <mergeCell ref="C40:C50"/>
    <mergeCell ref="C51:C61"/>
    <mergeCell ref="C62:C72"/>
    <mergeCell ref="B73:K73"/>
    <mergeCell ref="B74:K74"/>
    <mergeCell ref="B77:K77"/>
    <mergeCell ref="B80:B145"/>
    <mergeCell ref="C80:C90"/>
    <mergeCell ref="C91:C101"/>
    <mergeCell ref="C102:C112"/>
    <mergeCell ref="C113:C123"/>
    <mergeCell ref="C124:C134"/>
    <mergeCell ref="C135:C145"/>
    <mergeCell ref="B219:K219"/>
    <mergeCell ref="B220:K220"/>
    <mergeCell ref="B146:K146"/>
    <mergeCell ref="B147:K147"/>
    <mergeCell ref="B150:K150"/>
    <mergeCell ref="B153:B218"/>
    <mergeCell ref="C153:C163"/>
    <mergeCell ref="C164:C174"/>
    <mergeCell ref="C175:C185"/>
    <mergeCell ref="C186:C196"/>
    <mergeCell ref="C197:C207"/>
    <mergeCell ref="C208:C21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6BE5-A121-49A7-893F-0997E90DBD60}">
  <sheetPr>
    <tabColor theme="4" tint="0.79998168889431442"/>
  </sheetPr>
  <dimension ref="A1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1" spans="1:13" x14ac:dyDescent="0.25">
      <c r="D1" t="s">
        <v>269</v>
      </c>
      <c r="E1" t="s">
        <v>269</v>
      </c>
    </row>
    <row r="4" spans="1:13" ht="48.75" customHeight="1" thickBot="1" x14ac:dyDescent="0.3">
      <c r="B4" s="277" t="s">
        <v>301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CONCATENATE("dif ",RIGHT(K7,2),"/",RIGHT(I7,2))</f>
        <v>dif 26/25</v>
      </c>
    </row>
    <row r="9" spans="1:13" x14ac:dyDescent="0.25">
      <c r="A9" s="1" t="s">
        <v>75</v>
      </c>
      <c r="B9" s="116" t="s">
        <v>76</v>
      </c>
      <c r="C9" s="187">
        <v>7.2707658219083227</v>
      </c>
      <c r="D9" s="188">
        <v>0.82996634330740982</v>
      </c>
      <c r="E9" s="187">
        <v>7.6495140460657698</v>
      </c>
      <c r="F9" s="188">
        <f t="shared" ref="F9:H21" si="3">IFERROR(E9-C9,"-")</f>
        <v>0.37874822415744713</v>
      </c>
      <c r="G9" s="187">
        <v>7.4606177080338361</v>
      </c>
      <c r="H9" s="188">
        <f t="shared" si="3"/>
        <v>-0.18889633803193373</v>
      </c>
      <c r="I9" s="187">
        <v>7.5668246445497633</v>
      </c>
      <c r="J9" s="188">
        <f t="shared" ref="J9:J21" si="4">IFERROR(I9-G9,"-")</f>
        <v>0.10620693651592727</v>
      </c>
      <c r="K9" s="187">
        <v>7.2302148428590973</v>
      </c>
      <c r="L9" s="188">
        <f t="shared" ref="L9:L14" si="5">IFERROR(K9-I9,"-")</f>
        <v>-0.33660980169066601</v>
      </c>
    </row>
    <row r="10" spans="1:13" x14ac:dyDescent="0.25">
      <c r="A10" s="1" t="s">
        <v>77</v>
      </c>
      <c r="B10" s="116" t="s">
        <v>78</v>
      </c>
      <c r="C10" s="187">
        <v>5.9475019322618365</v>
      </c>
      <c r="D10" s="188">
        <v>1.7584351362081412</v>
      </c>
      <c r="E10" s="187">
        <v>7.1207352712306973</v>
      </c>
      <c r="F10" s="188">
        <f t="shared" si="3"/>
        <v>1.1732333389688607</v>
      </c>
      <c r="G10" s="187">
        <v>7.130149994765886</v>
      </c>
      <c r="H10" s="188">
        <f t="shared" si="3"/>
        <v>9.4147235351886849E-3</v>
      </c>
      <c r="I10" s="187">
        <v>6.9672563150615128</v>
      </c>
      <c r="J10" s="188">
        <f t="shared" si="4"/>
        <v>-0.16289367970437318</v>
      </c>
      <c r="K10" s="187">
        <v>6.6588821869134778</v>
      </c>
      <c r="L10" s="188">
        <f t="shared" si="5"/>
        <v>-0.308374128148035</v>
      </c>
    </row>
    <row r="11" spans="1:13" x14ac:dyDescent="0.25">
      <c r="A11" s="1" t="s">
        <v>79</v>
      </c>
      <c r="B11" s="116" t="s">
        <v>80</v>
      </c>
      <c r="C11" s="187">
        <v>6.4008498583569402</v>
      </c>
      <c r="D11" s="188">
        <v>2.0091187824153378</v>
      </c>
      <c r="E11" s="187">
        <v>6.5608761101911783</v>
      </c>
      <c r="F11" s="188">
        <f t="shared" si="3"/>
        <v>0.16002625183423813</v>
      </c>
      <c r="G11" s="187">
        <v>6.5438265292744955</v>
      </c>
      <c r="H11" s="188">
        <f t="shared" si="3"/>
        <v>-1.7049580916682849E-2</v>
      </c>
      <c r="I11" s="187">
        <v>6.312627201132643</v>
      </c>
      <c r="J11" s="188">
        <f t="shared" si="4"/>
        <v>-0.23119932814185251</v>
      </c>
      <c r="K11" s="187">
        <v>6.2240337920551001</v>
      </c>
      <c r="L11" s="188">
        <f t="shared" si="5"/>
        <v>-8.8593409077542873E-2</v>
      </c>
    </row>
    <row r="12" spans="1:13" x14ac:dyDescent="0.25">
      <c r="A12" s="1" t="s">
        <v>81</v>
      </c>
      <c r="B12" s="116" t="s">
        <v>82</v>
      </c>
      <c r="C12" s="187">
        <v>5.741822968081606</v>
      </c>
      <c r="D12" s="188">
        <v>1.566896932578647</v>
      </c>
      <c r="E12" s="187">
        <v>5.8235402468226196</v>
      </c>
      <c r="F12" s="188">
        <f t="shared" si="3"/>
        <v>8.1717278741013644E-2</v>
      </c>
      <c r="G12" s="187">
        <v>6.1835149147193631</v>
      </c>
      <c r="H12" s="188">
        <f t="shared" si="3"/>
        <v>0.35997466789674348</v>
      </c>
      <c r="I12" s="187">
        <v>5.5082925680801527</v>
      </c>
      <c r="J12" s="188">
        <f t="shared" si="4"/>
        <v>-0.67522234663921044</v>
      </c>
      <c r="K12" s="187">
        <v>5.4499239818737362</v>
      </c>
      <c r="L12" s="188">
        <f t="shared" si="5"/>
        <v>-5.8368586206416495E-2</v>
      </c>
    </row>
    <row r="13" spans="1:13" x14ac:dyDescent="0.25">
      <c r="A13" s="1" t="s">
        <v>83</v>
      </c>
      <c r="B13" s="116" t="s">
        <v>84</v>
      </c>
      <c r="C13" s="187">
        <v>5.7990297602388283</v>
      </c>
      <c r="D13" s="188">
        <v>2.1627166008829151</v>
      </c>
      <c r="E13" s="187">
        <v>5.8624737512478911</v>
      </c>
      <c r="F13" s="188">
        <f t="shared" si="3"/>
        <v>6.3443991009062728E-2</v>
      </c>
      <c r="G13" s="187">
        <v>5.2644131577239994</v>
      </c>
      <c r="H13" s="188">
        <f t="shared" si="3"/>
        <v>-0.59806059352389163</v>
      </c>
      <c r="I13" s="187">
        <v>5.2597598182408305</v>
      </c>
      <c r="J13" s="188">
        <f t="shared" si="4"/>
        <v>-4.6533394831689279E-3</v>
      </c>
      <c r="K13" s="187">
        <v>5.1323774129132458</v>
      </c>
      <c r="L13" s="188">
        <f t="shared" si="5"/>
        <v>-0.12738240532758471</v>
      </c>
    </row>
    <row r="14" spans="1:13" x14ac:dyDescent="0.25">
      <c r="A14" s="1" t="s">
        <v>85</v>
      </c>
      <c r="B14" s="116" t="s">
        <v>86</v>
      </c>
      <c r="C14" s="187">
        <v>5.7599316531396836</v>
      </c>
      <c r="D14" s="188">
        <v>1.3390788377298604</v>
      </c>
      <c r="E14" s="187">
        <v>5.5192868356133662</v>
      </c>
      <c r="F14" s="188">
        <f t="shared" si="3"/>
        <v>-0.24064481752631739</v>
      </c>
      <c r="G14" s="187">
        <v>5.5214346527886038</v>
      </c>
      <c r="H14" s="188">
        <f t="shared" si="3"/>
        <v>2.1478171752375985E-3</v>
      </c>
      <c r="I14" s="187">
        <v>5.5668871429126163</v>
      </c>
      <c r="J14" s="188">
        <f t="shared" si="4"/>
        <v>4.5452490124012535E-2</v>
      </c>
      <c r="K14" s="187">
        <v>5.1323774129132458</v>
      </c>
      <c r="L14" s="188">
        <f t="shared" si="5"/>
        <v>-0.43450972999937054</v>
      </c>
    </row>
    <row r="15" spans="1:13" x14ac:dyDescent="0.25">
      <c r="A15" s="1" t="s">
        <v>87</v>
      </c>
      <c r="B15" s="116" t="s">
        <v>88</v>
      </c>
      <c r="C15" s="187">
        <v>5.6479330349294781</v>
      </c>
      <c r="D15" s="188">
        <v>0.21974301688979114</v>
      </c>
      <c r="E15" s="187">
        <v>6.0877924243213668</v>
      </c>
      <c r="F15" s="188">
        <f t="shared" si="3"/>
        <v>0.43985938939188873</v>
      </c>
      <c r="G15" s="187">
        <v>5.9086820362473347</v>
      </c>
      <c r="H15" s="188">
        <f t="shared" si="3"/>
        <v>-0.17911038807403212</v>
      </c>
      <c r="I15" s="187">
        <v>5.6119565217391303</v>
      </c>
      <c r="J15" s="188">
        <f t="shared" si="4"/>
        <v>-0.29672551450820439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6.327599318610452</v>
      </c>
      <c r="D16" s="188">
        <v>0.65196577476202311</v>
      </c>
      <c r="E16" s="187">
        <v>6.5705482072584172</v>
      </c>
      <c r="F16" s="188">
        <f t="shared" si="3"/>
        <v>0.24294888864796516</v>
      </c>
      <c r="G16" s="187">
        <v>6.1984073500011228</v>
      </c>
      <c r="H16" s="188">
        <f t="shared" si="3"/>
        <v>-0.3721408572572944</v>
      </c>
      <c r="I16" s="187">
        <v>5.8762391361601267</v>
      </c>
      <c r="J16" s="188">
        <f t="shared" si="4"/>
        <v>-0.32216821384099603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6.0842648738198255</v>
      </c>
      <c r="D17" s="188">
        <v>0.27219512650954858</v>
      </c>
      <c r="E17" s="187">
        <v>6.1392882492936769</v>
      </c>
      <c r="F17" s="188">
        <f t="shared" si="3"/>
        <v>5.5023375473851388E-2</v>
      </c>
      <c r="G17" s="187">
        <v>6.305475355743452</v>
      </c>
      <c r="H17" s="188">
        <f t="shared" si="3"/>
        <v>0.16618710644977508</v>
      </c>
      <c r="I17" s="187">
        <v>5.7627999292053298</v>
      </c>
      <c r="J17" s="188">
        <f t="shared" si="4"/>
        <v>-0.54267542653812217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5.8589082295741068</v>
      </c>
      <c r="D18" s="188">
        <v>0.37555771214179323</v>
      </c>
      <c r="E18" s="187">
        <v>6.0482481494536486</v>
      </c>
      <c r="F18" s="188">
        <f t="shared" si="3"/>
        <v>0.1893399198795418</v>
      </c>
      <c r="G18" s="187">
        <v>5.9983995699607835</v>
      </c>
      <c r="H18" s="188">
        <f t="shared" si="3"/>
        <v>-4.9848579492865142E-2</v>
      </c>
      <c r="I18" s="187">
        <v>5.7099185433636803</v>
      </c>
      <c r="J18" s="188">
        <f t="shared" si="4"/>
        <v>-0.28848102659710317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6.5084693613162328</v>
      </c>
      <c r="D19" s="188">
        <v>0.12275688132971574</v>
      </c>
      <c r="E19" s="187">
        <v>6.9049731284535616</v>
      </c>
      <c r="F19" s="188">
        <f t="shared" si="3"/>
        <v>0.39650376713732882</v>
      </c>
      <c r="G19" s="187">
        <v>6.5895340110527396</v>
      </c>
      <c r="H19" s="188">
        <f t="shared" si="3"/>
        <v>-0.31543911740082198</v>
      </c>
      <c r="I19" s="187">
        <v>6.4341745633142331</v>
      </c>
      <c r="J19" s="188">
        <f t="shared" si="4"/>
        <v>-0.15535944773850652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6.6751102750389206</v>
      </c>
      <c r="D20" s="188">
        <v>0.24078262674103357</v>
      </c>
      <c r="E20" s="187">
        <v>7.0489614480564127</v>
      </c>
      <c r="F20" s="188">
        <f t="shared" si="3"/>
        <v>0.37385117301749204</v>
      </c>
      <c r="G20" s="187">
        <v>6.903225806451613</v>
      </c>
      <c r="H20" s="188">
        <f t="shared" si="3"/>
        <v>-0.14573564160479968</v>
      </c>
      <c r="I20" s="187">
        <v>6.5183910671959335</v>
      </c>
      <c r="J20" s="188">
        <f t="shared" si="4"/>
        <v>-0.38483473925567946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6.1255449929585293</v>
      </c>
      <c r="D21" s="190">
        <v>0.57122601293571762</v>
      </c>
      <c r="E21" s="189">
        <v>6.4182475011340019</v>
      </c>
      <c r="F21" s="190">
        <f t="shared" si="3"/>
        <v>0.29270250817547261</v>
      </c>
      <c r="G21" s="189">
        <v>6.291229510523408</v>
      </c>
      <c r="H21" s="190">
        <f t="shared" si="3"/>
        <v>-0.12701799061059393</v>
      </c>
      <c r="I21" s="189">
        <v>6.0448476417650596</v>
      </c>
      <c r="J21" s="190">
        <f t="shared" si="4"/>
        <v>-0.24638186875834833</v>
      </c>
      <c r="K21" s="189">
        <v>5.9688177000910585</v>
      </c>
      <c r="L21" s="190">
        <v>-0.17891013577791437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59.25" customHeight="1" thickBot="1" x14ac:dyDescent="0.3">
      <c r="B26" s="277" t="s">
        <v>302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CONCATENATE("dif ",RIGHT(K29,2),"/",RIGHT(I29,2))</f>
        <v>dif 26/25</v>
      </c>
    </row>
    <row r="31" spans="1:13" x14ac:dyDescent="0.25">
      <c r="B31" s="116" t="s">
        <v>76</v>
      </c>
      <c r="C31" s="187">
        <v>4.8944480309877338</v>
      </c>
      <c r="D31" s="188">
        <v>1.422069753834176</v>
      </c>
      <c r="E31" s="187">
        <v>5.7280874899973329</v>
      </c>
      <c r="F31" s="188">
        <f t="shared" ref="F31:H43" si="9">IFERROR(E31-C31,"-")</f>
        <v>0.83363945900959902</v>
      </c>
      <c r="G31" s="187">
        <v>4.8703927318728075</v>
      </c>
      <c r="H31" s="188">
        <f t="shared" si="9"/>
        <v>-0.85769475812452534</v>
      </c>
      <c r="I31" s="187">
        <v>4.7021208053691277</v>
      </c>
      <c r="J31" s="188">
        <f t="shared" ref="J31:L43" si="10">IFERROR(I31-G31,"-")</f>
        <v>-0.16827192650367984</v>
      </c>
      <c r="K31" s="187">
        <v>4.8424954692734365</v>
      </c>
      <c r="L31" s="188">
        <f t="shared" si="10"/>
        <v>0.14037466390430886</v>
      </c>
    </row>
    <row r="32" spans="1:13" x14ac:dyDescent="0.25">
      <c r="B32" s="116" t="s">
        <v>78</v>
      </c>
      <c r="C32" s="187">
        <v>4.4331975662493086</v>
      </c>
      <c r="D32" s="188">
        <v>1.9450059333208336</v>
      </c>
      <c r="E32" s="187">
        <v>5.1648424179088055</v>
      </c>
      <c r="F32" s="188">
        <f t="shared" si="9"/>
        <v>0.73164485165949689</v>
      </c>
      <c r="G32" s="187">
        <v>4.4075798940099569</v>
      </c>
      <c r="H32" s="188">
        <f t="shared" si="9"/>
        <v>-0.75726252389884863</v>
      </c>
      <c r="I32" s="187">
        <v>4.334629123765497</v>
      </c>
      <c r="J32" s="188">
        <f t="shared" si="10"/>
        <v>-7.2950770244459839E-2</v>
      </c>
      <c r="K32" s="187">
        <v>4.2969796928151736</v>
      </c>
      <c r="L32" s="188">
        <f t="shared" si="10"/>
        <v>-3.764943095032347E-2</v>
      </c>
    </row>
    <row r="33" spans="2:13" x14ac:dyDescent="0.25">
      <c r="B33" s="116" t="s">
        <v>80</v>
      </c>
      <c r="C33" s="187">
        <v>5.2166392844103688</v>
      </c>
      <c r="D33" s="188">
        <v>2.3066364182596093</v>
      </c>
      <c r="E33" s="187">
        <v>4.8057324840764331</v>
      </c>
      <c r="F33" s="188">
        <f t="shared" si="9"/>
        <v>-0.41090680033393578</v>
      </c>
      <c r="G33" s="187">
        <v>4.4979477983662086</v>
      </c>
      <c r="H33" s="188">
        <f t="shared" si="9"/>
        <v>-0.30778468571022444</v>
      </c>
      <c r="I33" s="187">
        <v>4.2489102357119792</v>
      </c>
      <c r="J33" s="188">
        <f t="shared" si="10"/>
        <v>-0.24903756265422938</v>
      </c>
      <c r="K33" s="187">
        <v>4.073180210640861</v>
      </c>
      <c r="L33" s="188">
        <f t="shared" si="10"/>
        <v>-0.17573002507111823</v>
      </c>
    </row>
    <row r="34" spans="2:13" x14ac:dyDescent="0.25">
      <c r="B34" s="116" t="s">
        <v>82</v>
      </c>
      <c r="C34" s="187">
        <v>4.3756004165127136</v>
      </c>
      <c r="D34" s="188">
        <v>1.3506609492003649</v>
      </c>
      <c r="E34" s="187">
        <v>4.627993543499028</v>
      </c>
      <c r="F34" s="188">
        <f>IFERROR(E34-C34,"-")</f>
        <v>0.25239312698631444</v>
      </c>
      <c r="G34" s="187">
        <v>4.3052337329920514</v>
      </c>
      <c r="H34" s="188">
        <f>IFERROR(G34-E34,"-")</f>
        <v>-0.32275981050697666</v>
      </c>
      <c r="I34" s="187">
        <v>3.9724943164276292</v>
      </c>
      <c r="J34" s="188">
        <f>IFERROR(I34-G34,"-")</f>
        <v>-0.33273941656442219</v>
      </c>
      <c r="K34" s="187">
        <v>3.9950124688279303</v>
      </c>
      <c r="L34" s="188">
        <f t="shared" si="10"/>
        <v>2.2518152400301084E-2</v>
      </c>
    </row>
    <row r="35" spans="2:13" x14ac:dyDescent="0.25">
      <c r="B35" s="116" t="s">
        <v>84</v>
      </c>
      <c r="C35" s="187">
        <v>5.0685692273121248</v>
      </c>
      <c r="D35" s="188">
        <v>2.1539280236084211</v>
      </c>
      <c r="E35" s="187">
        <v>4.7284747061829329</v>
      </c>
      <c r="F35" s="188">
        <f t="shared" si="9"/>
        <v>-0.34009452112919192</v>
      </c>
      <c r="G35" s="187">
        <v>3.8798555087296811</v>
      </c>
      <c r="H35" s="188">
        <f t="shared" si="9"/>
        <v>-0.84861919745325176</v>
      </c>
      <c r="I35" s="187">
        <v>4.0481245069210354</v>
      </c>
      <c r="J35" s="188">
        <f t="shared" si="10"/>
        <v>0.16826899819135432</v>
      </c>
      <c r="K35" s="187">
        <v>4.0056726661530924</v>
      </c>
      <c r="L35" s="188">
        <f t="shared" si="10"/>
        <v>-4.2451840767943061E-2</v>
      </c>
    </row>
    <row r="36" spans="2:13" x14ac:dyDescent="0.25">
      <c r="B36" s="116" t="s">
        <v>86</v>
      </c>
      <c r="C36" s="187">
        <v>4.9961056730870439</v>
      </c>
      <c r="D36" s="188">
        <v>1.3924001272029356</v>
      </c>
      <c r="E36" s="187">
        <v>4.4609144365774629</v>
      </c>
      <c r="F36" s="188">
        <f t="shared" si="9"/>
        <v>-0.535191236509581</v>
      </c>
      <c r="G36" s="187">
        <v>4.1407330029115643</v>
      </c>
      <c r="H36" s="188">
        <f t="shared" si="9"/>
        <v>-0.32018143366589857</v>
      </c>
      <c r="I36" s="187">
        <v>4.4572676534821642</v>
      </c>
      <c r="J36" s="188">
        <f t="shared" si="10"/>
        <v>0.31653465057059993</v>
      </c>
      <c r="K36" s="187">
        <v>4.2189040653034837</v>
      </c>
      <c r="L36" s="188">
        <f t="shared" si="10"/>
        <v>-0.23836358817868053</v>
      </c>
    </row>
    <row r="37" spans="2:13" x14ac:dyDescent="0.25">
      <c r="B37" s="116" t="s">
        <v>88</v>
      </c>
      <c r="C37" s="187">
        <v>4.5895429000477801</v>
      </c>
      <c r="D37" s="188">
        <v>-3.720317466797507E-2</v>
      </c>
      <c r="E37" s="187">
        <v>4.9556460304155188</v>
      </c>
      <c r="F37" s="188">
        <f t="shared" si="9"/>
        <v>0.36610313036773867</v>
      </c>
      <c r="G37" s="187">
        <v>4.4755482786849932</v>
      </c>
      <c r="H37" s="188">
        <f t="shared" si="9"/>
        <v>-0.4800977517305256</v>
      </c>
      <c r="I37" s="187">
        <v>4.3448173506945817</v>
      </c>
      <c r="J37" s="188">
        <f t="shared" si="10"/>
        <v>-0.13073092799041142</v>
      </c>
      <c r="K37" s="187"/>
      <c r="L37" s="188"/>
    </row>
    <row r="38" spans="2:13" x14ac:dyDescent="0.25">
      <c r="B38" s="116" t="s">
        <v>90</v>
      </c>
      <c r="C38" s="187">
        <v>5.2425426702823419</v>
      </c>
      <c r="D38" s="188">
        <v>0.31056884590249112</v>
      </c>
      <c r="E38" s="187">
        <v>5.4587207891970566</v>
      </c>
      <c r="F38" s="188">
        <f t="shared" si="9"/>
        <v>0.21617811891471472</v>
      </c>
      <c r="G38" s="187">
        <v>4.8243098561981732</v>
      </c>
      <c r="H38" s="188">
        <f t="shared" si="9"/>
        <v>-0.6344109329988834</v>
      </c>
      <c r="I38" s="187">
        <v>4.6135209520486882</v>
      </c>
      <c r="J38" s="188">
        <f t="shared" si="10"/>
        <v>-0.21078890414948503</v>
      </c>
      <c r="K38" s="187"/>
      <c r="L38" s="188"/>
    </row>
    <row r="39" spans="2:13" x14ac:dyDescent="0.25">
      <c r="B39" s="116" t="s">
        <v>92</v>
      </c>
      <c r="C39" s="187">
        <v>4.8405082669932638</v>
      </c>
      <c r="D39" s="188">
        <v>4.2105804733260754E-2</v>
      </c>
      <c r="E39" s="187">
        <v>4.589631135637525</v>
      </c>
      <c r="F39" s="188">
        <f t="shared" si="9"/>
        <v>-0.25087713135573875</v>
      </c>
      <c r="G39" s="187">
        <v>4.6177703269069577</v>
      </c>
      <c r="H39" s="188">
        <f t="shared" si="9"/>
        <v>2.8139191269432651E-2</v>
      </c>
      <c r="I39" s="187">
        <v>4.3209409787859689</v>
      </c>
      <c r="J39" s="188">
        <f t="shared" si="10"/>
        <v>-0.29682934812098871</v>
      </c>
      <c r="K39" s="187"/>
      <c r="L39" s="188"/>
    </row>
    <row r="40" spans="2:13" x14ac:dyDescent="0.25">
      <c r="B40" s="116" t="s">
        <v>94</v>
      </c>
      <c r="C40" s="187">
        <v>4.6055787364063479</v>
      </c>
      <c r="D40" s="188">
        <v>0.63298669169891841</v>
      </c>
      <c r="E40" s="187">
        <v>4.3497144962239824</v>
      </c>
      <c r="F40" s="188">
        <f t="shared" si="9"/>
        <v>-0.25586424018236542</v>
      </c>
      <c r="G40" s="187">
        <v>4.2488214401033257</v>
      </c>
      <c r="H40" s="188">
        <f t="shared" si="9"/>
        <v>-0.10089305612065669</v>
      </c>
      <c r="I40" s="187">
        <v>3.9980711196839125</v>
      </c>
      <c r="J40" s="188">
        <f t="shared" si="10"/>
        <v>-0.25075032041941325</v>
      </c>
      <c r="K40" s="187"/>
      <c r="L40" s="188"/>
    </row>
    <row r="41" spans="2:13" x14ac:dyDescent="0.25">
      <c r="B41" s="116" t="s">
        <v>96</v>
      </c>
      <c r="C41" s="187">
        <v>4.9321918120132979</v>
      </c>
      <c r="D41" s="188">
        <v>0.64312373723093774</v>
      </c>
      <c r="E41" s="187">
        <v>4.389671618880544</v>
      </c>
      <c r="F41" s="188">
        <f t="shared" si="9"/>
        <v>-0.5425201931327539</v>
      </c>
      <c r="G41" s="187">
        <v>4.2966355962715523</v>
      </c>
      <c r="H41" s="188">
        <f t="shared" si="9"/>
        <v>-9.3036022608991686E-2</v>
      </c>
      <c r="I41" s="187">
        <v>4.458546241311053</v>
      </c>
      <c r="J41" s="188">
        <f t="shared" si="10"/>
        <v>0.1619106450395007</v>
      </c>
      <c r="K41" s="187"/>
      <c r="L41" s="188"/>
    </row>
    <row r="42" spans="2:13" x14ac:dyDescent="0.25">
      <c r="B42" s="116" t="s">
        <v>98</v>
      </c>
      <c r="C42" s="187">
        <v>4.8050843799905048</v>
      </c>
      <c r="D42" s="188">
        <v>1.0136015368532498</v>
      </c>
      <c r="E42" s="187">
        <v>4.4141855027279817</v>
      </c>
      <c r="F42" s="188">
        <f t="shared" si="9"/>
        <v>-0.39089887726252304</v>
      </c>
      <c r="G42" s="187">
        <v>4.3754952311078501</v>
      </c>
      <c r="H42" s="188">
        <f t="shared" si="9"/>
        <v>-3.8690271620131611E-2</v>
      </c>
      <c r="I42" s="187">
        <v>4.2591141910213919</v>
      </c>
      <c r="J42" s="188">
        <f t="shared" si="10"/>
        <v>-0.11638104008645822</v>
      </c>
      <c r="K42" s="187"/>
      <c r="L42" s="188"/>
    </row>
    <row r="43" spans="2:13" ht="15.75" x14ac:dyDescent="0.25">
      <c r="B43" s="119" t="s">
        <v>32</v>
      </c>
      <c r="C43" s="189">
        <v>4.8350281563222683</v>
      </c>
      <c r="D43" s="190">
        <v>0.62208654602357782</v>
      </c>
      <c r="E43" s="189">
        <v>4.7975164362053846</v>
      </c>
      <c r="F43" s="190">
        <f t="shared" si="9"/>
        <v>-3.7511720116883751E-2</v>
      </c>
      <c r="G43" s="189">
        <v>4.3952630354121833</v>
      </c>
      <c r="H43" s="190">
        <f t="shared" si="9"/>
        <v>-0.40225340079320127</v>
      </c>
      <c r="I43" s="189">
        <v>4.3079990964309021</v>
      </c>
      <c r="J43" s="190">
        <f t="shared" si="10"/>
        <v>-8.7263938981281264E-2</v>
      </c>
      <c r="K43" s="189">
        <v>4.1778408673474745</v>
      </c>
      <c r="L43" s="190">
        <v>-7.3344908859698243E-2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303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CONCATENATE("dif ",RIGHT(K51,2),"/",RIGHT(I51,2))</f>
        <v>dif 26/25</v>
      </c>
    </row>
    <row r="53" spans="1:13" x14ac:dyDescent="0.25">
      <c r="A53" s="1">
        <v>1</v>
      </c>
      <c r="B53" s="116" t="s">
        <v>76</v>
      </c>
      <c r="C53" s="187">
        <v>5.6583729987018607</v>
      </c>
      <c r="D53" s="188">
        <v>1.9946048827598317</v>
      </c>
      <c r="E53" s="187">
        <v>6.2374595201903373</v>
      </c>
      <c r="F53" s="188">
        <f t="shared" ref="F53:H65" si="14">IFERROR(E53-C53,"-")</f>
        <v>0.57908652148847661</v>
      </c>
      <c r="G53" s="187">
        <v>5.4805724508050089</v>
      </c>
      <c r="H53" s="188">
        <f t="shared" si="14"/>
        <v>-0.75688706938532846</v>
      </c>
      <c r="I53" s="187">
        <v>5.2001080205238992</v>
      </c>
      <c r="J53" s="188">
        <f t="shared" ref="J53:L65" si="15">IFERROR(I53-G53,"-")</f>
        <v>-0.28046443028110968</v>
      </c>
      <c r="K53" s="187">
        <v>5.5323999155702523</v>
      </c>
      <c r="L53" s="188">
        <f t="shared" si="15"/>
        <v>0.33229189504635315</v>
      </c>
    </row>
    <row r="54" spans="1:13" x14ac:dyDescent="0.25">
      <c r="A54" s="1">
        <v>2</v>
      </c>
      <c r="B54" s="116" t="s">
        <v>78</v>
      </c>
      <c r="C54" s="187">
        <v>5.3711325473383349</v>
      </c>
      <c r="D54" s="188">
        <v>2.1645430549073463</v>
      </c>
      <c r="E54" s="187">
        <v>5.6372102238953836</v>
      </c>
      <c r="F54" s="188">
        <f t="shared" si="14"/>
        <v>0.26607767655704873</v>
      </c>
      <c r="G54" s="187">
        <v>4.8943406194281183</v>
      </c>
      <c r="H54" s="188">
        <f t="shared" si="14"/>
        <v>-0.74286960446726535</v>
      </c>
      <c r="I54" s="187">
        <v>4.8194248298883045</v>
      </c>
      <c r="J54" s="188">
        <f t="shared" si="15"/>
        <v>-7.4915789539813815E-2</v>
      </c>
      <c r="K54" s="187">
        <v>5.0627118644067792</v>
      </c>
      <c r="L54" s="188">
        <f t="shared" si="15"/>
        <v>0.24328703451847478</v>
      </c>
    </row>
    <row r="55" spans="1:13" x14ac:dyDescent="0.25">
      <c r="A55" s="1">
        <v>3</v>
      </c>
      <c r="B55" s="116" t="s">
        <v>80</v>
      </c>
      <c r="C55" s="187">
        <v>6.1517091436163787</v>
      </c>
      <c r="D55" s="188">
        <v>2.8059041549542472</v>
      </c>
      <c r="E55" s="187">
        <v>5.3723351015914327</v>
      </c>
      <c r="F55" s="188">
        <f t="shared" si="14"/>
        <v>-0.77937404202494598</v>
      </c>
      <c r="G55" s="187">
        <v>5.1427301720081564</v>
      </c>
      <c r="H55" s="188">
        <f t="shared" si="14"/>
        <v>-0.22960492958327627</v>
      </c>
      <c r="I55" s="187">
        <v>4.7134794658604182</v>
      </c>
      <c r="J55" s="188">
        <f t="shared" si="15"/>
        <v>-0.42925070614773819</v>
      </c>
      <c r="K55" s="187">
        <v>4.7421041623091407</v>
      </c>
      <c r="L55" s="188">
        <f t="shared" si="15"/>
        <v>2.8624696448722453E-2</v>
      </c>
    </row>
    <row r="56" spans="1:13" x14ac:dyDescent="0.25">
      <c r="A56" s="1">
        <v>4</v>
      </c>
      <c r="B56" s="116" t="s">
        <v>82</v>
      </c>
      <c r="C56" s="187">
        <v>5.4527805864509604</v>
      </c>
      <c r="D56" s="188">
        <v>2.3045143449204701</v>
      </c>
      <c r="E56" s="187">
        <v>5.3310610690611631</v>
      </c>
      <c r="F56" s="188">
        <f>IFERROR(E56-C56,"-")</f>
        <v>-0.12171951738979736</v>
      </c>
      <c r="G56" s="187">
        <v>5.0093518219929054</v>
      </c>
      <c r="H56" s="188">
        <f>IFERROR(G56-E56,"-")</f>
        <v>-0.32170924706825765</v>
      </c>
      <c r="I56" s="187">
        <v>4.4740068927988395</v>
      </c>
      <c r="J56" s="188">
        <f>IFERROR(I56-G56,"-")</f>
        <v>-0.53534492919406595</v>
      </c>
      <c r="K56" s="187">
        <v>4.837613542526837</v>
      </c>
      <c r="L56" s="188">
        <f t="shared" si="15"/>
        <v>0.3636066497279975</v>
      </c>
    </row>
    <row r="57" spans="1:13" x14ac:dyDescent="0.25">
      <c r="A57" s="1">
        <v>5</v>
      </c>
      <c r="B57" s="116" t="s">
        <v>84</v>
      </c>
      <c r="C57" s="187">
        <v>6.1356766100793401</v>
      </c>
      <c r="D57" s="188">
        <v>2.5688937993940906</v>
      </c>
      <c r="E57" s="187">
        <v>5.4834025823169368</v>
      </c>
      <c r="F57" s="188">
        <f t="shared" si="14"/>
        <v>-0.65227402776240329</v>
      </c>
      <c r="G57" s="187">
        <v>4.6308490942752387</v>
      </c>
      <c r="H57" s="188">
        <f t="shared" si="14"/>
        <v>-0.85255348804169806</v>
      </c>
      <c r="I57" s="187">
        <v>4.749269243260799</v>
      </c>
      <c r="J57" s="188">
        <f t="shared" si="15"/>
        <v>0.1184201489855603</v>
      </c>
      <c r="K57" s="187">
        <v>4.9531618435155416</v>
      </c>
      <c r="L57" s="188">
        <f t="shared" si="15"/>
        <v>0.20389260025474254</v>
      </c>
    </row>
    <row r="58" spans="1:13" x14ac:dyDescent="0.25">
      <c r="A58" s="1">
        <v>6</v>
      </c>
      <c r="B58" s="116" t="s">
        <v>86</v>
      </c>
      <c r="C58" s="187">
        <v>5.7055414580618615</v>
      </c>
      <c r="D58" s="188">
        <v>1.3505796260007932</v>
      </c>
      <c r="E58" s="187">
        <v>5.2554716587215982</v>
      </c>
      <c r="F58" s="188">
        <f t="shared" si="14"/>
        <v>-0.45006979934026337</v>
      </c>
      <c r="G58" s="187">
        <v>4.9124615540609051</v>
      </c>
      <c r="H58" s="188">
        <f t="shared" si="14"/>
        <v>-0.34301010466069304</v>
      </c>
      <c r="I58" s="187">
        <v>5.0789356702864037</v>
      </c>
      <c r="J58" s="188">
        <f t="shared" si="15"/>
        <v>0.16647411622549857</v>
      </c>
      <c r="K58" s="187">
        <v>5.0978760294755094</v>
      </c>
      <c r="L58" s="188">
        <f t="shared" si="15"/>
        <v>1.8940359189105749E-2</v>
      </c>
    </row>
    <row r="59" spans="1:13" x14ac:dyDescent="0.25">
      <c r="A59" s="1">
        <v>7</v>
      </c>
      <c r="B59" s="116" t="s">
        <v>88</v>
      </c>
      <c r="C59" s="187">
        <v>5.5952645341548157</v>
      </c>
      <c r="D59" s="188">
        <v>0.12094277463712011</v>
      </c>
      <c r="E59" s="187">
        <v>5.9675313026943639</v>
      </c>
      <c r="F59" s="188">
        <f t="shared" si="14"/>
        <v>0.37226676853954821</v>
      </c>
      <c r="G59" s="187">
        <v>5.2138678430996448</v>
      </c>
      <c r="H59" s="188">
        <f t="shared" si="14"/>
        <v>-0.75366345959471914</v>
      </c>
      <c r="I59" s="187">
        <v>5.1054000221312386</v>
      </c>
      <c r="J59" s="188">
        <f t="shared" si="15"/>
        <v>-0.10846782096840624</v>
      </c>
      <c r="K59" s="187"/>
      <c r="L59" s="188"/>
    </row>
    <row r="60" spans="1:13" x14ac:dyDescent="0.25">
      <c r="A60" s="1">
        <v>8</v>
      </c>
      <c r="B60" s="116" t="s">
        <v>90</v>
      </c>
      <c r="C60" s="187">
        <v>6.177176185759877</v>
      </c>
      <c r="D60" s="188">
        <v>0.54815022017836057</v>
      </c>
      <c r="E60" s="187">
        <v>6.3328700238782565</v>
      </c>
      <c r="F60" s="188">
        <f t="shared" si="14"/>
        <v>0.15569383811837945</v>
      </c>
      <c r="G60" s="187">
        <v>5.4583598772224473</v>
      </c>
      <c r="H60" s="188">
        <f t="shared" si="14"/>
        <v>-0.87451014665580917</v>
      </c>
      <c r="I60" s="187">
        <v>5.4754989430916625</v>
      </c>
      <c r="J60" s="188">
        <f t="shared" si="15"/>
        <v>1.7139065869215209E-2</v>
      </c>
      <c r="K60" s="187"/>
      <c r="L60" s="188"/>
    </row>
    <row r="61" spans="1:13" x14ac:dyDescent="0.25">
      <c r="A61" s="1">
        <v>9</v>
      </c>
      <c r="B61" s="116" t="s">
        <v>92</v>
      </c>
      <c r="C61" s="187">
        <v>5.623027303338878</v>
      </c>
      <c r="D61" s="188">
        <v>-8.2936561714684665E-2</v>
      </c>
      <c r="E61" s="187">
        <v>5.4833519745332531</v>
      </c>
      <c r="F61" s="188">
        <f t="shared" si="14"/>
        <v>-0.13967532880562494</v>
      </c>
      <c r="G61" s="187">
        <v>5.1576278825208446</v>
      </c>
      <c r="H61" s="188">
        <f t="shared" si="14"/>
        <v>-0.32572409201240848</v>
      </c>
      <c r="I61" s="187">
        <v>5.0877483443708611</v>
      </c>
      <c r="J61" s="188">
        <f t="shared" si="15"/>
        <v>-6.9879538149983489E-2</v>
      </c>
      <c r="K61" s="187"/>
      <c r="L61" s="188"/>
    </row>
    <row r="62" spans="1:13" x14ac:dyDescent="0.25">
      <c r="A62" s="1">
        <v>10</v>
      </c>
      <c r="B62" s="116" t="s">
        <v>94</v>
      </c>
      <c r="C62" s="187">
        <v>5.7005808131383935</v>
      </c>
      <c r="D62" s="188">
        <v>0.6714430390962276</v>
      </c>
      <c r="E62" s="187">
        <v>5.0361657474742545</v>
      </c>
      <c r="F62" s="188">
        <f t="shared" si="14"/>
        <v>-0.66441506566413899</v>
      </c>
      <c r="G62" s="187">
        <v>4.7908964073944889</v>
      </c>
      <c r="H62" s="188">
        <f t="shared" si="14"/>
        <v>-0.24526934007976564</v>
      </c>
      <c r="I62" s="187">
        <v>4.9387354485277335</v>
      </c>
      <c r="J62" s="188">
        <f t="shared" si="15"/>
        <v>0.14783904113324464</v>
      </c>
      <c r="K62" s="187"/>
      <c r="L62" s="188"/>
    </row>
    <row r="63" spans="1:13" x14ac:dyDescent="0.25">
      <c r="A63" s="1">
        <v>11</v>
      </c>
      <c r="B63" s="116" t="s">
        <v>96</v>
      </c>
      <c r="C63" s="187">
        <v>5.5842795787491912</v>
      </c>
      <c r="D63" s="188">
        <v>0.43772147364186331</v>
      </c>
      <c r="E63" s="187">
        <v>5.0292923433874712</v>
      </c>
      <c r="F63" s="188">
        <f t="shared" si="14"/>
        <v>-0.55498723536172001</v>
      </c>
      <c r="G63" s="187">
        <v>4.8597580732260504</v>
      </c>
      <c r="H63" s="188">
        <f t="shared" si="14"/>
        <v>-0.16953427016142086</v>
      </c>
      <c r="I63" s="187">
        <v>5.237037971489845</v>
      </c>
      <c r="J63" s="188">
        <f t="shared" si="15"/>
        <v>0.3772798982637946</v>
      </c>
      <c r="K63" s="187"/>
      <c r="L63" s="188"/>
    </row>
    <row r="64" spans="1:13" x14ac:dyDescent="0.25">
      <c r="A64" s="1">
        <v>12</v>
      </c>
      <c r="B64" s="116" t="s">
        <v>98</v>
      </c>
      <c r="C64" s="187">
        <v>5.6213217845277645</v>
      </c>
      <c r="D64" s="188">
        <v>0.92717699141404619</v>
      </c>
      <c r="E64" s="187">
        <v>5.014239843640933</v>
      </c>
      <c r="F64" s="188">
        <f t="shared" si="14"/>
        <v>-0.60708194088683154</v>
      </c>
      <c r="G64" s="187">
        <v>4.9085414452709886</v>
      </c>
      <c r="H64" s="188">
        <f t="shared" si="14"/>
        <v>-0.10569839836994444</v>
      </c>
      <c r="I64" s="187">
        <v>5.2620608609599211</v>
      </c>
      <c r="J64" s="188">
        <f t="shared" si="15"/>
        <v>0.35351941568893253</v>
      </c>
      <c r="K64" s="187"/>
      <c r="L64" s="188"/>
    </row>
    <row r="65" spans="1:13" ht="15.75" x14ac:dyDescent="0.25">
      <c r="B65" s="119" t="s">
        <v>32</v>
      </c>
      <c r="C65" s="189">
        <v>5.7510246905516187</v>
      </c>
      <c r="D65" s="190">
        <v>0.66356479377382538</v>
      </c>
      <c r="E65" s="189">
        <v>5.5509200102223355</v>
      </c>
      <c r="F65" s="190">
        <f t="shared" si="14"/>
        <v>-0.20010468032928319</v>
      </c>
      <c r="G65" s="189">
        <v>5.0479500936468664</v>
      </c>
      <c r="H65" s="190">
        <f t="shared" si="14"/>
        <v>-0.50296991657546908</v>
      </c>
      <c r="I65" s="189">
        <v>5.0168291605802224</v>
      </c>
      <c r="J65" s="190">
        <f t="shared" si="15"/>
        <v>-3.1120933066643985E-2</v>
      </c>
      <c r="K65" s="189">
        <v>5.0124039549705168</v>
      </c>
      <c r="L65" s="190">
        <v>0.19278144276355569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7" t="s">
        <v>304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 t="shared" ref="C73" si="16">E73-1</f>
        <v>2022</v>
      </c>
      <c r="D73" s="302"/>
      <c r="E73" s="303">
        <f t="shared" ref="E73" si="17">G73-1</f>
        <v>2023</v>
      </c>
      <c r="F73" s="302"/>
      <c r="G73" s="303">
        <f t="shared" ref="G73" si="18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CONCATENATE("dif ",RIGHT(K73,2),"/",RIGHT(I73,2))</f>
        <v>dif 26/25</v>
      </c>
    </row>
    <row r="75" spans="1:13" x14ac:dyDescent="0.25">
      <c r="A75" s="1">
        <v>1</v>
      </c>
      <c r="B75" s="116" t="s">
        <v>76</v>
      </c>
      <c r="C75" s="187">
        <v>2.6512071156289707</v>
      </c>
      <c r="D75" s="188">
        <v>-0.64125428309945809</v>
      </c>
      <c r="E75" s="187">
        <v>3.5954620918649693</v>
      </c>
      <c r="F75" s="188">
        <f t="shared" ref="F75:H77" si="19">IFERROR(E75-C75,"-")</f>
        <v>0.94425497623599863</v>
      </c>
      <c r="G75" s="187">
        <v>2.3741217798594847</v>
      </c>
      <c r="H75" s="188">
        <f t="shared" si="19"/>
        <v>-1.2213403120054847</v>
      </c>
      <c r="I75" s="187">
        <v>2.7676370312090217</v>
      </c>
      <c r="J75" s="188">
        <f t="shared" ref="J75:J77" si="20">IFERROR(I75-G75,"-")</f>
        <v>0.39351525134953702</v>
      </c>
      <c r="K75" s="187">
        <v>2.3886386386386387</v>
      </c>
      <c r="L75" s="188">
        <f t="shared" ref="L75:L80" si="21">IFERROR(K75-I75,"-")</f>
        <v>-0.37899839257038304</v>
      </c>
    </row>
    <row r="76" spans="1:13" x14ac:dyDescent="0.25">
      <c r="A76" s="1">
        <v>2</v>
      </c>
      <c r="B76" s="116" t="s">
        <v>78</v>
      </c>
      <c r="C76" s="187">
        <v>2.2053632043448745</v>
      </c>
      <c r="D76" s="188">
        <v>0.15539036349750912</v>
      </c>
      <c r="E76" s="187">
        <v>2.8121710526315788</v>
      </c>
      <c r="F76" s="188">
        <f t="shared" si="19"/>
        <v>0.60680784828670431</v>
      </c>
      <c r="G76" s="187">
        <v>2.3241944601469755</v>
      </c>
      <c r="H76" s="188">
        <f t="shared" si="19"/>
        <v>-0.48797659248460334</v>
      </c>
      <c r="I76" s="187">
        <v>2.1506651243493349</v>
      </c>
      <c r="J76" s="188">
        <f t="shared" si="20"/>
        <v>-0.17352933579764063</v>
      </c>
      <c r="K76" s="187">
        <v>2.2285387256772222</v>
      </c>
      <c r="L76" s="188">
        <f t="shared" si="21"/>
        <v>7.7873601327887343E-2</v>
      </c>
    </row>
    <row r="77" spans="1:13" x14ac:dyDescent="0.25">
      <c r="A77" s="1">
        <v>3</v>
      </c>
      <c r="B77" s="116" t="s">
        <v>80</v>
      </c>
      <c r="C77" s="187">
        <v>2.324803884945835</v>
      </c>
      <c r="D77" s="188">
        <v>-0.13954394114112167</v>
      </c>
      <c r="E77" s="187">
        <v>2.6021798365122617</v>
      </c>
      <c r="F77" s="188">
        <f t="shared" si="19"/>
        <v>0.27737595156642669</v>
      </c>
      <c r="G77" s="187">
        <v>2.4314678284182305</v>
      </c>
      <c r="H77" s="188">
        <f t="shared" si="19"/>
        <v>-0.1707120080940312</v>
      </c>
      <c r="I77" s="187">
        <v>2.379233421212736</v>
      </c>
      <c r="J77" s="188">
        <f t="shared" si="20"/>
        <v>-5.2234407205494549E-2</v>
      </c>
      <c r="K77" s="187">
        <v>2.1369759346148025</v>
      </c>
      <c r="L77" s="188">
        <f t="shared" si="21"/>
        <v>-0.24225748659793345</v>
      </c>
    </row>
    <row r="78" spans="1:13" x14ac:dyDescent="0.25">
      <c r="A78" s="1">
        <v>4</v>
      </c>
      <c r="B78" s="116" t="s">
        <v>82</v>
      </c>
      <c r="C78" s="187">
        <v>2.2430187168451607</v>
      </c>
      <c r="D78" s="188">
        <v>-0.59103433682541295</v>
      </c>
      <c r="E78" s="187">
        <v>2.982060312568787</v>
      </c>
      <c r="F78" s="188">
        <f>IFERROR(E78-C78,"-")</f>
        <v>0.73904159572362627</v>
      </c>
      <c r="G78" s="187">
        <v>2.3911083281152159</v>
      </c>
      <c r="H78" s="188">
        <f>IFERROR(G78-E78,"-")</f>
        <v>-0.59095198445357111</v>
      </c>
      <c r="I78" s="187">
        <v>2.2581845238095237</v>
      </c>
      <c r="J78" s="188">
        <f>IFERROR(I78-G78,"-")</f>
        <v>-0.13292380430569217</v>
      </c>
      <c r="K78" s="187">
        <v>2.0818411924627354</v>
      </c>
      <c r="L78" s="188">
        <f t="shared" si="21"/>
        <v>-0.17634333134678837</v>
      </c>
    </row>
    <row r="79" spans="1:13" x14ac:dyDescent="0.25">
      <c r="A79" s="1">
        <v>5</v>
      </c>
      <c r="B79" s="116" t="s">
        <v>84</v>
      </c>
      <c r="C79" s="187">
        <v>2.2658905704307335</v>
      </c>
      <c r="D79" s="188">
        <v>-1.1221169971786793E-3</v>
      </c>
      <c r="E79" s="187">
        <v>2.8360398700862359</v>
      </c>
      <c r="F79" s="188">
        <f t="shared" ref="F79:H87" si="22">IFERROR(E79-C79,"-")</f>
        <v>0.57014929965550243</v>
      </c>
      <c r="G79" s="187">
        <v>2.3998426098154244</v>
      </c>
      <c r="H79" s="188">
        <f t="shared" si="22"/>
        <v>-0.43619726027081152</v>
      </c>
      <c r="I79" s="187">
        <v>2.0924902617990759</v>
      </c>
      <c r="J79" s="188">
        <f t="shared" ref="J79:J87" si="23">IFERROR(I79-G79,"-")</f>
        <v>-0.30735234801634848</v>
      </c>
      <c r="K79" s="187">
        <v>2.2194382703576481</v>
      </c>
      <c r="L79" s="188">
        <f t="shared" si="21"/>
        <v>0.12694800855857213</v>
      </c>
    </row>
    <row r="80" spans="1:13" x14ac:dyDescent="0.25">
      <c r="A80" s="1">
        <v>6</v>
      </c>
      <c r="B80" s="116" t="s">
        <v>86</v>
      </c>
      <c r="C80" s="187">
        <v>2.6562994797557113</v>
      </c>
      <c r="D80" s="188">
        <v>0.19229321997480353</v>
      </c>
      <c r="E80" s="187">
        <v>2.6943369952034657</v>
      </c>
      <c r="F80" s="188">
        <f t="shared" si="22"/>
        <v>3.8037515447754355E-2</v>
      </c>
      <c r="G80" s="187">
        <v>2.658639491107361</v>
      </c>
      <c r="H80" s="188">
        <f t="shared" si="22"/>
        <v>-3.5697504096104726E-2</v>
      </c>
      <c r="I80" s="187">
        <v>2.442157266364759</v>
      </c>
      <c r="J80" s="188">
        <f t="shared" si="23"/>
        <v>-0.21648222474260193</v>
      </c>
      <c r="K80" s="187">
        <v>2.1757237858534291</v>
      </c>
      <c r="L80" s="188">
        <f t="shared" si="21"/>
        <v>-0.26643348051132998</v>
      </c>
    </row>
    <row r="81" spans="1:13" x14ac:dyDescent="0.25">
      <c r="A81" s="1">
        <v>7</v>
      </c>
      <c r="B81" s="116" t="s">
        <v>88</v>
      </c>
      <c r="C81" s="187">
        <v>2.8384682549582139</v>
      </c>
      <c r="D81" s="188">
        <v>-0.23751989742662927</v>
      </c>
      <c r="E81" s="187">
        <v>2.9239302694136291</v>
      </c>
      <c r="F81" s="188">
        <f t="shared" si="22"/>
        <v>8.5462014455415236E-2</v>
      </c>
      <c r="G81" s="187">
        <v>2.9497919006408138</v>
      </c>
      <c r="H81" s="188">
        <f t="shared" si="22"/>
        <v>2.5861631227184656E-2</v>
      </c>
      <c r="I81" s="187">
        <v>2.4336855275962743</v>
      </c>
      <c r="J81" s="188">
        <f t="shared" si="23"/>
        <v>-0.51610637304453943</v>
      </c>
      <c r="K81" s="187"/>
      <c r="L81" s="188"/>
    </row>
    <row r="82" spans="1:13" x14ac:dyDescent="0.25">
      <c r="A82" s="1">
        <v>8</v>
      </c>
      <c r="B82" s="116" t="s">
        <v>90</v>
      </c>
      <c r="C82" s="187">
        <v>2.7815126050420167</v>
      </c>
      <c r="D82" s="188">
        <v>-0.50726728459624226</v>
      </c>
      <c r="E82" s="187">
        <v>2.7460738774607387</v>
      </c>
      <c r="F82" s="188">
        <f t="shared" si="22"/>
        <v>-3.5438727581277973E-2</v>
      </c>
      <c r="G82" s="187">
        <v>3.1529654224868331</v>
      </c>
      <c r="H82" s="188">
        <f t="shared" si="22"/>
        <v>0.40689154502609437</v>
      </c>
      <c r="I82" s="187">
        <v>2.5432847629722422</v>
      </c>
      <c r="J82" s="188">
        <f t="shared" si="23"/>
        <v>-0.60968065951459094</v>
      </c>
      <c r="K82" s="187"/>
      <c r="L82" s="188"/>
    </row>
    <row r="83" spans="1:13" x14ac:dyDescent="0.25">
      <c r="A83" s="1">
        <v>9</v>
      </c>
      <c r="B83" s="116" t="s">
        <v>92</v>
      </c>
      <c r="C83" s="187">
        <v>2.4327799275995505</v>
      </c>
      <c r="D83" s="188">
        <v>-0.36907257562474305</v>
      </c>
      <c r="E83" s="187">
        <v>2.7320278969957084</v>
      </c>
      <c r="F83" s="188">
        <f t="shared" si="22"/>
        <v>0.29924796939615783</v>
      </c>
      <c r="G83" s="187">
        <v>2.8144523899134364</v>
      </c>
      <c r="H83" s="188">
        <f t="shared" si="22"/>
        <v>8.2424492917728021E-2</v>
      </c>
      <c r="I83" s="187">
        <v>2.2532996894409938</v>
      </c>
      <c r="J83" s="188">
        <f t="shared" si="23"/>
        <v>-0.56115270047244259</v>
      </c>
      <c r="K83" s="187"/>
      <c r="L83" s="188"/>
    </row>
    <row r="84" spans="1:13" x14ac:dyDescent="0.25">
      <c r="A84" s="1">
        <v>10</v>
      </c>
      <c r="B84" s="116" t="s">
        <v>94</v>
      </c>
      <c r="C84" s="187">
        <v>2.5158146201624461</v>
      </c>
      <c r="D84" s="188">
        <v>4.2805374710611854E-2</v>
      </c>
      <c r="E84" s="187">
        <v>2.2366286057692308</v>
      </c>
      <c r="F84" s="188">
        <f t="shared" si="22"/>
        <v>-0.27918601439321522</v>
      </c>
      <c r="G84" s="187">
        <v>2.7012696041822255</v>
      </c>
      <c r="H84" s="188">
        <f t="shared" si="22"/>
        <v>0.46464099841299467</v>
      </c>
      <c r="I84" s="187">
        <v>1.9854463762453605</v>
      </c>
      <c r="J84" s="188">
        <f t="shared" si="23"/>
        <v>-0.71582322793686504</v>
      </c>
      <c r="K84" s="187"/>
      <c r="L84" s="188"/>
    </row>
    <row r="85" spans="1:13" x14ac:dyDescent="0.25">
      <c r="A85" s="1">
        <v>11</v>
      </c>
      <c r="B85" s="116" t="s">
        <v>96</v>
      </c>
      <c r="C85" s="187">
        <v>2.6985086658605399</v>
      </c>
      <c r="D85" s="188">
        <v>0.18896291207515503</v>
      </c>
      <c r="E85" s="187">
        <v>2.4068329961789168</v>
      </c>
      <c r="F85" s="188">
        <f t="shared" si="22"/>
        <v>-0.29167566968162317</v>
      </c>
      <c r="G85" s="187">
        <v>2.6871430776354375</v>
      </c>
      <c r="H85" s="188">
        <f t="shared" si="22"/>
        <v>0.2803100814565207</v>
      </c>
      <c r="I85" s="187">
        <v>2.3555972056568408</v>
      </c>
      <c r="J85" s="188">
        <f t="shared" si="23"/>
        <v>-0.33154587197859664</v>
      </c>
      <c r="K85" s="187"/>
      <c r="L85" s="188"/>
    </row>
    <row r="86" spans="1:13" x14ac:dyDescent="0.25">
      <c r="A86" s="1">
        <v>12</v>
      </c>
      <c r="B86" s="116" t="s">
        <v>98</v>
      </c>
      <c r="C86" s="187">
        <v>2.6256930144146997</v>
      </c>
      <c r="D86" s="188">
        <v>0.25322919192911675</v>
      </c>
      <c r="E86" s="187">
        <v>2.6665989022158976</v>
      </c>
      <c r="F86" s="188">
        <f t="shared" si="22"/>
        <v>4.090588780119786E-2</v>
      </c>
      <c r="G86" s="187">
        <v>2.8862497680460195</v>
      </c>
      <c r="H86" s="188">
        <f t="shared" si="22"/>
        <v>0.21965086583012194</v>
      </c>
      <c r="I86" s="187">
        <v>1.9639065817409767</v>
      </c>
      <c r="J86" s="188">
        <f t="shared" si="23"/>
        <v>-0.92234318630504286</v>
      </c>
      <c r="K86" s="187"/>
      <c r="L86" s="188"/>
    </row>
    <row r="87" spans="1:13" ht="15.75" x14ac:dyDescent="0.25">
      <c r="B87" s="119" t="s">
        <v>32</v>
      </c>
      <c r="C87" s="189">
        <v>2.5444336685212599</v>
      </c>
      <c r="D87" s="190">
        <v>-0.17108679006149252</v>
      </c>
      <c r="E87" s="189">
        <v>2.7657890486189629</v>
      </c>
      <c r="F87" s="190">
        <f t="shared" si="22"/>
        <v>0.22135538009770306</v>
      </c>
      <c r="G87" s="189">
        <v>2.702007481062386</v>
      </c>
      <c r="H87" s="190">
        <f t="shared" si="22"/>
        <v>-6.3781567556576935E-2</v>
      </c>
      <c r="I87" s="189">
        <v>2.3026333493512734</v>
      </c>
      <c r="J87" s="190">
        <f t="shared" si="23"/>
        <v>-0.39937413171111258</v>
      </c>
      <c r="K87" s="189">
        <v>2.1849553746044164</v>
      </c>
      <c r="L87" s="190">
        <v>-0.12505657049687313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7" t="s">
        <v>305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CONCATENATE("dif ",RIGHT(K95,2),"/",RIGHT(I95,2))</f>
        <v>dif 26/25</v>
      </c>
    </row>
    <row r="97" spans="2:12" x14ac:dyDescent="0.25">
      <c r="B97" s="116" t="s">
        <v>76</v>
      </c>
      <c r="C97" s="187">
        <v>9.0109444669639238</v>
      </c>
      <c r="D97" s="188">
        <v>-0.28410139571426285</v>
      </c>
      <c r="E97" s="187">
        <v>8.5206927412137485</v>
      </c>
      <c r="F97" s="188">
        <f t="shared" ref="F97:H99" si="27">IFERROR(E97-C97,"-")</f>
        <v>-0.49025172575017528</v>
      </c>
      <c r="G97" s="187">
        <v>8.3857512527725291</v>
      </c>
      <c r="H97" s="188">
        <f t="shared" si="27"/>
        <v>-0.13494148844121945</v>
      </c>
      <c r="I97" s="187">
        <v>8.7072565993373949</v>
      </c>
      <c r="J97" s="188">
        <f t="shared" ref="J97:J99" si="28">IFERROR(I97-G97,"-")</f>
        <v>0.32150534656486585</v>
      </c>
      <c r="K97" s="187">
        <v>8.1443860386879727</v>
      </c>
      <c r="L97" s="188">
        <f t="shared" ref="L97:L102" si="29">IFERROR(K97-I97,"-")</f>
        <v>-0.5628705606494222</v>
      </c>
    </row>
    <row r="98" spans="2:12" x14ac:dyDescent="0.25">
      <c r="B98" s="116" t="s">
        <v>78</v>
      </c>
      <c r="C98" s="187">
        <v>5.75520347934141</v>
      </c>
      <c r="D98" s="188">
        <v>-2.9723958388702068</v>
      </c>
      <c r="E98" s="187">
        <v>8.0176301452784511</v>
      </c>
      <c r="F98" s="188">
        <f t="shared" si="27"/>
        <v>2.2624266659370411</v>
      </c>
      <c r="G98" s="187">
        <v>8.1856063750311279</v>
      </c>
      <c r="H98" s="188">
        <f t="shared" si="27"/>
        <v>0.16797622975267679</v>
      </c>
      <c r="I98" s="187">
        <v>7.9766359846119759</v>
      </c>
      <c r="J98" s="188">
        <f t="shared" si="28"/>
        <v>-0.208970390419152</v>
      </c>
      <c r="K98" s="187">
        <v>7.568211132056752</v>
      </c>
      <c r="L98" s="188">
        <f t="shared" si="29"/>
        <v>-0.40842485255522387</v>
      </c>
    </row>
    <row r="99" spans="2:12" x14ac:dyDescent="0.25">
      <c r="B99" s="116" t="s">
        <v>80</v>
      </c>
      <c r="C99" s="187">
        <v>5.500643500643501</v>
      </c>
      <c r="D99" s="188">
        <v>-5.4742420537817287</v>
      </c>
      <c r="E99" s="187">
        <v>7.6281529895908982</v>
      </c>
      <c r="F99" s="188">
        <f t="shared" si="27"/>
        <v>2.1275094889473971</v>
      </c>
      <c r="G99" s="187">
        <v>7.5469198757399916</v>
      </c>
      <c r="H99" s="188">
        <f t="shared" si="27"/>
        <v>-8.1233113850906591E-2</v>
      </c>
      <c r="I99" s="187">
        <v>7.2537225525022544</v>
      </c>
      <c r="J99" s="188">
        <f t="shared" si="28"/>
        <v>-0.29319732323773717</v>
      </c>
      <c r="K99" s="187">
        <v>7.3626507015594784</v>
      </c>
      <c r="L99" s="188">
        <f t="shared" si="29"/>
        <v>0.10892814905722403</v>
      </c>
    </row>
    <row r="100" spans="2:12" x14ac:dyDescent="0.25">
      <c r="B100" s="116" t="s">
        <v>82</v>
      </c>
      <c r="C100" s="187">
        <v>5.3676544450025112</v>
      </c>
      <c r="D100" s="188" t="s">
        <v>269</v>
      </c>
      <c r="E100" s="187">
        <v>6.86671840418499</v>
      </c>
      <c r="F100" s="188">
        <f>IFERROR(E100-C100,"-")</f>
        <v>1.4990639591824788</v>
      </c>
      <c r="G100" s="187">
        <v>7.6968225110574444</v>
      </c>
      <c r="H100" s="188">
        <f>IFERROR(G100-E100,"-")</f>
        <v>0.83010410687245439</v>
      </c>
      <c r="I100" s="187">
        <v>6.8486221677893449</v>
      </c>
      <c r="J100" s="188">
        <f>IFERROR(I100-G100,"-")</f>
        <v>-0.84820034326809957</v>
      </c>
      <c r="K100" s="187">
        <v>6.9945830797321973</v>
      </c>
      <c r="L100" s="188">
        <f t="shared" si="29"/>
        <v>0.14596091194285243</v>
      </c>
    </row>
    <row r="101" spans="2:12" x14ac:dyDescent="0.25">
      <c r="B101" s="116" t="s">
        <v>84</v>
      </c>
      <c r="C101" s="187">
        <v>4.6154148128762102</v>
      </c>
      <c r="D101" s="188" t="s">
        <v>269</v>
      </c>
      <c r="E101" s="187">
        <v>7.1880833271111779</v>
      </c>
      <c r="F101" s="188">
        <f t="shared" ref="F101:H109" si="30">IFERROR(E101-C101,"-")</f>
        <v>2.5726685142349677</v>
      </c>
      <c r="G101" s="187">
        <v>6.8821328081035453</v>
      </c>
      <c r="H101" s="188">
        <f t="shared" si="30"/>
        <v>-0.30595051900763259</v>
      </c>
      <c r="I101" s="187">
        <v>6.6997386066598477</v>
      </c>
      <c r="J101" s="188">
        <f t="shared" ref="J101:J109" si="31">IFERROR(I101-G101,"-")</f>
        <v>-0.18239420144369767</v>
      </c>
      <c r="K101" s="187">
        <v>6.7810418445772846</v>
      </c>
      <c r="L101" s="188">
        <f t="shared" si="29"/>
        <v>8.1303237917436988E-2</v>
      </c>
    </row>
    <row r="102" spans="2:12" x14ac:dyDescent="0.25">
      <c r="B102" s="116" t="s">
        <v>86</v>
      </c>
      <c r="C102" s="187">
        <v>5.8911511354737662</v>
      </c>
      <c r="D102" s="188" t="s">
        <v>269</v>
      </c>
      <c r="E102" s="187">
        <v>7.0050877724990732</v>
      </c>
      <c r="F102" s="188">
        <f t="shared" si="30"/>
        <v>1.113936637025307</v>
      </c>
      <c r="G102" s="187">
        <v>7.1391927083333337</v>
      </c>
      <c r="H102" s="188">
        <f t="shared" si="30"/>
        <v>0.13410493583426053</v>
      </c>
      <c r="I102" s="187">
        <v>6.8354370682719781</v>
      </c>
      <c r="J102" s="188">
        <f t="shared" si="31"/>
        <v>-0.30375564006135569</v>
      </c>
      <c r="K102" s="187">
        <v>6.9577882920493552</v>
      </c>
      <c r="L102" s="188">
        <f t="shared" si="29"/>
        <v>0.12235122377737717</v>
      </c>
    </row>
    <row r="103" spans="2:12" x14ac:dyDescent="0.25">
      <c r="B103" s="116" t="s">
        <v>88</v>
      </c>
      <c r="C103" s="187">
        <v>7.0290555155010814</v>
      </c>
      <c r="D103" s="188" t="s">
        <v>269</v>
      </c>
      <c r="E103" s="187">
        <v>7.4377873604249363</v>
      </c>
      <c r="F103" s="188">
        <f t="shared" si="30"/>
        <v>0.40873184492385484</v>
      </c>
      <c r="G103" s="187">
        <v>7.4333944533577814</v>
      </c>
      <c r="H103" s="188">
        <f t="shared" si="30"/>
        <v>-4.3929070671548942E-3</v>
      </c>
      <c r="I103" s="187">
        <v>7.0905879092966329</v>
      </c>
      <c r="J103" s="188">
        <f t="shared" si="31"/>
        <v>-0.34280654406114852</v>
      </c>
      <c r="K103" s="187"/>
      <c r="L103" s="188"/>
    </row>
    <row r="104" spans="2:12" x14ac:dyDescent="0.25">
      <c r="B104" s="116" t="s">
        <v>90</v>
      </c>
      <c r="C104" s="187">
        <v>7.0977242302543511</v>
      </c>
      <c r="D104" s="188">
        <v>0.18588999301335551</v>
      </c>
      <c r="E104" s="187">
        <v>7.7137433140259954</v>
      </c>
      <c r="F104" s="188">
        <f t="shared" si="30"/>
        <v>0.61601908377164438</v>
      </c>
      <c r="G104" s="187">
        <v>7.7794874272325423</v>
      </c>
      <c r="H104" s="188">
        <f t="shared" si="30"/>
        <v>6.5744113206546828E-2</v>
      </c>
      <c r="I104" s="187">
        <v>7.3797512173732436</v>
      </c>
      <c r="J104" s="188">
        <f t="shared" si="31"/>
        <v>-0.3997362098592987</v>
      </c>
      <c r="K104" s="187"/>
      <c r="L104" s="188"/>
    </row>
    <row r="105" spans="2:12" x14ac:dyDescent="0.25">
      <c r="B105" s="116" t="s">
        <v>92</v>
      </c>
      <c r="C105" s="187">
        <v>7.1154244794120416</v>
      </c>
      <c r="D105" s="188">
        <v>0.1223091609955187</v>
      </c>
      <c r="E105" s="187">
        <v>7.5650837764891374</v>
      </c>
      <c r="F105" s="188">
        <f t="shared" si="30"/>
        <v>0.44965929707709584</v>
      </c>
      <c r="G105" s="187">
        <v>7.6637820736501734</v>
      </c>
      <c r="H105" s="188">
        <f t="shared" si="30"/>
        <v>9.8698297161035953E-2</v>
      </c>
      <c r="I105" s="187">
        <v>7.1017945091919836</v>
      </c>
      <c r="J105" s="188">
        <f t="shared" si="31"/>
        <v>-0.56198756445818976</v>
      </c>
      <c r="K105" s="187"/>
      <c r="L105" s="188"/>
    </row>
    <row r="106" spans="2:12" x14ac:dyDescent="0.25">
      <c r="B106" s="116" t="s">
        <v>94</v>
      </c>
      <c r="C106" s="187">
        <v>6.7946358513446041</v>
      </c>
      <c r="D106" s="188">
        <v>1.9751813497756929</v>
      </c>
      <c r="E106" s="187">
        <v>7.1013933302878023</v>
      </c>
      <c r="F106" s="188">
        <f t="shared" si="30"/>
        <v>0.30675747894319816</v>
      </c>
      <c r="G106" s="187">
        <v>7.0632824322465266</v>
      </c>
      <c r="H106" s="188">
        <f t="shared" si="30"/>
        <v>-3.8110898041275654E-2</v>
      </c>
      <c r="I106" s="187">
        <v>6.7817363694801021</v>
      </c>
      <c r="J106" s="188">
        <f t="shared" si="31"/>
        <v>-0.28154606276642458</v>
      </c>
      <c r="K106" s="187"/>
      <c r="L106" s="188"/>
    </row>
    <row r="107" spans="2:12" x14ac:dyDescent="0.25">
      <c r="B107" s="116" t="s">
        <v>96</v>
      </c>
      <c r="C107" s="187">
        <v>7.2640043044180072</v>
      </c>
      <c r="D107" s="188">
        <v>-0.60462934503756038</v>
      </c>
      <c r="E107" s="187">
        <v>7.8645584975111893</v>
      </c>
      <c r="F107" s="188">
        <f t="shared" si="30"/>
        <v>0.60055419309318214</v>
      </c>
      <c r="G107" s="187">
        <v>7.7764869118621602</v>
      </c>
      <c r="H107" s="188">
        <f t="shared" si="30"/>
        <v>-8.8071585649029061E-2</v>
      </c>
      <c r="I107" s="187">
        <v>7.2864717797990233</v>
      </c>
      <c r="J107" s="188">
        <f t="shared" si="31"/>
        <v>-0.49001513206313696</v>
      </c>
      <c r="K107" s="187"/>
      <c r="L107" s="188"/>
    </row>
    <row r="108" spans="2:12" x14ac:dyDescent="0.25">
      <c r="B108" s="116" t="s">
        <v>98</v>
      </c>
      <c r="C108" s="187">
        <v>7.9840824979339589</v>
      </c>
      <c r="D108" s="188">
        <v>0.29838976471796652</v>
      </c>
      <c r="E108" s="187">
        <v>8.2201690765464033</v>
      </c>
      <c r="F108" s="188">
        <f t="shared" si="30"/>
        <v>0.23608657861244442</v>
      </c>
      <c r="G108" s="187">
        <v>7.9917642598365486</v>
      </c>
      <c r="H108" s="188">
        <f t="shared" si="30"/>
        <v>-0.22840481670985469</v>
      </c>
      <c r="I108" s="187">
        <v>7.6399435909489117</v>
      </c>
      <c r="J108" s="188">
        <f t="shared" si="31"/>
        <v>-0.35182066888763686</v>
      </c>
      <c r="K108" s="187"/>
      <c r="L108" s="188"/>
    </row>
    <row r="109" spans="2:12" ht="15.75" x14ac:dyDescent="0.25">
      <c r="B109" s="119" t="s">
        <v>32</v>
      </c>
      <c r="C109" s="189">
        <v>6.9670919535565847</v>
      </c>
      <c r="D109" s="190">
        <v>-1.7896031288381611</v>
      </c>
      <c r="E109" s="189">
        <v>7.6358262977989613</v>
      </c>
      <c r="F109" s="190">
        <f t="shared" si="30"/>
        <v>0.66873434424237654</v>
      </c>
      <c r="G109" s="189">
        <v>7.650302988272208</v>
      </c>
      <c r="H109" s="190">
        <f t="shared" si="30"/>
        <v>1.4476690473246734E-2</v>
      </c>
      <c r="I109" s="189">
        <v>7.3287548981772845</v>
      </c>
      <c r="J109" s="190">
        <f t="shared" si="31"/>
        <v>-0.32154809009492347</v>
      </c>
      <c r="K109" s="189">
        <v>7.3847439977098572</v>
      </c>
      <c r="L109" s="190">
        <v>-6.9795576848893148E-2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1:13" ht="48.75" customHeight="1" thickBot="1" x14ac:dyDescent="0.3">
      <c r="B114" s="277" t="s">
        <v>306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 t="shared" ref="C117" si="32">E117-1</f>
        <v>2022</v>
      </c>
      <c r="D117" s="302"/>
      <c r="E117" s="303">
        <f t="shared" ref="E117" si="33">G117-1</f>
        <v>2023</v>
      </c>
      <c r="F117" s="302"/>
      <c r="G117" s="303">
        <f t="shared" ref="G117" si="34">I117-1</f>
        <v>2024</v>
      </c>
      <c r="H117" s="302"/>
      <c r="I117" s="303">
        <f>K117-1</f>
        <v>2025</v>
      </c>
      <c r="J117" s="302"/>
      <c r="K117" s="303">
        <v>2026</v>
      </c>
      <c r="L117" s="304"/>
    </row>
    <row r="118" spans="1:13" ht="16.5" thickTop="1" thickBot="1" x14ac:dyDescent="0.3">
      <c r="B118" s="87"/>
      <c r="C118" s="113" t="s">
        <v>74</v>
      </c>
      <c r="D118" s="114" t="str">
        <f>CONCATENATE("dif ",RIGHT(C117,2),"/",RIGHT(C117-1,2))</f>
        <v>dif 22/21</v>
      </c>
      <c r="E118" s="115" t="s">
        <v>74</v>
      </c>
      <c r="F118" s="114" t="str">
        <f>CONCATENATE("dif ",RIGHT(E117,2),"/",RIGHT(C117,2))</f>
        <v>dif 23/22</v>
      </c>
      <c r="G118" s="115" t="s">
        <v>74</v>
      </c>
      <c r="H118" s="114" t="str">
        <f>CONCATENATE("dif ",RIGHT(G117,2),"/",RIGHT(E117,2))</f>
        <v>dif 24/23</v>
      </c>
      <c r="I118" s="115" t="s">
        <v>74</v>
      </c>
      <c r="J118" s="114" t="str">
        <f>CONCATENATE("dif ",RIGHT(I117,2),"/",RIGHT(G117,2))</f>
        <v>dif 25/24</v>
      </c>
      <c r="K118" s="115" t="s">
        <v>74</v>
      </c>
      <c r="L118" s="114" t="str">
        <f>CONCATENATE("dif ",RIGHT(K117,2),"/",RIGHT(I117,2))</f>
        <v>dif 26/25</v>
      </c>
    </row>
    <row r="119" spans="1:13" x14ac:dyDescent="0.25">
      <c r="B119" s="116" t="s">
        <v>76</v>
      </c>
      <c r="C119" s="187">
        <v>17.864253393665159</v>
      </c>
      <c r="D119" s="188">
        <v>9.930342537161037</v>
      </c>
      <c r="E119" s="187">
        <v>7.4245295975827492</v>
      </c>
      <c r="F119" s="188">
        <f t="shared" ref="F119:H121" si="35">IFERROR(E119-C119,"-")</f>
        <v>-10.43972379608241</v>
      </c>
      <c r="G119" s="187">
        <v>7.6925531914893615</v>
      </c>
      <c r="H119" s="188">
        <f t="shared" si="35"/>
        <v>0.26802359390661223</v>
      </c>
      <c r="I119" s="187">
        <v>7.7130570758405002</v>
      </c>
      <c r="J119" s="188">
        <f t="shared" ref="J119:J121" si="36">IFERROR(I119-G119,"-")</f>
        <v>2.0503884351138701E-2</v>
      </c>
      <c r="K119" s="187">
        <v>7.309667673716012</v>
      </c>
      <c r="L119" s="188">
        <f t="shared" ref="L119:L124" si="37">IFERROR(K119-I119,"-")</f>
        <v>-0.40338940212448815</v>
      </c>
    </row>
    <row r="120" spans="1:13" x14ac:dyDescent="0.25">
      <c r="B120" s="116" t="s">
        <v>78</v>
      </c>
      <c r="C120" s="187">
        <v>11.735751295336788</v>
      </c>
      <c r="D120" s="188">
        <v>4.6071094307020957</v>
      </c>
      <c r="E120" s="187">
        <v>6.6255956432947585</v>
      </c>
      <c r="F120" s="188">
        <f t="shared" si="35"/>
        <v>-5.1101556520420299</v>
      </c>
      <c r="G120" s="187">
        <v>7.0288492360294903</v>
      </c>
      <c r="H120" s="188">
        <f t="shared" si="35"/>
        <v>0.40325359273473182</v>
      </c>
      <c r="I120" s="187">
        <v>6.7095845331139445</v>
      </c>
      <c r="J120" s="188">
        <f t="shared" si="36"/>
        <v>-0.31926470291554576</v>
      </c>
      <c r="K120" s="187">
        <v>6.6684451219512191</v>
      </c>
      <c r="L120" s="188">
        <f t="shared" si="37"/>
        <v>-4.1139411162725459E-2</v>
      </c>
    </row>
    <row r="121" spans="1:13" x14ac:dyDescent="0.25">
      <c r="B121" s="116" t="s">
        <v>80</v>
      </c>
      <c r="C121" s="187">
        <v>8.6459854014598534</v>
      </c>
      <c r="D121" s="188">
        <v>-0.73265866633675714</v>
      </c>
      <c r="E121" s="187">
        <v>6.6871994801819366</v>
      </c>
      <c r="F121" s="188">
        <f t="shared" si="35"/>
        <v>-1.9587859212779168</v>
      </c>
      <c r="G121" s="187">
        <v>6.9662029881504379</v>
      </c>
      <c r="H121" s="188">
        <f t="shared" si="35"/>
        <v>0.27900350796850137</v>
      </c>
      <c r="I121" s="187">
        <v>6.2966065747614</v>
      </c>
      <c r="J121" s="188">
        <f t="shared" si="36"/>
        <v>-0.66959641338903797</v>
      </c>
      <c r="K121" s="187">
        <v>7.3224932249322494</v>
      </c>
      <c r="L121" s="188">
        <f t="shared" si="37"/>
        <v>1.0258866501708495</v>
      </c>
    </row>
    <row r="122" spans="1:13" x14ac:dyDescent="0.25">
      <c r="B122" s="116" t="s">
        <v>82</v>
      </c>
      <c r="C122" s="187">
        <v>2.8295964125560538</v>
      </c>
      <c r="D122" s="188" t="s">
        <v>269</v>
      </c>
      <c r="E122" s="187">
        <v>6.5770206022187008</v>
      </c>
      <c r="F122" s="188">
        <f>IFERROR(E122-C122,"-")</f>
        <v>3.747424189662647</v>
      </c>
      <c r="G122" s="187">
        <v>7.1351310407514017</v>
      </c>
      <c r="H122" s="188">
        <f>IFERROR(G122-E122,"-")</f>
        <v>0.55811043853270093</v>
      </c>
      <c r="I122" s="187">
        <v>6.2585340037046837</v>
      </c>
      <c r="J122" s="188">
        <f>IFERROR(I122-G122,"-")</f>
        <v>-0.87659703704671799</v>
      </c>
      <c r="K122" s="187">
        <v>7.788358905937292</v>
      </c>
      <c r="L122" s="188">
        <f t="shared" si="37"/>
        <v>1.5298249022326083</v>
      </c>
    </row>
    <row r="123" spans="1:13" x14ac:dyDescent="0.25">
      <c r="B123" s="116" t="s">
        <v>84</v>
      </c>
      <c r="C123" s="187">
        <v>3.0382293762575454</v>
      </c>
      <c r="D123" s="188" t="s">
        <v>269</v>
      </c>
      <c r="E123" s="187">
        <v>6.697749196141479</v>
      </c>
      <c r="F123" s="188">
        <f t="shared" ref="F123:H131" si="38">IFERROR(E123-C123,"-")</f>
        <v>3.6595198198839336</v>
      </c>
      <c r="G123" s="187">
        <v>6.6414432121297207</v>
      </c>
      <c r="H123" s="188">
        <f t="shared" si="38"/>
        <v>-5.6305984011758348E-2</v>
      </c>
      <c r="I123" s="187">
        <v>6.1644515846356072</v>
      </c>
      <c r="J123" s="188">
        <f t="shared" ref="J123:J131" si="39">IFERROR(I123-G123,"-")</f>
        <v>-0.4769916274941135</v>
      </c>
      <c r="K123" s="187">
        <v>7.4974393991123254</v>
      </c>
      <c r="L123" s="188">
        <f t="shared" si="37"/>
        <v>1.3329878144767182</v>
      </c>
    </row>
    <row r="124" spans="1:13" x14ac:dyDescent="0.25">
      <c r="B124" s="116" t="s">
        <v>86</v>
      </c>
      <c r="C124" s="187">
        <v>3.3338345864661654</v>
      </c>
      <c r="D124" s="188" t="s">
        <v>269</v>
      </c>
      <c r="E124" s="187">
        <v>6.8809303758471962</v>
      </c>
      <c r="F124" s="188">
        <f t="shared" si="38"/>
        <v>3.5470957893810309</v>
      </c>
      <c r="G124" s="187">
        <v>6.686951631046119</v>
      </c>
      <c r="H124" s="188">
        <f t="shared" si="38"/>
        <v>-0.19397874480107724</v>
      </c>
      <c r="I124" s="187">
        <v>6.1712112346401407</v>
      </c>
      <c r="J124" s="188">
        <f t="shared" si="39"/>
        <v>-0.51574039640597835</v>
      </c>
      <c r="K124" s="187">
        <v>7.1326235389422523</v>
      </c>
      <c r="L124" s="188">
        <f t="shared" si="37"/>
        <v>0.96141230430211166</v>
      </c>
    </row>
    <row r="125" spans="1:13" x14ac:dyDescent="0.25">
      <c r="B125" s="116" t="s">
        <v>88</v>
      </c>
      <c r="C125" s="187">
        <v>7.0270270270270272</v>
      </c>
      <c r="D125" s="188" t="s">
        <v>269</v>
      </c>
      <c r="E125" s="187">
        <v>7.464351215038973</v>
      </c>
      <c r="F125" s="188">
        <f t="shared" si="38"/>
        <v>0.43732418801194584</v>
      </c>
      <c r="G125" s="187">
        <v>7.0650243483242621</v>
      </c>
      <c r="H125" s="188">
        <f t="shared" si="38"/>
        <v>-0.39932686671471096</v>
      </c>
      <c r="I125" s="187">
        <v>6.4465197834870782</v>
      </c>
      <c r="J125" s="188">
        <f t="shared" si="39"/>
        <v>-0.61850456483718386</v>
      </c>
      <c r="K125" s="187"/>
      <c r="L125" s="188"/>
    </row>
    <row r="126" spans="1:13" x14ac:dyDescent="0.25">
      <c r="B126" s="116" t="s">
        <v>90</v>
      </c>
      <c r="C126" s="187">
        <v>5.8403361344537812</v>
      </c>
      <c r="D126" s="188">
        <v>-0.53661090604466111</v>
      </c>
      <c r="E126" s="187">
        <v>7.5153215849141315</v>
      </c>
      <c r="F126" s="188">
        <f t="shared" si="38"/>
        <v>1.6749854504603503</v>
      </c>
      <c r="G126" s="187">
        <v>7.5282225780624499</v>
      </c>
      <c r="H126" s="188">
        <f t="shared" si="38"/>
        <v>1.2900993148318385E-2</v>
      </c>
      <c r="I126" s="187">
        <v>6.9955884947944238</v>
      </c>
      <c r="J126" s="188">
        <f t="shared" si="39"/>
        <v>-0.53263408326802608</v>
      </c>
      <c r="K126" s="187"/>
      <c r="L126" s="188"/>
    </row>
    <row r="127" spans="1:13" x14ac:dyDescent="0.25">
      <c r="B127" s="116" t="s">
        <v>92</v>
      </c>
      <c r="C127" s="187">
        <v>6.9028243178554334</v>
      </c>
      <c r="D127" s="188">
        <v>0.88063291702325586</v>
      </c>
      <c r="E127" s="187">
        <v>7.4808184143222505</v>
      </c>
      <c r="F127" s="188">
        <f t="shared" si="38"/>
        <v>0.5779940964668171</v>
      </c>
      <c r="G127" s="187">
        <v>7.3459357277882802</v>
      </c>
      <c r="H127" s="188">
        <f t="shared" si="38"/>
        <v>-0.13488268653397029</v>
      </c>
      <c r="I127" s="187">
        <v>6.8409070294784584</v>
      </c>
      <c r="J127" s="188">
        <f t="shared" si="39"/>
        <v>-0.50502869830982178</v>
      </c>
      <c r="K127" s="187"/>
      <c r="L127" s="188"/>
    </row>
    <row r="128" spans="1:13" x14ac:dyDescent="0.25">
      <c r="A128" s="122"/>
      <c r="B128" s="116" t="s">
        <v>94</v>
      </c>
      <c r="C128" s="187">
        <v>6.6572815533980583</v>
      </c>
      <c r="D128" s="188">
        <v>2.1565430009608351</v>
      </c>
      <c r="E128" s="187">
        <v>6.9262397991211548</v>
      </c>
      <c r="F128" s="188">
        <f t="shared" si="38"/>
        <v>0.26895824572309657</v>
      </c>
      <c r="G128" s="187">
        <v>6.9094631059830647</v>
      </c>
      <c r="H128" s="188">
        <f t="shared" si="38"/>
        <v>-1.677669313809016E-2</v>
      </c>
      <c r="I128" s="187">
        <v>6.6619834710743806</v>
      </c>
      <c r="J128" s="188">
        <f t="shared" si="39"/>
        <v>-0.24747963490868408</v>
      </c>
      <c r="K128" s="187"/>
      <c r="L128" s="188"/>
    </row>
    <row r="129" spans="2:13" x14ac:dyDescent="0.25">
      <c r="B129" s="116" t="s">
        <v>96</v>
      </c>
      <c r="C129" s="187">
        <v>6.8495550611790881</v>
      </c>
      <c r="D129" s="188">
        <v>-2.7487355371115099</v>
      </c>
      <c r="E129" s="187">
        <v>6.9560150805438132</v>
      </c>
      <c r="F129" s="188">
        <f t="shared" si="38"/>
        <v>0.10646001936472516</v>
      </c>
      <c r="G129" s="187">
        <v>6.8750572082379859</v>
      </c>
      <c r="H129" s="188">
        <f t="shared" si="38"/>
        <v>-8.0957872305827294E-2</v>
      </c>
      <c r="I129" s="187">
        <v>6.5042352941176471</v>
      </c>
      <c r="J129" s="188">
        <f t="shared" si="39"/>
        <v>-0.37082191412033882</v>
      </c>
      <c r="K129" s="187"/>
      <c r="L129" s="188"/>
    </row>
    <row r="130" spans="2:13" x14ac:dyDescent="0.25">
      <c r="B130" s="116" t="s">
        <v>98</v>
      </c>
      <c r="C130" s="187">
        <v>8.0141221374045806</v>
      </c>
      <c r="D130" s="188">
        <v>-1.3207059642396644</v>
      </c>
      <c r="E130" s="187">
        <v>7.5589687989398868</v>
      </c>
      <c r="F130" s="188">
        <f t="shared" si="38"/>
        <v>-0.45515333846469375</v>
      </c>
      <c r="G130" s="187">
        <v>7.5490196078431371</v>
      </c>
      <c r="H130" s="188">
        <f t="shared" si="38"/>
        <v>-9.9491910967497432E-3</v>
      </c>
      <c r="I130" s="187">
        <v>7.1274771120639704</v>
      </c>
      <c r="J130" s="188">
        <f t="shared" si="39"/>
        <v>-0.42154249577916669</v>
      </c>
      <c r="K130" s="187"/>
      <c r="L130" s="188"/>
    </row>
    <row r="131" spans="2:13" ht="15.75" x14ac:dyDescent="0.25">
      <c r="B131" s="119" t="s">
        <v>32</v>
      </c>
      <c r="C131" s="189">
        <v>6.8464210841569333</v>
      </c>
      <c r="D131" s="190">
        <v>-0.79829108535366089</v>
      </c>
      <c r="E131" s="189">
        <v>7.1007313195548489</v>
      </c>
      <c r="F131" s="190">
        <f t="shared" si="38"/>
        <v>0.25431023539791564</v>
      </c>
      <c r="G131" s="189">
        <v>7.130827339756638</v>
      </c>
      <c r="H131" s="190">
        <f t="shared" si="38"/>
        <v>3.0096020201789031E-2</v>
      </c>
      <c r="I131" s="189">
        <v>6.6739171748933153</v>
      </c>
      <c r="J131" s="190">
        <f t="shared" si="39"/>
        <v>-0.4569101648633227</v>
      </c>
      <c r="K131" s="189">
        <v>7.2242226864937935</v>
      </c>
      <c r="L131" s="190">
        <v>0.6449289559573339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307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 t="shared" ref="C139" si="40">E139-1</f>
        <v>2022</v>
      </c>
      <c r="D139" s="302"/>
      <c r="E139" s="303">
        <f t="shared" ref="E139" si="41">G139-1</f>
        <v>2023</v>
      </c>
      <c r="F139" s="302"/>
      <c r="G139" s="303">
        <f t="shared" ref="G139" si="42">I139-1</f>
        <v>2024</v>
      </c>
      <c r="H139" s="302"/>
      <c r="I139" s="303">
        <f>K139-1</f>
        <v>2025</v>
      </c>
      <c r="J139" s="302"/>
      <c r="K139" s="303">
        <v>2026</v>
      </c>
      <c r="L139" s="304"/>
    </row>
    <row r="140" spans="2:13" ht="16.5" thickTop="1" thickBot="1" x14ac:dyDescent="0.3">
      <c r="B140" s="87"/>
      <c r="C140" s="113" t="s">
        <v>74</v>
      </c>
      <c r="D140" s="114" t="str">
        <f>CONCATENATE("dif ",RIGHT(C139,2),"/",RIGHT(C139-1,2))</f>
        <v>dif 22/21</v>
      </c>
      <c r="E140" s="115" t="s">
        <v>74</v>
      </c>
      <c r="F140" s="114" t="str">
        <f>CONCATENATE("dif ",RIGHT(E139,2),"/",RIGHT(C139,2))</f>
        <v>dif 23/22</v>
      </c>
      <c r="G140" s="115" t="s">
        <v>74</v>
      </c>
      <c r="H140" s="114" t="str">
        <f>CONCATENATE("dif ",RIGHT(G139,2),"/",RIGHT(E139,2))</f>
        <v>dif 24/23</v>
      </c>
      <c r="I140" s="115" t="s">
        <v>74</v>
      </c>
      <c r="J140" s="114" t="str">
        <f>CONCATENATE("dif ",RIGHT(I139,2),"/",RIGHT(G139,2))</f>
        <v>dif 25/24</v>
      </c>
      <c r="K140" s="115" t="s">
        <v>74</v>
      </c>
      <c r="L140" s="114" t="str">
        <f>CONCATENATE("dif ",RIGHT(K139,2),"/",RIGHT(I139,2))</f>
        <v>dif 26/25</v>
      </c>
    </row>
    <row r="141" spans="2:13" x14ac:dyDescent="0.25">
      <c r="B141" s="116" t="s">
        <v>76</v>
      </c>
      <c r="C141" s="187">
        <v>15.971804511278195</v>
      </c>
      <c r="D141" s="188">
        <v>4.3345482241914475</v>
      </c>
      <c r="E141" s="187">
        <v>11.418379216750678</v>
      </c>
      <c r="F141" s="188">
        <f t="shared" ref="F141:H143" si="43">IFERROR(E141-C141,"-")</f>
        <v>-4.5534252945275178</v>
      </c>
      <c r="G141" s="187">
        <v>10.839140103780577</v>
      </c>
      <c r="H141" s="188">
        <f t="shared" si="43"/>
        <v>-0.57923911297010022</v>
      </c>
      <c r="I141" s="187">
        <v>11.050628442310408</v>
      </c>
      <c r="J141" s="188">
        <f t="shared" ref="J141:J143" si="44">IFERROR(I141-G141,"-")</f>
        <v>0.21148833852983095</v>
      </c>
      <c r="K141" s="187">
        <v>10.598998766596532</v>
      </c>
      <c r="L141" s="188">
        <f t="shared" ref="L141:L146" si="45">IFERROR(K141-I141,"-")</f>
        <v>-0.45162967571387647</v>
      </c>
    </row>
    <row r="142" spans="2:13" x14ac:dyDescent="0.25">
      <c r="B142" s="116" t="s">
        <v>78</v>
      </c>
      <c r="C142" s="187">
        <v>8.7712609970674489</v>
      </c>
      <c r="D142" s="188">
        <v>-2.3675568819316997</v>
      </c>
      <c r="E142" s="187">
        <v>10.34370308590492</v>
      </c>
      <c r="F142" s="188">
        <f t="shared" si="43"/>
        <v>1.5724420888374713</v>
      </c>
      <c r="G142" s="187">
        <v>10.596861547007361</v>
      </c>
      <c r="H142" s="188">
        <f t="shared" si="43"/>
        <v>0.25315846110244067</v>
      </c>
      <c r="I142" s="187">
        <v>10.619604863221884</v>
      </c>
      <c r="J142" s="188">
        <f t="shared" si="44"/>
        <v>2.274331621452319E-2</v>
      </c>
      <c r="K142" s="187">
        <v>10.086588834006886</v>
      </c>
      <c r="L142" s="188">
        <f t="shared" si="45"/>
        <v>-0.53301602921499835</v>
      </c>
    </row>
    <row r="143" spans="2:13" x14ac:dyDescent="0.25">
      <c r="B143" s="116" t="s">
        <v>80</v>
      </c>
      <c r="C143" s="187">
        <v>7.0540806293018683</v>
      </c>
      <c r="D143" s="188">
        <v>-5.8284847076995074</v>
      </c>
      <c r="E143" s="187">
        <v>9.1222556390977445</v>
      </c>
      <c r="F143" s="188">
        <f t="shared" si="43"/>
        <v>2.0681750097958762</v>
      </c>
      <c r="G143" s="187">
        <v>9.0470304492010847</v>
      </c>
      <c r="H143" s="188">
        <f t="shared" si="43"/>
        <v>-7.5225189896659828E-2</v>
      </c>
      <c r="I143" s="187">
        <v>8.7083967677714025</v>
      </c>
      <c r="J143" s="188">
        <f t="shared" si="44"/>
        <v>-0.3386336814296822</v>
      </c>
      <c r="K143" s="187">
        <v>8.5673056814220985</v>
      </c>
      <c r="L143" s="188">
        <f t="shared" si="45"/>
        <v>-0.14109108634930401</v>
      </c>
    </row>
    <row r="144" spans="2:13" x14ac:dyDescent="0.25">
      <c r="B144" s="116" t="s">
        <v>82</v>
      </c>
      <c r="C144" s="187">
        <v>9.2820895522388067</v>
      </c>
      <c r="D144" s="188" t="s">
        <v>269</v>
      </c>
      <c r="E144" s="187">
        <v>7.9372430802959713</v>
      </c>
      <c r="F144" s="188">
        <f>IFERROR(E144-C144,"-")</f>
        <v>-1.3448464719428355</v>
      </c>
      <c r="G144" s="187">
        <v>9.8910386965376791</v>
      </c>
      <c r="H144" s="188">
        <f>IFERROR(G144-E144,"-")</f>
        <v>1.9537956162417078</v>
      </c>
      <c r="I144" s="187">
        <v>8.4332306111967128</v>
      </c>
      <c r="J144" s="188">
        <f>IFERROR(I144-G144,"-")</f>
        <v>-1.4578080853409663</v>
      </c>
      <c r="K144" s="187">
        <v>8.1361740502761801</v>
      </c>
      <c r="L144" s="188">
        <f t="shared" si="45"/>
        <v>-0.29705656092053268</v>
      </c>
    </row>
    <row r="145" spans="1:13" x14ac:dyDescent="0.25">
      <c r="B145" s="116" t="s">
        <v>84</v>
      </c>
      <c r="C145" s="187">
        <v>6.829085457271364</v>
      </c>
      <c r="D145" s="188" t="s">
        <v>269</v>
      </c>
      <c r="E145" s="187">
        <v>9.1007148327801897</v>
      </c>
      <c r="F145" s="188">
        <f t="shared" ref="F145:H153" si="46">IFERROR(E145-C145,"-")</f>
        <v>2.2716293755088257</v>
      </c>
      <c r="G145" s="187">
        <v>9.5351974757915343</v>
      </c>
      <c r="H145" s="188">
        <f t="shared" si="46"/>
        <v>0.43448264301134465</v>
      </c>
      <c r="I145" s="187">
        <v>9.218270488878316</v>
      </c>
      <c r="J145" s="188">
        <f t="shared" ref="J145:J153" si="47">IFERROR(I145-G145,"-")</f>
        <v>-0.3169269869132183</v>
      </c>
      <c r="K145" s="187">
        <v>8.6440677966101696</v>
      </c>
      <c r="L145" s="188">
        <f t="shared" si="45"/>
        <v>-0.57420269226814646</v>
      </c>
    </row>
    <row r="146" spans="1:13" x14ac:dyDescent="0.25">
      <c r="B146" s="116" t="s">
        <v>86</v>
      </c>
      <c r="C146" s="187">
        <v>8.3425669436749761</v>
      </c>
      <c r="D146" s="188" t="s">
        <v>269</v>
      </c>
      <c r="E146" s="187">
        <v>8.989169198256505</v>
      </c>
      <c r="F146" s="188">
        <f t="shared" si="46"/>
        <v>0.64660225458152887</v>
      </c>
      <c r="G146" s="187">
        <v>9.7805171377029456</v>
      </c>
      <c r="H146" s="188">
        <f t="shared" si="46"/>
        <v>0.79134793944644066</v>
      </c>
      <c r="I146" s="187">
        <v>9.0695855224751902</v>
      </c>
      <c r="J146" s="188">
        <f t="shared" si="47"/>
        <v>-0.71093161522775539</v>
      </c>
      <c r="K146" s="187">
        <v>9.2679108018345726</v>
      </c>
      <c r="L146" s="188">
        <f t="shared" si="45"/>
        <v>0.19832527935938238</v>
      </c>
    </row>
    <row r="147" spans="1:13" x14ac:dyDescent="0.25">
      <c r="B147" s="116" t="s">
        <v>88</v>
      </c>
      <c r="C147" s="187">
        <v>8.8326253186066275</v>
      </c>
      <c r="D147" s="188" t="s">
        <v>269</v>
      </c>
      <c r="E147" s="187">
        <v>8.4956982131039052</v>
      </c>
      <c r="F147" s="188">
        <f t="shared" si="46"/>
        <v>-0.33692710550272231</v>
      </c>
      <c r="G147" s="187">
        <v>9.7089457678661937</v>
      </c>
      <c r="H147" s="188">
        <f t="shared" si="46"/>
        <v>1.2132475547622885</v>
      </c>
      <c r="I147" s="187">
        <v>8.8397472716829402</v>
      </c>
      <c r="J147" s="188">
        <f t="shared" si="47"/>
        <v>-0.86919849618325351</v>
      </c>
      <c r="K147" s="187"/>
      <c r="L147" s="188"/>
    </row>
    <row r="148" spans="1:13" x14ac:dyDescent="0.25">
      <c r="B148" s="116" t="s">
        <v>90</v>
      </c>
      <c r="C148" s="187">
        <v>8.9125492925075385</v>
      </c>
      <c r="D148" s="188">
        <v>-8.0931260092302892E-3</v>
      </c>
      <c r="E148" s="187">
        <v>8.7677522690870262</v>
      </c>
      <c r="F148" s="188">
        <f t="shared" si="46"/>
        <v>-0.14479702342051226</v>
      </c>
      <c r="G148" s="187">
        <v>9.1128626308120282</v>
      </c>
      <c r="H148" s="188">
        <f t="shared" si="46"/>
        <v>0.34511036172500198</v>
      </c>
      <c r="I148" s="187">
        <v>8.193570529687678</v>
      </c>
      <c r="J148" s="188">
        <f t="shared" si="47"/>
        <v>-0.91929210112435022</v>
      </c>
      <c r="K148" s="187"/>
      <c r="L148" s="188"/>
    </row>
    <row r="149" spans="1:13" x14ac:dyDescent="0.25">
      <c r="B149" s="116" t="s">
        <v>92</v>
      </c>
      <c r="C149" s="187">
        <v>8.8154137529137522</v>
      </c>
      <c r="D149" s="188">
        <v>-3.9366989231425862</v>
      </c>
      <c r="E149" s="187">
        <v>9.3442921396444643</v>
      </c>
      <c r="F149" s="188">
        <f t="shared" si="46"/>
        <v>0.52887838673071208</v>
      </c>
      <c r="G149" s="187">
        <v>9.5348466746316216</v>
      </c>
      <c r="H149" s="188">
        <f t="shared" si="46"/>
        <v>0.19055453498715735</v>
      </c>
      <c r="I149" s="187">
        <v>8.7077053704096787</v>
      </c>
      <c r="J149" s="188">
        <f t="shared" si="47"/>
        <v>-0.82714130422194287</v>
      </c>
      <c r="K149" s="187"/>
      <c r="L149" s="188"/>
    </row>
    <row r="150" spans="1:13" x14ac:dyDescent="0.25">
      <c r="A150" s="122"/>
      <c r="B150" s="116" t="s">
        <v>94</v>
      </c>
      <c r="C150" s="187">
        <v>8.717644473742034</v>
      </c>
      <c r="D150" s="188">
        <v>3.0863313424289025</v>
      </c>
      <c r="E150" s="187">
        <v>8.9645416823840058</v>
      </c>
      <c r="F150" s="188">
        <f t="shared" si="46"/>
        <v>0.24689720864197184</v>
      </c>
      <c r="G150" s="187">
        <v>8.671056782334384</v>
      </c>
      <c r="H150" s="188">
        <f t="shared" si="46"/>
        <v>-0.2934849000496218</v>
      </c>
      <c r="I150" s="187">
        <v>8.23039088791095</v>
      </c>
      <c r="J150" s="188">
        <f t="shared" si="47"/>
        <v>-0.44066589442343407</v>
      </c>
      <c r="K150" s="187"/>
      <c r="L150" s="188"/>
    </row>
    <row r="151" spans="1:13" x14ac:dyDescent="0.25">
      <c r="B151" s="116" t="s">
        <v>96</v>
      </c>
      <c r="C151" s="187">
        <v>8.8209257098405285</v>
      </c>
      <c r="D151" s="188">
        <v>-0.82680156288674489</v>
      </c>
      <c r="E151" s="187">
        <v>9.3741670937980519</v>
      </c>
      <c r="F151" s="188">
        <f t="shared" si="46"/>
        <v>0.55324138395752342</v>
      </c>
      <c r="G151" s="187">
        <v>9.3356138350437092</v>
      </c>
      <c r="H151" s="188">
        <f t="shared" si="46"/>
        <v>-3.8553258754342679E-2</v>
      </c>
      <c r="I151" s="187">
        <v>8.7713968821245913</v>
      </c>
      <c r="J151" s="188">
        <f t="shared" si="47"/>
        <v>-0.56421695291911789</v>
      </c>
      <c r="K151" s="187"/>
      <c r="L151" s="188"/>
    </row>
    <row r="152" spans="1:13" x14ac:dyDescent="0.25">
      <c r="B152" s="116" t="s">
        <v>98</v>
      </c>
      <c r="C152" s="187">
        <v>9.8715930335530846</v>
      </c>
      <c r="D152" s="188">
        <v>-1.5481930627036</v>
      </c>
      <c r="E152" s="187">
        <v>10.795986093552465</v>
      </c>
      <c r="F152" s="188">
        <f t="shared" si="46"/>
        <v>0.92439305999937993</v>
      </c>
      <c r="G152" s="187">
        <v>10.171340457577278</v>
      </c>
      <c r="H152" s="188">
        <f t="shared" si="46"/>
        <v>-0.62464563597518641</v>
      </c>
      <c r="I152" s="187">
        <v>9.7720391807658054</v>
      </c>
      <c r="J152" s="188">
        <f t="shared" si="47"/>
        <v>-0.39930127681147276</v>
      </c>
      <c r="K152" s="187"/>
      <c r="L152" s="188"/>
    </row>
    <row r="153" spans="1:13" ht="15.75" x14ac:dyDescent="0.25">
      <c r="B153" s="119" t="s">
        <v>32</v>
      </c>
      <c r="C153" s="189">
        <v>8.9848573092603381</v>
      </c>
      <c r="D153" s="190">
        <v>-2.2749726588586849</v>
      </c>
      <c r="E153" s="189">
        <v>9.4996791611237192</v>
      </c>
      <c r="F153" s="190">
        <f t="shared" si="46"/>
        <v>0.51482185186338114</v>
      </c>
      <c r="G153" s="189">
        <v>9.7138099529670203</v>
      </c>
      <c r="H153" s="190">
        <f t="shared" si="46"/>
        <v>0.21413079184330108</v>
      </c>
      <c r="I153" s="189">
        <v>9.2010467825775226</v>
      </c>
      <c r="J153" s="190">
        <f t="shared" si="47"/>
        <v>-0.5127631703894977</v>
      </c>
      <c r="K153" s="189">
        <v>9.342858039018882</v>
      </c>
      <c r="L153" s="190">
        <v>-0.22090301444841565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308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 t="shared" ref="C161" si="48">E161-1</f>
        <v>2022</v>
      </c>
      <c r="D161" s="302"/>
      <c r="E161" s="303">
        <f t="shared" ref="E161" si="49">G161-1</f>
        <v>2023</v>
      </c>
      <c r="F161" s="302"/>
      <c r="G161" s="303">
        <f t="shared" ref="G161" si="50">I161-1</f>
        <v>2024</v>
      </c>
      <c r="H161" s="302"/>
      <c r="I161" s="303">
        <f>K161-1</f>
        <v>2025</v>
      </c>
      <c r="J161" s="302"/>
      <c r="K161" s="303">
        <v>2026</v>
      </c>
      <c r="L161" s="304"/>
    </row>
    <row r="162" spans="2:12" ht="16.5" thickTop="1" thickBot="1" x14ac:dyDescent="0.3">
      <c r="B162" s="87"/>
      <c r="C162" s="113" t="s">
        <v>74</v>
      </c>
      <c r="D162" s="114" t="str">
        <f>CONCATENATE("dif ",RIGHT(C161,2),"/",RIGHT(C161-1,2))</f>
        <v>dif 22/21</v>
      </c>
      <c r="E162" s="115" t="s">
        <v>74</v>
      </c>
      <c r="F162" s="114" t="str">
        <f>CONCATENATE("dif ",RIGHT(E161,2),"/",RIGHT(C161,2))</f>
        <v>dif 23/22</v>
      </c>
      <c r="G162" s="115" t="s">
        <v>74</v>
      </c>
      <c r="H162" s="114" t="str">
        <f>CONCATENATE("dif ",RIGHT(G161,2),"/",RIGHT(E161,2))</f>
        <v>dif 24/23</v>
      </c>
      <c r="I162" s="115" t="s">
        <v>74</v>
      </c>
      <c r="J162" s="114" t="str">
        <f>CONCATENATE("dif ",RIGHT(I161,2),"/",RIGHT(G161,2))</f>
        <v>dif 25/24</v>
      </c>
      <c r="K162" s="115" t="s">
        <v>74</v>
      </c>
      <c r="L162" s="114" t="str">
        <f>CONCATENATE("dif ",RIGHT(K161,2),"/",RIGHT(I161,2))</f>
        <v>dif 26/25</v>
      </c>
    </row>
    <row r="163" spans="2:12" x14ac:dyDescent="0.25">
      <c r="B163" s="116" t="s">
        <v>76</v>
      </c>
      <c r="C163" s="187">
        <v>4.857397504456328</v>
      </c>
      <c r="D163" s="188">
        <v>-1.359551648086045</v>
      </c>
      <c r="E163" s="187">
        <v>6.1614379084967323</v>
      </c>
      <c r="F163" s="188">
        <f t="shared" ref="F163:H165" si="51">IFERROR(E163-C163,"-")</f>
        <v>1.3040404040404043</v>
      </c>
      <c r="G163" s="187">
        <v>7.0589364035087723</v>
      </c>
      <c r="H163" s="188">
        <f t="shared" si="51"/>
        <v>0.89749849501203993</v>
      </c>
      <c r="I163" s="187">
        <v>7.9187620889748551</v>
      </c>
      <c r="J163" s="188">
        <f t="shared" ref="J163:J165" si="52">IFERROR(I163-G163,"-")</f>
        <v>0.85982568546608285</v>
      </c>
      <c r="K163" s="187">
        <v>7.1055276381909547</v>
      </c>
      <c r="L163" s="188">
        <f t="shared" ref="L163:L168" si="53">IFERROR(K163-I163,"-")</f>
        <v>-0.81323445078390044</v>
      </c>
    </row>
    <row r="164" spans="2:12" x14ac:dyDescent="0.25">
      <c r="B164" s="116" t="s">
        <v>78</v>
      </c>
      <c r="C164" s="187">
        <v>3.9221902017291068</v>
      </c>
      <c r="D164" s="188">
        <v>-1.6929117027145955</v>
      </c>
      <c r="E164" s="187">
        <v>6.1137742718446599</v>
      </c>
      <c r="F164" s="188">
        <f t="shared" si="51"/>
        <v>2.1915840701155531</v>
      </c>
      <c r="G164" s="187">
        <v>6.2099571516017136</v>
      </c>
      <c r="H164" s="188">
        <f t="shared" si="51"/>
        <v>9.6182879757053641E-2</v>
      </c>
      <c r="I164" s="187">
        <v>6.2748325358851673</v>
      </c>
      <c r="J164" s="188">
        <f t="shared" si="52"/>
        <v>6.4875384283453741E-2</v>
      </c>
      <c r="K164" s="187">
        <v>6.2925880425880427</v>
      </c>
      <c r="L164" s="188">
        <f t="shared" si="53"/>
        <v>1.7755506702875401E-2</v>
      </c>
    </row>
    <row r="165" spans="2:12" x14ac:dyDescent="0.25">
      <c r="B165" s="116" t="s">
        <v>80</v>
      </c>
      <c r="C165" s="187">
        <v>4.1970519782777345</v>
      </c>
      <c r="D165" s="188">
        <v>-3.4830487773897723</v>
      </c>
      <c r="E165" s="187">
        <v>6.0897001303780964</v>
      </c>
      <c r="F165" s="188">
        <f t="shared" si="51"/>
        <v>1.892648152100362</v>
      </c>
      <c r="G165" s="187">
        <v>6.2966198252943411</v>
      </c>
      <c r="H165" s="188">
        <f t="shared" si="51"/>
        <v>0.20691969491624462</v>
      </c>
      <c r="I165" s="187">
        <v>5.9869027854639363</v>
      </c>
      <c r="J165" s="188">
        <f t="shared" si="52"/>
        <v>-0.30971703983040477</v>
      </c>
      <c r="K165" s="187">
        <v>6.3779661016949154</v>
      </c>
      <c r="L165" s="188">
        <f t="shared" si="53"/>
        <v>0.39106331623097912</v>
      </c>
    </row>
    <row r="166" spans="2:12" x14ac:dyDescent="0.25">
      <c r="B166" s="116" t="s">
        <v>82</v>
      </c>
      <c r="C166" s="187">
        <v>4.46218487394958</v>
      </c>
      <c r="D166" s="188" t="s">
        <v>269</v>
      </c>
      <c r="E166" s="187">
        <v>5.785571142284569</v>
      </c>
      <c r="F166" s="188">
        <f>IFERROR(E166-C166,"-")</f>
        <v>1.3233862683349891</v>
      </c>
      <c r="G166" s="187">
        <v>6.4245002968533544</v>
      </c>
      <c r="H166" s="188">
        <f>IFERROR(G166-E166,"-")</f>
        <v>0.63892915456878541</v>
      </c>
      <c r="I166" s="187">
        <v>6.4407257354236389</v>
      </c>
      <c r="J166" s="188">
        <f>IFERROR(I166-G166,"-")</f>
        <v>1.6225438570284467E-2</v>
      </c>
      <c r="K166" s="187">
        <v>6.4703839869281046</v>
      </c>
      <c r="L166" s="188">
        <f t="shared" si="53"/>
        <v>2.965825150446566E-2</v>
      </c>
    </row>
    <row r="167" spans="2:12" x14ac:dyDescent="0.25">
      <c r="B167" s="116" t="s">
        <v>84</v>
      </c>
      <c r="C167" s="187">
        <v>3.8213616489693942</v>
      </c>
      <c r="D167" s="188" t="s">
        <v>269</v>
      </c>
      <c r="E167" s="187">
        <v>5.9001769911504427</v>
      </c>
      <c r="F167" s="188">
        <f t="shared" ref="F167:H175" si="54">IFERROR(E167-C167,"-")</f>
        <v>2.0788153421810485</v>
      </c>
      <c r="G167" s="187">
        <v>6.2373262469337698</v>
      </c>
      <c r="H167" s="188">
        <f t="shared" si="54"/>
        <v>0.33714925578332711</v>
      </c>
      <c r="I167" s="187">
        <v>6.0823970037453181</v>
      </c>
      <c r="J167" s="188">
        <f t="shared" ref="J167:J175" si="55">IFERROR(I167-G167,"-")</f>
        <v>-0.15492924318845169</v>
      </c>
      <c r="K167" s="187">
        <v>6.0239111870196416</v>
      </c>
      <c r="L167" s="188">
        <f t="shared" si="53"/>
        <v>-5.8485816725676543E-2</v>
      </c>
    </row>
    <row r="168" spans="2:12" x14ac:dyDescent="0.25">
      <c r="B168" s="116" t="s">
        <v>86</v>
      </c>
      <c r="C168" s="187">
        <v>5.2825719120135366</v>
      </c>
      <c r="D168" s="188" t="s">
        <v>269</v>
      </c>
      <c r="E168" s="187">
        <v>6.4738689547581902</v>
      </c>
      <c r="F168" s="188">
        <f t="shared" si="54"/>
        <v>1.1912970427446536</v>
      </c>
      <c r="G168" s="187">
        <v>5.9973009446693659</v>
      </c>
      <c r="H168" s="188">
        <f t="shared" si="54"/>
        <v>-0.47656801008882432</v>
      </c>
      <c r="I168" s="187">
        <v>6.4131101813110183</v>
      </c>
      <c r="J168" s="188">
        <f t="shared" si="55"/>
        <v>0.41580923664165237</v>
      </c>
      <c r="K168" s="187">
        <v>6.625460801179651</v>
      </c>
      <c r="L168" s="188">
        <f t="shared" si="53"/>
        <v>0.21235061986863268</v>
      </c>
    </row>
    <row r="169" spans="2:12" x14ac:dyDescent="0.25">
      <c r="B169" s="116" t="s">
        <v>88</v>
      </c>
      <c r="C169" s="187">
        <v>5.7448173741362289</v>
      </c>
      <c r="D169" s="188" t="s">
        <v>269</v>
      </c>
      <c r="E169" s="187">
        <v>6.7042852469741581</v>
      </c>
      <c r="F169" s="188">
        <f t="shared" si="54"/>
        <v>0.95946787283792911</v>
      </c>
      <c r="G169" s="187">
        <v>7.223830734966592</v>
      </c>
      <c r="H169" s="188">
        <f t="shared" si="54"/>
        <v>0.51954548799243394</v>
      </c>
      <c r="I169" s="187">
        <v>6.9501104565537553</v>
      </c>
      <c r="J169" s="188">
        <f t="shared" si="55"/>
        <v>-0.27372027841283675</v>
      </c>
      <c r="K169" s="187"/>
      <c r="L169" s="188"/>
    </row>
    <row r="170" spans="2:12" x14ac:dyDescent="0.25">
      <c r="B170" s="116" t="s">
        <v>90</v>
      </c>
      <c r="C170" s="187">
        <v>6.6801270417422867</v>
      </c>
      <c r="D170" s="188">
        <v>-0.24307830049477541</v>
      </c>
      <c r="E170" s="187">
        <v>8.2840572556762098</v>
      </c>
      <c r="F170" s="188">
        <f t="shared" si="54"/>
        <v>1.6039302139339231</v>
      </c>
      <c r="G170" s="187">
        <v>7.8188919164396005</v>
      </c>
      <c r="H170" s="188">
        <f t="shared" si="54"/>
        <v>-0.4651653392366093</v>
      </c>
      <c r="I170" s="187">
        <v>7.6363297971338175</v>
      </c>
      <c r="J170" s="188">
        <f t="shared" si="55"/>
        <v>-0.18256211930578292</v>
      </c>
      <c r="K170" s="187"/>
      <c r="L170" s="188"/>
    </row>
    <row r="171" spans="2:12" x14ac:dyDescent="0.25">
      <c r="B171" s="116" t="s">
        <v>92</v>
      </c>
      <c r="C171" s="187">
        <v>5.9712918660287082</v>
      </c>
      <c r="D171" s="188">
        <v>-0.31930642456958225</v>
      </c>
      <c r="E171" s="187">
        <v>6.6430817610062896</v>
      </c>
      <c r="F171" s="188">
        <f t="shared" si="54"/>
        <v>0.67178989497758135</v>
      </c>
      <c r="G171" s="187">
        <v>7.2306136210384357</v>
      </c>
      <c r="H171" s="188">
        <f t="shared" si="54"/>
        <v>0.58753186003214619</v>
      </c>
      <c r="I171" s="187">
        <v>7.1272592225798466</v>
      </c>
      <c r="J171" s="188">
        <f t="shared" si="55"/>
        <v>-0.10335439845858918</v>
      </c>
      <c r="K171" s="187"/>
      <c r="L171" s="188"/>
    </row>
    <row r="172" spans="2:12" x14ac:dyDescent="0.25">
      <c r="B172" s="116" t="s">
        <v>94</v>
      </c>
      <c r="C172" s="187">
        <v>5.052470187393526</v>
      </c>
      <c r="D172" s="188">
        <v>0.26233257271462662</v>
      </c>
      <c r="E172" s="187">
        <v>6.0223759153783565</v>
      </c>
      <c r="F172" s="188">
        <f t="shared" si="54"/>
        <v>0.96990572798483043</v>
      </c>
      <c r="G172" s="187">
        <v>6.217721518987342</v>
      </c>
      <c r="H172" s="188">
        <f t="shared" si="54"/>
        <v>0.19534560360898556</v>
      </c>
      <c r="I172" s="187">
        <v>6.609579356663132</v>
      </c>
      <c r="J172" s="188">
        <f t="shared" si="55"/>
        <v>0.39185783767578997</v>
      </c>
      <c r="K172" s="187"/>
      <c r="L172" s="188"/>
    </row>
    <row r="173" spans="2:12" x14ac:dyDescent="0.25">
      <c r="B173" s="116" t="s">
        <v>96</v>
      </c>
      <c r="C173" s="187">
        <v>5.5709446744448625</v>
      </c>
      <c r="D173" s="188">
        <v>-1.5453343953225795</v>
      </c>
      <c r="E173" s="187">
        <v>6.6880329314907376</v>
      </c>
      <c r="F173" s="188">
        <f t="shared" si="54"/>
        <v>1.1170882570458751</v>
      </c>
      <c r="G173" s="187">
        <v>6.2833206397562833</v>
      </c>
      <c r="H173" s="188">
        <f t="shared" si="54"/>
        <v>-0.40471229173445433</v>
      </c>
      <c r="I173" s="187">
        <v>6.1017571466037239</v>
      </c>
      <c r="J173" s="188">
        <f t="shared" si="55"/>
        <v>-0.18156349315255937</v>
      </c>
      <c r="K173" s="187"/>
      <c r="L173" s="188"/>
    </row>
    <row r="174" spans="2:12" x14ac:dyDescent="0.25">
      <c r="B174" s="116" t="s">
        <v>98</v>
      </c>
      <c r="C174" s="187">
        <v>5.4954610606784522</v>
      </c>
      <c r="D174" s="188">
        <v>1.2950478375379566</v>
      </c>
      <c r="E174" s="187">
        <v>6.5164683088845834</v>
      </c>
      <c r="F174" s="188">
        <f t="shared" si="54"/>
        <v>1.0210072482061312</v>
      </c>
      <c r="G174" s="187">
        <v>6.611312921639855</v>
      </c>
      <c r="H174" s="188">
        <f t="shared" si="54"/>
        <v>9.4844612755271562E-2</v>
      </c>
      <c r="I174" s="187">
        <v>6.6587561374795419</v>
      </c>
      <c r="J174" s="188">
        <f t="shared" si="55"/>
        <v>4.7443215839686914E-2</v>
      </c>
      <c r="K174" s="187"/>
      <c r="L174" s="188"/>
    </row>
    <row r="175" spans="2:12" ht="15.75" x14ac:dyDescent="0.25">
      <c r="B175" s="119" t="s">
        <v>32</v>
      </c>
      <c r="C175" s="189">
        <v>5.311838209464546</v>
      </c>
      <c r="D175" s="190">
        <v>-0.59800972681351361</v>
      </c>
      <c r="E175" s="189">
        <v>6.4588587456101072</v>
      </c>
      <c r="F175" s="190">
        <f t="shared" si="54"/>
        <v>1.1470205361455612</v>
      </c>
      <c r="G175" s="189">
        <v>6.6307859396279758</v>
      </c>
      <c r="H175" s="190">
        <f t="shared" si="54"/>
        <v>0.1719271940178686</v>
      </c>
      <c r="I175" s="189">
        <v>6.6567801803379147</v>
      </c>
      <c r="J175" s="190">
        <f t="shared" si="55"/>
        <v>2.5994240709938943E-2</v>
      </c>
      <c r="K175" s="189">
        <v>6.4616825175338741</v>
      </c>
      <c r="L175" s="190">
        <v>2.3912214794806097E-2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309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 t="shared" ref="C183" si="56">E183-1</f>
        <v>2022</v>
      </c>
      <c r="D183" s="302"/>
      <c r="E183" s="303">
        <f t="shared" ref="E183" si="57">G183-1</f>
        <v>2023</v>
      </c>
      <c r="F183" s="302"/>
      <c r="G183" s="303">
        <f t="shared" ref="G183" si="58">I183-1</f>
        <v>2024</v>
      </c>
      <c r="H183" s="302"/>
      <c r="I183" s="303">
        <f>K183-1</f>
        <v>2025</v>
      </c>
      <c r="J183" s="302"/>
      <c r="K183" s="303">
        <v>2026</v>
      </c>
      <c r="L183" s="304"/>
    </row>
    <row r="184" spans="1:13" ht="16.5" thickTop="1" thickBot="1" x14ac:dyDescent="0.3">
      <c r="B184" s="87"/>
      <c r="C184" s="113" t="s">
        <v>74</v>
      </c>
      <c r="D184" s="114" t="str">
        <f>CONCATENATE("dif ",RIGHT(C183,2),"/",RIGHT(C183-1,2))</f>
        <v>dif 22/21</v>
      </c>
      <c r="E184" s="115" t="s">
        <v>74</v>
      </c>
      <c r="F184" s="114" t="str">
        <f>CONCATENATE("dif ",RIGHT(E183,2),"/",RIGHT(C183,2))</f>
        <v>dif 23/22</v>
      </c>
      <c r="G184" s="115" t="s">
        <v>74</v>
      </c>
      <c r="H184" s="114" t="str">
        <f>CONCATENATE("dif ",RIGHT(G183,2),"/",RIGHT(E183,2))</f>
        <v>dif 24/23</v>
      </c>
      <c r="I184" s="115" t="s">
        <v>74</v>
      </c>
      <c r="J184" s="114" t="str">
        <f>CONCATENATE("dif ",RIGHT(I183,2),"/",RIGHT(G183,2))</f>
        <v>dif 25/24</v>
      </c>
      <c r="K184" s="115" t="s">
        <v>74</v>
      </c>
      <c r="L184" s="114" t="str">
        <f>CONCATENATE("dif ",RIGHT(K183,2),"/",RIGHT(I183,2))</f>
        <v>dif 26/25</v>
      </c>
    </row>
    <row r="185" spans="1:13" x14ac:dyDescent="0.25">
      <c r="A185" s="122"/>
      <c r="B185" s="116" t="s">
        <v>76</v>
      </c>
      <c r="C185" s="187">
        <v>3.0506329113924049</v>
      </c>
      <c r="D185" s="188">
        <v>-3.6329698599701818</v>
      </c>
      <c r="E185" s="187">
        <v>6.2166377816291165</v>
      </c>
      <c r="F185" s="188">
        <f t="shared" ref="F185:H187" si="59">IFERROR(E185-C185,"-")</f>
        <v>3.1660048702367116</v>
      </c>
      <c r="G185" s="187">
        <v>6.4835355285961871</v>
      </c>
      <c r="H185" s="188">
        <f t="shared" si="59"/>
        <v>0.26689774696707058</v>
      </c>
      <c r="I185" s="187">
        <v>6.3674242424242422</v>
      </c>
      <c r="J185" s="188">
        <f t="shared" ref="J185:J187" si="60">IFERROR(I185-G185,"-")</f>
        <v>-0.11611128617194488</v>
      </c>
      <c r="K185" s="187">
        <v>6.5108135942327499</v>
      </c>
      <c r="L185" s="188">
        <f t="shared" ref="L185:L190" si="61">IFERROR(K185-I185,"-")</f>
        <v>0.14338935180850765</v>
      </c>
    </row>
    <row r="186" spans="1:13" x14ac:dyDescent="0.25">
      <c r="B186" s="116" t="s">
        <v>78</v>
      </c>
      <c r="C186" s="187">
        <v>4.5471698113207548</v>
      </c>
      <c r="D186" s="188">
        <v>-2.1420532463233553</v>
      </c>
      <c r="E186" s="187">
        <v>5.8491379310344831</v>
      </c>
      <c r="F186" s="188">
        <f t="shared" si="59"/>
        <v>1.3019681197137283</v>
      </c>
      <c r="G186" s="187">
        <v>6.1761102603369062</v>
      </c>
      <c r="H186" s="188">
        <f t="shared" si="59"/>
        <v>0.32697232930242315</v>
      </c>
      <c r="I186" s="187">
        <v>6.5554016620498619</v>
      </c>
      <c r="J186" s="188">
        <f t="shared" si="60"/>
        <v>0.37929140171295561</v>
      </c>
      <c r="K186" s="187">
        <v>7.1186623516720609</v>
      </c>
      <c r="L186" s="188">
        <f t="shared" si="61"/>
        <v>0.563260689622199</v>
      </c>
    </row>
    <row r="187" spans="1:13" x14ac:dyDescent="0.25">
      <c r="B187" s="116" t="s">
        <v>80</v>
      </c>
      <c r="C187" s="187">
        <v>4.4814814814814818</v>
      </c>
      <c r="D187" s="188">
        <v>-3.5734204793028317</v>
      </c>
      <c r="E187" s="187">
        <v>6.2137404580152671</v>
      </c>
      <c r="F187" s="188">
        <f t="shared" si="59"/>
        <v>1.7322589765337852</v>
      </c>
      <c r="G187" s="187">
        <v>6.0576923076923075</v>
      </c>
      <c r="H187" s="188">
        <f t="shared" si="59"/>
        <v>-0.1560481503229596</v>
      </c>
      <c r="I187" s="187">
        <v>6.8736413043478262</v>
      </c>
      <c r="J187" s="188">
        <f t="shared" si="60"/>
        <v>0.81594899665551868</v>
      </c>
      <c r="K187" s="187">
        <v>6.8506731946144432</v>
      </c>
      <c r="L187" s="188">
        <f t="shared" si="61"/>
        <v>-2.2968109733382924E-2</v>
      </c>
    </row>
    <row r="188" spans="1:13" x14ac:dyDescent="0.25">
      <c r="B188" s="116" t="s">
        <v>82</v>
      </c>
      <c r="C188" s="187">
        <v>4.3181818181818183</v>
      </c>
      <c r="D188" s="188" t="s">
        <v>269</v>
      </c>
      <c r="E188" s="187">
        <v>6.225609756097561</v>
      </c>
      <c r="F188" s="188">
        <f>IFERROR(E188-C188,"-")</f>
        <v>1.9074279379157426</v>
      </c>
      <c r="G188" s="187">
        <v>7.2930693069306933</v>
      </c>
      <c r="H188" s="188">
        <f>IFERROR(G188-E188,"-")</f>
        <v>1.0674595508331324</v>
      </c>
      <c r="I188" s="187">
        <v>5.5533199195171026</v>
      </c>
      <c r="J188" s="188">
        <f>IFERROR(I188-G188,"-")</f>
        <v>-1.7397493874135908</v>
      </c>
      <c r="K188" s="187">
        <v>7.0995260663507107</v>
      </c>
      <c r="L188" s="188">
        <f t="shared" si="61"/>
        <v>1.5462061468336081</v>
      </c>
    </row>
    <row r="189" spans="1:13" x14ac:dyDescent="0.25">
      <c r="B189" s="116" t="s">
        <v>84</v>
      </c>
      <c r="C189" s="187">
        <v>3.703846153846154</v>
      </c>
      <c r="D189" s="188" t="s">
        <v>269</v>
      </c>
      <c r="E189" s="187">
        <v>6.3229461756373935</v>
      </c>
      <c r="F189" s="188">
        <f t="shared" ref="F189:H197" si="62">IFERROR(E189-C189,"-")</f>
        <v>2.6191000217912395</v>
      </c>
      <c r="G189" s="187">
        <v>6.0445544554455441</v>
      </c>
      <c r="H189" s="188">
        <f t="shared" si="62"/>
        <v>-0.27839172019184932</v>
      </c>
      <c r="I189" s="187">
        <v>6.0099206349206353</v>
      </c>
      <c r="J189" s="188">
        <f t="shared" ref="J189:J197" si="63">IFERROR(I189-G189,"-")</f>
        <v>-3.463382052490882E-2</v>
      </c>
      <c r="K189" s="187">
        <v>6.3797216699801194</v>
      </c>
      <c r="L189" s="188">
        <f t="shared" si="61"/>
        <v>0.36980103505948403</v>
      </c>
    </row>
    <row r="190" spans="1:13" x14ac:dyDescent="0.25">
      <c r="B190" s="116" t="s">
        <v>125</v>
      </c>
      <c r="C190" s="187">
        <v>6.5076923076923077</v>
      </c>
      <c r="D190" s="188" t="s">
        <v>269</v>
      </c>
      <c r="E190" s="187">
        <v>7.3047858942065496</v>
      </c>
      <c r="F190" s="188">
        <f t="shared" si="62"/>
        <v>0.79709358651424189</v>
      </c>
      <c r="G190" s="187">
        <v>6.8105413105413106</v>
      </c>
      <c r="H190" s="188">
        <f t="shared" si="62"/>
        <v>-0.49424458366523893</v>
      </c>
      <c r="I190" s="187">
        <v>6.9784411276948592</v>
      </c>
      <c r="J190" s="188">
        <f t="shared" si="63"/>
        <v>0.16789981715354863</v>
      </c>
      <c r="K190" s="187">
        <v>5.9843014128728411</v>
      </c>
      <c r="L190" s="188">
        <f t="shared" si="61"/>
        <v>-0.99413971482201813</v>
      </c>
    </row>
    <row r="191" spans="1:13" x14ac:dyDescent="0.25">
      <c r="B191" s="116" t="s">
        <v>88</v>
      </c>
      <c r="C191" s="187">
        <v>5.8668341708542711</v>
      </c>
      <c r="D191" s="188" t="s">
        <v>269</v>
      </c>
      <c r="E191" s="187">
        <v>6.8574686431014822</v>
      </c>
      <c r="F191" s="188">
        <f t="shared" si="62"/>
        <v>0.99063447224721113</v>
      </c>
      <c r="G191" s="187">
        <v>7.3509060955518946</v>
      </c>
      <c r="H191" s="188">
        <f t="shared" si="62"/>
        <v>0.49343745245041237</v>
      </c>
      <c r="I191" s="187">
        <v>7.0556701030927833</v>
      </c>
      <c r="J191" s="188">
        <f t="shared" si="63"/>
        <v>-0.29523599245911125</v>
      </c>
      <c r="K191" s="187"/>
      <c r="L191" s="188"/>
    </row>
    <row r="192" spans="1:13" x14ac:dyDescent="0.25">
      <c r="B192" s="116" t="s">
        <v>90</v>
      </c>
      <c r="C192" s="187">
        <v>11.090909090909092</v>
      </c>
      <c r="D192" s="188">
        <v>5.7742424242424253</v>
      </c>
      <c r="E192" s="187">
        <v>7.7</v>
      </c>
      <c r="F192" s="188">
        <f t="shared" si="62"/>
        <v>-3.3909090909090915</v>
      </c>
      <c r="G192" s="187">
        <v>7.4824120603015079</v>
      </c>
      <c r="H192" s="188">
        <f t="shared" si="62"/>
        <v>-0.21758793969849233</v>
      </c>
      <c r="I192" s="187">
        <v>7.1481865284974093</v>
      </c>
      <c r="J192" s="188">
        <f t="shared" si="63"/>
        <v>-0.33422553180409853</v>
      </c>
      <c r="K192" s="187"/>
      <c r="L192" s="188"/>
    </row>
    <row r="193" spans="2:13" x14ac:dyDescent="0.25">
      <c r="B193" s="116" t="s">
        <v>92</v>
      </c>
      <c r="C193" s="187">
        <v>6.9529120198265177</v>
      </c>
      <c r="D193" s="188">
        <v>-0.80717766627213727</v>
      </c>
      <c r="E193" s="187">
        <v>7.0376506024096388</v>
      </c>
      <c r="F193" s="188">
        <f t="shared" si="62"/>
        <v>8.4738582583121058E-2</v>
      </c>
      <c r="G193" s="187">
        <v>6.6914634146341463</v>
      </c>
      <c r="H193" s="188">
        <f t="shared" si="62"/>
        <v>-0.34618718777549251</v>
      </c>
      <c r="I193" s="187">
        <v>7.6578073089700993</v>
      </c>
      <c r="J193" s="188">
        <f t="shared" si="63"/>
        <v>0.96634389433595302</v>
      </c>
      <c r="K193" s="187"/>
      <c r="L193" s="188"/>
    </row>
    <row r="194" spans="2:13" x14ac:dyDescent="0.25">
      <c r="B194" s="116" t="s">
        <v>94</v>
      </c>
      <c r="C194" s="187">
        <v>5.4377593360995853</v>
      </c>
      <c r="D194" s="188">
        <v>-5.2521631445205692</v>
      </c>
      <c r="E194" s="187">
        <v>5.7731811697574891</v>
      </c>
      <c r="F194" s="188">
        <f t="shared" si="62"/>
        <v>0.33542183365790379</v>
      </c>
      <c r="G194" s="187">
        <v>6.5517241379310347</v>
      </c>
      <c r="H194" s="188">
        <f t="shared" si="62"/>
        <v>0.77854296817354562</v>
      </c>
      <c r="I194" s="187">
        <v>7.2110266159695815</v>
      </c>
      <c r="J194" s="188">
        <f t="shared" si="63"/>
        <v>0.6593024780385468</v>
      </c>
      <c r="K194" s="187"/>
      <c r="L194" s="188"/>
    </row>
    <row r="195" spans="2:13" x14ac:dyDescent="0.25">
      <c r="B195" s="116" t="s">
        <v>96</v>
      </c>
      <c r="C195" s="187">
        <v>5.9419862340216323</v>
      </c>
      <c r="D195" s="188">
        <v>-11.715908502820474</v>
      </c>
      <c r="E195" s="187">
        <v>6.7342419080068145</v>
      </c>
      <c r="F195" s="188">
        <f t="shared" si="62"/>
        <v>0.79225567398518226</v>
      </c>
      <c r="G195" s="187">
        <v>6.0607734806629834</v>
      </c>
      <c r="H195" s="188">
        <f t="shared" si="62"/>
        <v>-0.67346842734383117</v>
      </c>
      <c r="I195" s="187">
        <v>6.7913340935005699</v>
      </c>
      <c r="J195" s="188">
        <f t="shared" si="63"/>
        <v>0.73056061283758655</v>
      </c>
      <c r="K195" s="187"/>
      <c r="L195" s="188"/>
    </row>
    <row r="196" spans="2:13" x14ac:dyDescent="0.25">
      <c r="B196" s="116" t="s">
        <v>98</v>
      </c>
      <c r="C196" s="187">
        <v>5.6928675400291118</v>
      </c>
      <c r="D196" s="188">
        <v>2.3562338766627753</v>
      </c>
      <c r="E196" s="187">
        <v>5.8972267536704734</v>
      </c>
      <c r="F196" s="188">
        <f t="shared" si="62"/>
        <v>0.20435921364136167</v>
      </c>
      <c r="G196" s="187">
        <v>5.8216867469879521</v>
      </c>
      <c r="H196" s="188">
        <f t="shared" si="62"/>
        <v>-7.5540006682521366E-2</v>
      </c>
      <c r="I196" s="187">
        <v>6.4781216648879401</v>
      </c>
      <c r="J196" s="188">
        <f t="shared" si="63"/>
        <v>0.65643491789998798</v>
      </c>
      <c r="K196" s="187"/>
      <c r="L196" s="188"/>
    </row>
    <row r="197" spans="2:13" ht="15.75" x14ac:dyDescent="0.25">
      <c r="B197" s="119" t="s">
        <v>32</v>
      </c>
      <c r="C197" s="189">
        <v>6.4026148817535091</v>
      </c>
      <c r="D197" s="190">
        <v>-0.78374438817924741</v>
      </c>
      <c r="E197" s="189">
        <v>6.5623048538177686</v>
      </c>
      <c r="F197" s="190">
        <f t="shared" si="62"/>
        <v>0.1596899720642595</v>
      </c>
      <c r="G197" s="189">
        <v>6.6100212980607553</v>
      </c>
      <c r="H197" s="190">
        <f t="shared" si="62"/>
        <v>4.7716444242986711E-2</v>
      </c>
      <c r="I197" s="189">
        <v>6.8111529608704746</v>
      </c>
      <c r="J197" s="190">
        <f t="shared" si="63"/>
        <v>0.20113166280971928</v>
      </c>
      <c r="K197" s="189">
        <v>6.6918449197860959</v>
      </c>
      <c r="L197" s="190">
        <v>0.24866899866518288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310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 t="shared" ref="C205" si="64">E205-1</f>
        <v>2022</v>
      </c>
      <c r="D205" s="302"/>
      <c r="E205" s="303">
        <f t="shared" ref="E205" si="65">G205-1</f>
        <v>2023</v>
      </c>
      <c r="F205" s="302"/>
      <c r="G205" s="303">
        <f t="shared" ref="G205" si="66">I205-1</f>
        <v>2024</v>
      </c>
      <c r="H205" s="302"/>
      <c r="I205" s="303">
        <f>K205-1</f>
        <v>2025</v>
      </c>
      <c r="J205" s="302"/>
      <c r="K205" s="303">
        <v>2026</v>
      </c>
      <c r="L205" s="304"/>
    </row>
    <row r="206" spans="2:13" ht="16.5" thickTop="1" thickBot="1" x14ac:dyDescent="0.3">
      <c r="B206" s="87"/>
      <c r="C206" s="113" t="s">
        <v>74</v>
      </c>
      <c r="D206" s="114" t="str">
        <f>CONCATENATE("dif ",RIGHT(C205,2),"/",RIGHT(C205-1,2))</f>
        <v>dif 22/21</v>
      </c>
      <c r="E206" s="115" t="s">
        <v>74</v>
      </c>
      <c r="F206" s="114" t="str">
        <f>CONCATENATE("dif ",RIGHT(E205,2),"/",RIGHT(C205,2))</f>
        <v>dif 23/22</v>
      </c>
      <c r="G206" s="115" t="s">
        <v>74</v>
      </c>
      <c r="H206" s="114" t="str">
        <f>CONCATENATE("dif ",RIGHT(G205,2),"/",RIGHT(E205,2))</f>
        <v>dif 24/23</v>
      </c>
      <c r="I206" s="115" t="s">
        <v>74</v>
      </c>
      <c r="J206" s="114" t="str">
        <f>CONCATENATE("dif ",RIGHT(I205,2),"/",RIGHT(G205,2))</f>
        <v>dif 25/24</v>
      </c>
      <c r="K206" s="115" t="s">
        <v>74</v>
      </c>
      <c r="L206" s="114" t="str">
        <f>CONCATENATE("dif ",RIGHT(K205,2),"/",RIGHT(I205,2))</f>
        <v>dif 26/25</v>
      </c>
    </row>
    <row r="207" spans="2:13" x14ac:dyDescent="0.25">
      <c r="B207" s="116" t="s">
        <v>76</v>
      </c>
      <c r="C207" s="187">
        <v>9.1199999999999992</v>
      </c>
      <c r="D207" s="188">
        <v>0.93583793738489796</v>
      </c>
      <c r="E207" s="187">
        <v>7.4954441913439638</v>
      </c>
      <c r="F207" s="188">
        <f t="shared" ref="F207:H209" si="67">IFERROR(E207-C207,"-")</f>
        <v>-1.6245558086560354</v>
      </c>
      <c r="G207" s="187">
        <v>6.7833456153279297</v>
      </c>
      <c r="H207" s="188">
        <f t="shared" si="67"/>
        <v>-0.7120985760160341</v>
      </c>
      <c r="I207" s="187">
        <v>7.738790035587189</v>
      </c>
      <c r="J207" s="188">
        <f t="shared" ref="J207:J209" si="68">IFERROR(I207-G207,"-")</f>
        <v>0.95544442025925935</v>
      </c>
      <c r="K207" s="187">
        <v>6.7139344262295078</v>
      </c>
      <c r="L207" s="188">
        <f t="shared" ref="L207:L212" si="69">IFERROR(K207-I207,"-")</f>
        <v>-1.0248556093576813</v>
      </c>
    </row>
    <row r="208" spans="2:13" x14ac:dyDescent="0.25">
      <c r="B208" s="116" t="s">
        <v>78</v>
      </c>
      <c r="C208" s="187">
        <v>5.0677966101694913</v>
      </c>
      <c r="D208" s="188">
        <v>-0.87506053268765172</v>
      </c>
      <c r="E208" s="187">
        <v>7.31989247311828</v>
      </c>
      <c r="F208" s="188">
        <f t="shared" si="67"/>
        <v>2.2520958629487886</v>
      </c>
      <c r="G208" s="187">
        <v>6.6363636363636367</v>
      </c>
      <c r="H208" s="188">
        <f t="shared" si="67"/>
        <v>-0.68352883675464327</v>
      </c>
      <c r="I208" s="187">
        <v>7.1312649164677806</v>
      </c>
      <c r="J208" s="188">
        <f t="shared" si="68"/>
        <v>0.49490128010414391</v>
      </c>
      <c r="K208" s="187">
        <v>6.5232273838630803</v>
      </c>
      <c r="L208" s="188">
        <f t="shared" si="69"/>
        <v>-0.60803753260470028</v>
      </c>
    </row>
    <row r="209" spans="2:13" x14ac:dyDescent="0.25">
      <c r="B209" s="116" t="s">
        <v>80</v>
      </c>
      <c r="C209" s="187">
        <v>5.1428571428571432</v>
      </c>
      <c r="D209" s="188">
        <v>-4.7282366071428568</v>
      </c>
      <c r="E209" s="187">
        <v>6.0713450292397662</v>
      </c>
      <c r="F209" s="188">
        <f t="shared" si="67"/>
        <v>0.92848788638262292</v>
      </c>
      <c r="G209" s="187">
        <v>7.0371428571428574</v>
      </c>
      <c r="H209" s="188">
        <f t="shared" si="67"/>
        <v>0.96579782790309121</v>
      </c>
      <c r="I209" s="187">
        <v>7.2626656274356973</v>
      </c>
      <c r="J209" s="188">
        <f t="shared" si="68"/>
        <v>0.22552277029283996</v>
      </c>
      <c r="K209" s="187">
        <v>6.599627560521415</v>
      </c>
      <c r="L209" s="188">
        <f t="shared" si="69"/>
        <v>-0.66303806691428235</v>
      </c>
    </row>
    <row r="210" spans="2:13" x14ac:dyDescent="0.25">
      <c r="B210" s="116" t="s">
        <v>82</v>
      </c>
      <c r="C210" s="187">
        <v>3.24</v>
      </c>
      <c r="D210" s="188" t="s">
        <v>269</v>
      </c>
      <c r="E210" s="187">
        <v>6.6473087818696888</v>
      </c>
      <c r="F210" s="188">
        <f>IFERROR(E210-C210,"-")</f>
        <v>3.4073087818696886</v>
      </c>
      <c r="G210" s="187">
        <v>6.7803223070398646</v>
      </c>
      <c r="H210" s="188">
        <f>IFERROR(G210-E210,"-")</f>
        <v>0.13301352517017584</v>
      </c>
      <c r="I210" s="187">
        <v>7.2923976608187138</v>
      </c>
      <c r="J210" s="188">
        <f>IFERROR(I210-G210,"-")</f>
        <v>0.51207535377884916</v>
      </c>
      <c r="K210" s="187">
        <v>6.327225130890052</v>
      </c>
      <c r="L210" s="188">
        <f t="shared" si="69"/>
        <v>-0.96517252992866176</v>
      </c>
    </row>
    <row r="211" spans="2:13" x14ac:dyDescent="0.25">
      <c r="B211" s="116" t="s">
        <v>84</v>
      </c>
      <c r="C211" s="187">
        <v>3.4927536231884058</v>
      </c>
      <c r="D211" s="188" t="s">
        <v>269</v>
      </c>
      <c r="E211" s="187">
        <v>6.8310911808669657</v>
      </c>
      <c r="F211" s="188">
        <f t="shared" ref="F211:H219" si="70">IFERROR(E211-C211,"-")</f>
        <v>3.3383375576785599</v>
      </c>
      <c r="G211" s="187">
        <v>6.5109090909090908</v>
      </c>
      <c r="H211" s="188">
        <f t="shared" si="70"/>
        <v>-0.32018208995787489</v>
      </c>
      <c r="I211" s="187">
        <v>6.7837528604118997</v>
      </c>
      <c r="J211" s="188">
        <f t="shared" ref="J211:J219" si="71">IFERROR(I211-G211,"-")</f>
        <v>0.27284376950280897</v>
      </c>
      <c r="K211" s="187">
        <v>6.9279069767441861</v>
      </c>
      <c r="L211" s="188">
        <f t="shared" si="69"/>
        <v>0.14415411633228636</v>
      </c>
    </row>
    <row r="212" spans="2:13" x14ac:dyDescent="0.25">
      <c r="B212" s="116" t="s">
        <v>86</v>
      </c>
      <c r="C212" s="187">
        <v>5.0040983606557381</v>
      </c>
      <c r="D212" s="188" t="s">
        <v>269</v>
      </c>
      <c r="E212" s="187">
        <v>6.7452513966480447</v>
      </c>
      <c r="F212" s="188">
        <f t="shared" si="70"/>
        <v>1.7411530359923066</v>
      </c>
      <c r="G212" s="187">
        <v>7.1186094069529648</v>
      </c>
      <c r="H212" s="188">
        <f t="shared" si="70"/>
        <v>0.37335801030492011</v>
      </c>
      <c r="I212" s="187">
        <v>6.7929465301478951</v>
      </c>
      <c r="J212" s="188">
        <f t="shared" si="71"/>
        <v>-0.32566287680506978</v>
      </c>
      <c r="K212" s="187">
        <v>7.5075825156110616</v>
      </c>
      <c r="L212" s="188">
        <f t="shared" si="69"/>
        <v>0.71463598546316653</v>
      </c>
    </row>
    <row r="213" spans="2:13" x14ac:dyDescent="0.25">
      <c r="B213" s="116" t="s">
        <v>88</v>
      </c>
      <c r="C213" s="187">
        <v>7.0204460966542754</v>
      </c>
      <c r="D213" s="188" t="s">
        <v>269</v>
      </c>
      <c r="E213" s="187">
        <v>8.1849757673667209</v>
      </c>
      <c r="F213" s="188">
        <f t="shared" si="70"/>
        <v>1.1645296707124455</v>
      </c>
      <c r="G213" s="187">
        <v>7.2642276422764231</v>
      </c>
      <c r="H213" s="188">
        <f t="shared" si="70"/>
        <v>-0.9207481250902978</v>
      </c>
      <c r="I213" s="187">
        <v>7.9239196591600729</v>
      </c>
      <c r="J213" s="188">
        <f t="shared" si="71"/>
        <v>0.65969201688364976</v>
      </c>
      <c r="K213" s="187"/>
      <c r="L213" s="188"/>
    </row>
    <row r="214" spans="2:13" x14ac:dyDescent="0.25">
      <c r="B214" s="116" t="s">
        <v>90</v>
      </c>
      <c r="C214" s="187">
        <v>6.7904040404040407</v>
      </c>
      <c r="D214" s="188">
        <v>-0.42459595959595919</v>
      </c>
      <c r="E214" s="187">
        <v>7.8383545770567791</v>
      </c>
      <c r="F214" s="188">
        <f t="shared" si="70"/>
        <v>1.0479505366527384</v>
      </c>
      <c r="G214" s="187">
        <v>8.5658653846153854</v>
      </c>
      <c r="H214" s="188">
        <f t="shared" si="70"/>
        <v>0.72751080755860631</v>
      </c>
      <c r="I214" s="187">
        <v>9.022793687901812</v>
      </c>
      <c r="J214" s="188">
        <f t="shared" si="71"/>
        <v>0.45692830328642664</v>
      </c>
      <c r="K214" s="187"/>
      <c r="L214" s="188"/>
    </row>
    <row r="215" spans="2:13" x14ac:dyDescent="0.25">
      <c r="B215" s="116" t="s">
        <v>92</v>
      </c>
      <c r="C215" s="187">
        <v>7.7776096822995457</v>
      </c>
      <c r="D215" s="188">
        <v>0.83024126124691389</v>
      </c>
      <c r="E215" s="187">
        <v>7.7614607614607616</v>
      </c>
      <c r="F215" s="188">
        <f t="shared" si="70"/>
        <v>-1.6148920838784164E-2</v>
      </c>
      <c r="G215" s="187">
        <v>7.8050389922015597</v>
      </c>
      <c r="H215" s="188">
        <f t="shared" si="70"/>
        <v>4.3578230740798141E-2</v>
      </c>
      <c r="I215" s="187">
        <v>8.185419968304279</v>
      </c>
      <c r="J215" s="188">
        <f t="shared" si="71"/>
        <v>0.38038097610271926</v>
      </c>
      <c r="K215" s="187"/>
      <c r="L215" s="188"/>
    </row>
    <row r="216" spans="2:13" x14ac:dyDescent="0.25">
      <c r="B216" s="116" t="s">
        <v>94</v>
      </c>
      <c r="C216" s="187">
        <v>6.545696539485359</v>
      </c>
      <c r="D216" s="188">
        <v>2.004029872818692</v>
      </c>
      <c r="E216" s="187">
        <v>6.5623229461756374</v>
      </c>
      <c r="F216" s="188">
        <f t="shared" si="70"/>
        <v>1.6626406690278372E-2</v>
      </c>
      <c r="G216" s="187">
        <v>7.0728318160038333</v>
      </c>
      <c r="H216" s="188">
        <f t="shared" si="70"/>
        <v>0.51050886982819588</v>
      </c>
      <c r="I216" s="187">
        <v>6.8791593695271454</v>
      </c>
      <c r="J216" s="188">
        <f t="shared" si="71"/>
        <v>-0.19367244647668791</v>
      </c>
      <c r="K216" s="187"/>
      <c r="L216" s="188"/>
    </row>
    <row r="217" spans="2:13" x14ac:dyDescent="0.25">
      <c r="B217" s="116" t="s">
        <v>96</v>
      </c>
      <c r="C217" s="187">
        <v>5.6608333333333336</v>
      </c>
      <c r="D217" s="188">
        <v>-1.0118939393939392</v>
      </c>
      <c r="E217" s="187">
        <v>6.2689922480620153</v>
      </c>
      <c r="F217" s="188">
        <f t="shared" si="70"/>
        <v>0.60815891472868167</v>
      </c>
      <c r="G217" s="187">
        <v>7.3297872340425529</v>
      </c>
      <c r="H217" s="188">
        <f t="shared" si="70"/>
        <v>1.0607949859805377</v>
      </c>
      <c r="I217" s="187">
        <v>6.6247068021892099</v>
      </c>
      <c r="J217" s="188">
        <f t="shared" si="71"/>
        <v>-0.70508043185334301</v>
      </c>
      <c r="K217" s="187"/>
      <c r="L217" s="188"/>
    </row>
    <row r="218" spans="2:13" x14ac:dyDescent="0.25">
      <c r="B218" s="116" t="s">
        <v>98</v>
      </c>
      <c r="C218" s="187">
        <v>6.4076433121019107</v>
      </c>
      <c r="D218" s="188">
        <v>-1.6068494415212768</v>
      </c>
      <c r="E218" s="187">
        <v>5.48</v>
      </c>
      <c r="F218" s="188">
        <f t="shared" si="70"/>
        <v>-0.92764331210191031</v>
      </c>
      <c r="G218" s="187">
        <v>7.132173913043478</v>
      </c>
      <c r="H218" s="188">
        <f t="shared" si="70"/>
        <v>1.6521739130434776</v>
      </c>
      <c r="I218" s="187">
        <v>6.9232633279483036</v>
      </c>
      <c r="J218" s="188">
        <f t="shared" si="71"/>
        <v>-0.20891058509517446</v>
      </c>
      <c r="K218" s="187"/>
      <c r="L218" s="188"/>
    </row>
    <row r="219" spans="2:13" ht="15.75" x14ac:dyDescent="0.25">
      <c r="B219" s="119" t="s">
        <v>32</v>
      </c>
      <c r="C219" s="189">
        <v>6.3749166110740489</v>
      </c>
      <c r="D219" s="190">
        <v>-0.90666487397898887</v>
      </c>
      <c r="E219" s="189">
        <v>6.9642065009560232</v>
      </c>
      <c r="F219" s="190">
        <f t="shared" si="70"/>
        <v>0.58928988988197428</v>
      </c>
      <c r="G219" s="189">
        <v>7.2544827957568252</v>
      </c>
      <c r="H219" s="190">
        <f t="shared" si="70"/>
        <v>0.29027629480080197</v>
      </c>
      <c r="I219" s="189">
        <v>7.451372818812934</v>
      </c>
      <c r="J219" s="190">
        <f t="shared" si="71"/>
        <v>0.19689002305610881</v>
      </c>
      <c r="K219" s="189">
        <v>6.7812001276731566</v>
      </c>
      <c r="L219" s="190">
        <v>-0.43215560521218599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309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 t="shared" ref="C227" si="72">E227-1</f>
        <v>2022</v>
      </c>
      <c r="D227" s="302"/>
      <c r="E227" s="303">
        <f t="shared" ref="E227" si="73">G227-1</f>
        <v>2023</v>
      </c>
      <c r="F227" s="302"/>
      <c r="G227" s="303">
        <f t="shared" ref="G227" si="74">I227-1</f>
        <v>2024</v>
      </c>
      <c r="H227" s="302"/>
      <c r="I227" s="303">
        <f>K227-1</f>
        <v>2025</v>
      </c>
      <c r="J227" s="302"/>
      <c r="K227" s="303">
        <v>2026</v>
      </c>
      <c r="L227" s="304"/>
    </row>
    <row r="228" spans="2:13" ht="16.5" thickTop="1" thickBot="1" x14ac:dyDescent="0.3">
      <c r="B228" s="87"/>
      <c r="C228" s="113" t="s">
        <v>74</v>
      </c>
      <c r="D228" s="114" t="str">
        <f>CONCATENATE("dif ",RIGHT(C227,2),"/",RIGHT(C227-1,2))</f>
        <v>dif 22/21</v>
      </c>
      <c r="E228" s="115" t="s">
        <v>74</v>
      </c>
      <c r="F228" s="114" t="str">
        <f>CONCATENATE("dif ",RIGHT(E227,2),"/",RIGHT(C227,2))</f>
        <v>dif 23/22</v>
      </c>
      <c r="G228" s="115" t="s">
        <v>74</v>
      </c>
      <c r="H228" s="114" t="str">
        <f>CONCATENATE("dif ",RIGHT(G227,2),"/",RIGHT(E227,2))</f>
        <v>dif 24/23</v>
      </c>
      <c r="I228" s="115" t="s">
        <v>74</v>
      </c>
      <c r="J228" s="114" t="str">
        <f>CONCATENATE("dif ",RIGHT(I227,2),"/",RIGHT(G227,2))</f>
        <v>dif 25/24</v>
      </c>
      <c r="K228" s="115" t="s">
        <v>74</v>
      </c>
      <c r="L228" s="114" t="str">
        <f>CONCATENATE("dif ",RIGHT(K227,2),"/",RIGHT(I227,2))</f>
        <v>dif 26/25</v>
      </c>
    </row>
    <row r="229" spans="2:13" x14ac:dyDescent="0.25">
      <c r="B229" s="116" t="s">
        <v>76</v>
      </c>
      <c r="C229" s="187">
        <v>3.0506329113924049</v>
      </c>
      <c r="D229" s="188">
        <v>-3.6329698599701818</v>
      </c>
      <c r="E229" s="187">
        <v>6.2166377816291165</v>
      </c>
      <c r="F229" s="188">
        <f t="shared" ref="F229:H231" si="75">IFERROR(E229-C229,"-")</f>
        <v>3.1660048702367116</v>
      </c>
      <c r="G229" s="187">
        <v>6.4835355285961871</v>
      </c>
      <c r="H229" s="188">
        <f t="shared" si="75"/>
        <v>0.26689774696707058</v>
      </c>
      <c r="I229" s="187">
        <v>6.3674242424242422</v>
      </c>
      <c r="J229" s="188">
        <f t="shared" ref="J229:J231" si="76">IFERROR(I229-G229,"-")</f>
        <v>-0.11611128617194488</v>
      </c>
      <c r="K229" s="187">
        <v>6.5108135942327499</v>
      </c>
      <c r="L229" s="188">
        <f t="shared" ref="L229:L234" si="77">IFERROR(K229-I229,"-")</f>
        <v>0.14338935180850765</v>
      </c>
    </row>
    <row r="230" spans="2:13" x14ac:dyDescent="0.25">
      <c r="B230" s="116" t="s">
        <v>78</v>
      </c>
      <c r="C230" s="187">
        <v>4.5471698113207548</v>
      </c>
      <c r="D230" s="188">
        <v>-2.1420532463233553</v>
      </c>
      <c r="E230" s="187">
        <v>5.8491379310344831</v>
      </c>
      <c r="F230" s="188">
        <f t="shared" si="75"/>
        <v>1.3019681197137283</v>
      </c>
      <c r="G230" s="187">
        <v>6.1761102603369062</v>
      </c>
      <c r="H230" s="188">
        <f t="shared" si="75"/>
        <v>0.32697232930242315</v>
      </c>
      <c r="I230" s="187">
        <v>6.5554016620498619</v>
      </c>
      <c r="J230" s="188">
        <f t="shared" si="76"/>
        <v>0.37929140171295561</v>
      </c>
      <c r="K230" s="187">
        <v>7.1186623516720609</v>
      </c>
      <c r="L230" s="188">
        <f t="shared" si="77"/>
        <v>0.563260689622199</v>
      </c>
    </row>
    <row r="231" spans="2:13" x14ac:dyDescent="0.25">
      <c r="B231" s="116" t="s">
        <v>80</v>
      </c>
      <c r="C231" s="187">
        <v>4.4814814814814818</v>
      </c>
      <c r="D231" s="188">
        <v>-3.5734204793028317</v>
      </c>
      <c r="E231" s="187">
        <v>6.2137404580152671</v>
      </c>
      <c r="F231" s="188">
        <f t="shared" si="75"/>
        <v>1.7322589765337852</v>
      </c>
      <c r="G231" s="187">
        <v>6.0576923076923075</v>
      </c>
      <c r="H231" s="188">
        <f t="shared" si="75"/>
        <v>-0.1560481503229596</v>
      </c>
      <c r="I231" s="187">
        <v>6.8736413043478262</v>
      </c>
      <c r="J231" s="188">
        <f t="shared" si="76"/>
        <v>0.81594899665551868</v>
      </c>
      <c r="K231" s="187">
        <v>6.8506731946144432</v>
      </c>
      <c r="L231" s="188">
        <f t="shared" si="77"/>
        <v>-2.2968109733382924E-2</v>
      </c>
    </row>
    <row r="232" spans="2:13" x14ac:dyDescent="0.25">
      <c r="B232" s="116" t="s">
        <v>82</v>
      </c>
      <c r="C232" s="187">
        <v>4.3181818181818183</v>
      </c>
      <c r="D232" s="188" t="s">
        <v>269</v>
      </c>
      <c r="E232" s="187">
        <v>6.225609756097561</v>
      </c>
      <c r="F232" s="188">
        <f>IFERROR(E232-C232,"-")</f>
        <v>1.9074279379157426</v>
      </c>
      <c r="G232" s="187">
        <v>7.2930693069306933</v>
      </c>
      <c r="H232" s="188">
        <f>IFERROR(G232-E232,"-")</f>
        <v>1.0674595508331324</v>
      </c>
      <c r="I232" s="187">
        <v>5.5533199195171026</v>
      </c>
      <c r="J232" s="188">
        <f>IFERROR(I232-G232,"-")</f>
        <v>-1.7397493874135908</v>
      </c>
      <c r="K232" s="187">
        <v>7.0995260663507107</v>
      </c>
      <c r="L232" s="188">
        <f t="shared" si="77"/>
        <v>1.5462061468336081</v>
      </c>
    </row>
    <row r="233" spans="2:13" x14ac:dyDescent="0.25">
      <c r="B233" s="116" t="s">
        <v>84</v>
      </c>
      <c r="C233" s="187">
        <v>3.703846153846154</v>
      </c>
      <c r="D233" s="188" t="s">
        <v>269</v>
      </c>
      <c r="E233" s="187">
        <v>6.3229461756373935</v>
      </c>
      <c r="F233" s="188">
        <f t="shared" ref="F233:H241" si="78">IFERROR(E233-C233,"-")</f>
        <v>2.6191000217912395</v>
      </c>
      <c r="G233" s="187">
        <v>6.0445544554455441</v>
      </c>
      <c r="H233" s="188">
        <f t="shared" si="78"/>
        <v>-0.27839172019184932</v>
      </c>
      <c r="I233" s="187">
        <v>6.0099206349206353</v>
      </c>
      <c r="J233" s="188">
        <f t="shared" ref="J233:J241" si="79">IFERROR(I233-G233,"-")</f>
        <v>-3.463382052490882E-2</v>
      </c>
      <c r="K233" s="187">
        <v>6.3797216699801194</v>
      </c>
      <c r="L233" s="188">
        <f t="shared" si="77"/>
        <v>0.36980103505948403</v>
      </c>
    </row>
    <row r="234" spans="2:13" x14ac:dyDescent="0.25">
      <c r="B234" s="116" t="s">
        <v>86</v>
      </c>
      <c r="C234" s="187">
        <v>6.5076923076923077</v>
      </c>
      <c r="D234" s="188" t="s">
        <v>269</v>
      </c>
      <c r="E234" s="187">
        <v>7.3047858942065496</v>
      </c>
      <c r="F234" s="188">
        <f t="shared" si="78"/>
        <v>0.79709358651424189</v>
      </c>
      <c r="G234" s="187">
        <v>6.8105413105413106</v>
      </c>
      <c r="H234" s="188">
        <f t="shared" si="78"/>
        <v>-0.49424458366523893</v>
      </c>
      <c r="I234" s="187">
        <v>6.9784411276948592</v>
      </c>
      <c r="J234" s="188">
        <f t="shared" si="79"/>
        <v>0.16789981715354863</v>
      </c>
      <c r="K234" s="187">
        <v>5.9843014128728411</v>
      </c>
      <c r="L234" s="188">
        <f t="shared" si="77"/>
        <v>-0.99413971482201813</v>
      </c>
    </row>
    <row r="235" spans="2:13" x14ac:dyDescent="0.25">
      <c r="B235" s="116" t="s">
        <v>88</v>
      </c>
      <c r="C235" s="187">
        <v>5.8668341708542711</v>
      </c>
      <c r="D235" s="188" t="s">
        <v>269</v>
      </c>
      <c r="E235" s="187">
        <v>6.8574686431014822</v>
      </c>
      <c r="F235" s="188">
        <f t="shared" si="78"/>
        <v>0.99063447224721113</v>
      </c>
      <c r="G235" s="187">
        <v>7.3509060955518946</v>
      </c>
      <c r="H235" s="188">
        <f t="shared" si="78"/>
        <v>0.49343745245041237</v>
      </c>
      <c r="I235" s="187">
        <v>7.0556701030927833</v>
      </c>
      <c r="J235" s="188">
        <f t="shared" si="79"/>
        <v>-0.29523599245911125</v>
      </c>
      <c r="K235" s="187"/>
      <c r="L235" s="188"/>
    </row>
    <row r="236" spans="2:13" x14ac:dyDescent="0.25">
      <c r="B236" s="116" t="s">
        <v>90</v>
      </c>
      <c r="C236" s="187">
        <v>11.090909090909092</v>
      </c>
      <c r="D236" s="188">
        <v>5.7742424242424253</v>
      </c>
      <c r="E236" s="187">
        <v>7.7</v>
      </c>
      <c r="F236" s="188">
        <f t="shared" si="78"/>
        <v>-3.3909090909090915</v>
      </c>
      <c r="G236" s="187">
        <v>7.4824120603015079</v>
      </c>
      <c r="H236" s="188">
        <f t="shared" si="78"/>
        <v>-0.21758793969849233</v>
      </c>
      <c r="I236" s="187">
        <v>7.1481865284974093</v>
      </c>
      <c r="J236" s="188">
        <f t="shared" si="79"/>
        <v>-0.33422553180409853</v>
      </c>
      <c r="K236" s="187"/>
      <c r="L236" s="188"/>
    </row>
    <row r="237" spans="2:13" x14ac:dyDescent="0.25">
      <c r="B237" s="116" t="s">
        <v>92</v>
      </c>
      <c r="C237" s="187">
        <v>6.9529120198265177</v>
      </c>
      <c r="D237" s="188">
        <v>-0.80717766627213727</v>
      </c>
      <c r="E237" s="187">
        <v>7.0376506024096388</v>
      </c>
      <c r="F237" s="188">
        <f t="shared" si="78"/>
        <v>8.4738582583121058E-2</v>
      </c>
      <c r="G237" s="187">
        <v>6.6914634146341463</v>
      </c>
      <c r="H237" s="188">
        <f t="shared" si="78"/>
        <v>-0.34618718777549251</v>
      </c>
      <c r="I237" s="187">
        <v>7.6578073089700993</v>
      </c>
      <c r="J237" s="188">
        <f t="shared" si="79"/>
        <v>0.96634389433595302</v>
      </c>
      <c r="K237" s="187"/>
      <c r="L237" s="188"/>
    </row>
    <row r="238" spans="2:13" x14ac:dyDescent="0.25">
      <c r="B238" s="116" t="s">
        <v>94</v>
      </c>
      <c r="C238" s="187">
        <v>5.4377593360995853</v>
      </c>
      <c r="D238" s="188">
        <v>-5.2521631445205692</v>
      </c>
      <c r="E238" s="187">
        <v>5.7731811697574891</v>
      </c>
      <c r="F238" s="188">
        <f t="shared" si="78"/>
        <v>0.33542183365790379</v>
      </c>
      <c r="G238" s="187">
        <v>6.5517241379310347</v>
      </c>
      <c r="H238" s="188">
        <f t="shared" si="78"/>
        <v>0.77854296817354562</v>
      </c>
      <c r="I238" s="187">
        <v>7.2110266159695815</v>
      </c>
      <c r="J238" s="188">
        <f t="shared" si="79"/>
        <v>0.6593024780385468</v>
      </c>
      <c r="K238" s="187"/>
      <c r="L238" s="188"/>
    </row>
    <row r="239" spans="2:13" x14ac:dyDescent="0.25">
      <c r="B239" s="116" t="s">
        <v>96</v>
      </c>
      <c r="C239" s="187">
        <v>5.9419862340216323</v>
      </c>
      <c r="D239" s="188">
        <v>-11.715908502820474</v>
      </c>
      <c r="E239" s="187">
        <v>6.7342419080068145</v>
      </c>
      <c r="F239" s="188">
        <f t="shared" si="78"/>
        <v>0.79225567398518226</v>
      </c>
      <c r="G239" s="187">
        <v>6.0607734806629834</v>
      </c>
      <c r="H239" s="188">
        <f t="shared" si="78"/>
        <v>-0.67346842734383117</v>
      </c>
      <c r="I239" s="187">
        <v>6.7913340935005699</v>
      </c>
      <c r="J239" s="188">
        <f t="shared" si="79"/>
        <v>0.73056061283758655</v>
      </c>
      <c r="K239" s="187"/>
      <c r="L239" s="188"/>
    </row>
    <row r="240" spans="2:13" x14ac:dyDescent="0.25">
      <c r="B240" s="116" t="s">
        <v>98</v>
      </c>
      <c r="C240" s="187">
        <v>5.6928675400291118</v>
      </c>
      <c r="D240" s="188">
        <v>2.3562338766627753</v>
      </c>
      <c r="E240" s="187">
        <v>5.8972267536704734</v>
      </c>
      <c r="F240" s="188">
        <f t="shared" si="78"/>
        <v>0.20435921364136167</v>
      </c>
      <c r="G240" s="187">
        <v>5.8216867469879521</v>
      </c>
      <c r="H240" s="188">
        <f t="shared" si="78"/>
        <v>-7.5540006682521366E-2</v>
      </c>
      <c r="I240" s="187">
        <v>6.4781216648879401</v>
      </c>
      <c r="J240" s="188">
        <f t="shared" si="79"/>
        <v>0.65643491789998798</v>
      </c>
      <c r="K240" s="187"/>
      <c r="L240" s="188"/>
    </row>
    <row r="241" spans="2:13" ht="15.75" x14ac:dyDescent="0.25">
      <c r="B241" s="119" t="s">
        <v>32</v>
      </c>
      <c r="C241" s="189">
        <v>6.4026148817535091</v>
      </c>
      <c r="D241" s="190">
        <v>-0.78374438817924741</v>
      </c>
      <c r="E241" s="189">
        <v>6.5623048538177686</v>
      </c>
      <c r="F241" s="190">
        <f t="shared" si="78"/>
        <v>0.1596899720642595</v>
      </c>
      <c r="G241" s="189">
        <v>6.6100212980607553</v>
      </c>
      <c r="H241" s="190">
        <f t="shared" si="78"/>
        <v>4.7716444242986711E-2</v>
      </c>
      <c r="I241" s="189">
        <v>6.8111529608704746</v>
      </c>
      <c r="J241" s="190">
        <f t="shared" si="79"/>
        <v>0.20113166280971928</v>
      </c>
      <c r="K241" s="189">
        <v>6.6918449197860959</v>
      </c>
      <c r="L241" s="190">
        <v>0.24866899866518288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311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 t="shared" ref="C249" si="80">E249-1</f>
        <v>2022</v>
      </c>
      <c r="D249" s="302"/>
      <c r="E249" s="303">
        <f t="shared" ref="E249" si="81">G249-1</f>
        <v>2023</v>
      </c>
      <c r="F249" s="302"/>
      <c r="G249" s="303">
        <f t="shared" ref="G249" si="82">I249-1</f>
        <v>2024</v>
      </c>
      <c r="H249" s="302"/>
      <c r="I249" s="303">
        <f>K249-1</f>
        <v>2025</v>
      </c>
      <c r="J249" s="302"/>
      <c r="K249" s="303">
        <v>2026</v>
      </c>
      <c r="L249" s="304"/>
    </row>
    <row r="250" spans="2:13" ht="16.5" thickTop="1" thickBot="1" x14ac:dyDescent="0.3">
      <c r="B250" s="87"/>
      <c r="C250" s="113" t="s">
        <v>74</v>
      </c>
      <c r="D250" s="114" t="str">
        <f>CONCATENATE("dif ",RIGHT(C249,2),"/",RIGHT(C249-1,2))</f>
        <v>dif 22/21</v>
      </c>
      <c r="E250" s="115" t="s">
        <v>74</v>
      </c>
      <c r="F250" s="114" t="str">
        <f>CONCATENATE("dif ",RIGHT(E249,2),"/",RIGHT(C249,2))</f>
        <v>dif 23/22</v>
      </c>
      <c r="G250" s="115" t="s">
        <v>74</v>
      </c>
      <c r="H250" s="114" t="str">
        <f>CONCATENATE("dif ",RIGHT(G249,2),"/",RIGHT(E249,2))</f>
        <v>dif 24/23</v>
      </c>
      <c r="I250" s="115" t="s">
        <v>74</v>
      </c>
      <c r="J250" s="114" t="str">
        <f>CONCATENATE("dif ",RIGHT(I249,2),"/",RIGHT(G249,2))</f>
        <v>dif 25/24</v>
      </c>
      <c r="K250" s="115" t="s">
        <v>74</v>
      </c>
      <c r="L250" s="114" t="str">
        <f>CONCATENATE("dif ",RIGHT(K249,2),"/",RIGHT(I249,2))</f>
        <v>dif 26/25</v>
      </c>
    </row>
    <row r="251" spans="2:13" x14ac:dyDescent="0.25">
      <c r="B251" s="116" t="s">
        <v>76</v>
      </c>
      <c r="C251" s="187">
        <v>14.692307692307692</v>
      </c>
      <c r="D251" s="188">
        <v>4.5588144868720395</v>
      </c>
      <c r="E251" s="187">
        <v>8.4134045077105579</v>
      </c>
      <c r="F251" s="188">
        <f t="shared" ref="F251:H253" si="83">IFERROR(E251-C251,"-")</f>
        <v>-6.2789031845971337</v>
      </c>
      <c r="G251" s="187">
        <v>8.7736958119030124</v>
      </c>
      <c r="H251" s="188">
        <f t="shared" si="83"/>
        <v>0.36029130419245448</v>
      </c>
      <c r="I251" s="187">
        <v>9.8285243198680963</v>
      </c>
      <c r="J251" s="188">
        <f t="shared" ref="J251:J253" si="84">IFERROR(I251-G251,"-")</f>
        <v>1.0548285079650839</v>
      </c>
      <c r="K251" s="187">
        <v>10.189268292682927</v>
      </c>
      <c r="L251" s="188">
        <f t="shared" ref="L251:L256" si="85">IFERROR(K251-I251,"-")</f>
        <v>0.36074397281483073</v>
      </c>
    </row>
    <row r="252" spans="2:13" x14ac:dyDescent="0.25">
      <c r="B252" s="116" t="s">
        <v>78</v>
      </c>
      <c r="C252" s="187">
        <v>7.0588235294117645</v>
      </c>
      <c r="D252" s="188">
        <v>-1.8835493519441684</v>
      </c>
      <c r="E252" s="187">
        <v>9.496240601503759</v>
      </c>
      <c r="F252" s="188">
        <f t="shared" si="83"/>
        <v>2.4374170720919945</v>
      </c>
      <c r="G252" s="187">
        <v>10.563145353455123</v>
      </c>
      <c r="H252" s="188">
        <f t="shared" si="83"/>
        <v>1.0669047519513644</v>
      </c>
      <c r="I252" s="187">
        <v>9.6209476309226929</v>
      </c>
      <c r="J252" s="188">
        <f t="shared" si="84"/>
        <v>-0.9421977225324305</v>
      </c>
      <c r="K252" s="187">
        <v>9.7530241935483879</v>
      </c>
      <c r="L252" s="188">
        <f t="shared" si="85"/>
        <v>0.132076562625695</v>
      </c>
    </row>
    <row r="253" spans="2:13" x14ac:dyDescent="0.25">
      <c r="B253" s="116" t="s">
        <v>80</v>
      </c>
      <c r="C253" s="187">
        <v>8.3571428571428577</v>
      </c>
      <c r="D253" s="188">
        <v>-3.8284963722792096</v>
      </c>
      <c r="E253" s="187">
        <v>10.062709030100335</v>
      </c>
      <c r="F253" s="188">
        <f t="shared" si="83"/>
        <v>1.7055661729574769</v>
      </c>
      <c r="G253" s="187">
        <v>10.274442538593481</v>
      </c>
      <c r="H253" s="188">
        <f t="shared" si="83"/>
        <v>0.21173350849314687</v>
      </c>
      <c r="I253" s="187">
        <v>9.6300578034682083</v>
      </c>
      <c r="J253" s="188">
        <f t="shared" si="84"/>
        <v>-0.64438473512527317</v>
      </c>
      <c r="K253" s="187">
        <v>9.001424501424502</v>
      </c>
      <c r="L253" s="188">
        <f t="shared" si="85"/>
        <v>-0.62863330204370627</v>
      </c>
    </row>
    <row r="254" spans="2:13" x14ac:dyDescent="0.25">
      <c r="B254" s="116" t="s">
        <v>82</v>
      </c>
      <c r="C254" s="187">
        <v>12.714285714285714</v>
      </c>
      <c r="D254" s="188" t="s">
        <v>269</v>
      </c>
      <c r="E254" s="187">
        <v>8.5347490347490353</v>
      </c>
      <c r="F254" s="188">
        <f>IFERROR(E254-C254,"-")</f>
        <v>-4.1795366795366782</v>
      </c>
      <c r="G254" s="187">
        <v>9.3033333333333328</v>
      </c>
      <c r="H254" s="188">
        <f>IFERROR(G254-E254,"-")</f>
        <v>0.76858429858429744</v>
      </c>
      <c r="I254" s="187">
        <v>9.3333333333333339</v>
      </c>
      <c r="J254" s="188">
        <f>IFERROR(I254-G254,"-")</f>
        <v>3.0000000000001137E-2</v>
      </c>
      <c r="K254" s="187">
        <v>9.5148514851485153</v>
      </c>
      <c r="L254" s="188">
        <f t="shared" si="85"/>
        <v>0.18151815181518138</v>
      </c>
    </row>
    <row r="255" spans="2:13" x14ac:dyDescent="0.25">
      <c r="B255" s="116" t="s">
        <v>84</v>
      </c>
      <c r="C255" s="187">
        <v>5.2727272727272725</v>
      </c>
      <c r="D255" s="188" t="s">
        <v>269</v>
      </c>
      <c r="E255" s="187">
        <v>7.7313432835820892</v>
      </c>
      <c r="F255" s="188">
        <f t="shared" ref="F255:H263" si="86">IFERROR(E255-C255,"-")</f>
        <v>2.4586160108548167</v>
      </c>
      <c r="G255" s="187">
        <v>12.324324324324325</v>
      </c>
      <c r="H255" s="188">
        <f t="shared" si="86"/>
        <v>4.5929810407422353</v>
      </c>
      <c r="I255" s="187">
        <v>8.8110236220472444</v>
      </c>
      <c r="J255" s="188">
        <f t="shared" ref="J255:J263" si="87">IFERROR(I255-G255,"-")</f>
        <v>-3.5133007022770801</v>
      </c>
      <c r="K255" s="187">
        <v>10.523076923076923</v>
      </c>
      <c r="L255" s="188">
        <f t="shared" si="85"/>
        <v>1.7120533010296786</v>
      </c>
    </row>
    <row r="256" spans="2:13" x14ac:dyDescent="0.25">
      <c r="B256" s="116" t="s">
        <v>86</v>
      </c>
      <c r="C256" s="187">
        <v>7.9523809523809526</v>
      </c>
      <c r="D256" s="188" t="s">
        <v>269</v>
      </c>
      <c r="E256" s="187">
        <v>7.1062500000000002</v>
      </c>
      <c r="F256" s="188">
        <f t="shared" si="86"/>
        <v>-0.84613095238095237</v>
      </c>
      <c r="G256" s="187">
        <v>7.359375</v>
      </c>
      <c r="H256" s="188">
        <f t="shared" si="86"/>
        <v>0.25312499999999982</v>
      </c>
      <c r="I256" s="187">
        <v>6.4961832061068705</v>
      </c>
      <c r="J256" s="188">
        <f t="shared" si="87"/>
        <v>-0.8631917938931295</v>
      </c>
      <c r="K256" s="187">
        <v>9.1844660194174761</v>
      </c>
      <c r="L256" s="188">
        <f t="shared" si="85"/>
        <v>2.6882828133106056</v>
      </c>
    </row>
    <row r="257" spans="2:13" x14ac:dyDescent="0.25">
      <c r="B257" s="116" t="s">
        <v>88</v>
      </c>
      <c r="C257" s="187">
        <v>6.6304347826086953</v>
      </c>
      <c r="D257" s="188" t="s">
        <v>269</v>
      </c>
      <c r="E257" s="187">
        <v>8.7826086956521738</v>
      </c>
      <c r="F257" s="188">
        <f t="shared" si="86"/>
        <v>2.1521739130434785</v>
      </c>
      <c r="G257" s="187">
        <v>7.4109589041095889</v>
      </c>
      <c r="H257" s="188">
        <f t="shared" si="86"/>
        <v>-1.3716497915425849</v>
      </c>
      <c r="I257" s="187">
        <v>8.4109589041095898</v>
      </c>
      <c r="J257" s="188">
        <f t="shared" si="87"/>
        <v>1.0000000000000009</v>
      </c>
      <c r="K257" s="187"/>
      <c r="L257" s="188"/>
    </row>
    <row r="258" spans="2:13" x14ac:dyDescent="0.25">
      <c r="B258" s="116" t="s">
        <v>90</v>
      </c>
      <c r="C258" s="187">
        <v>6.8292682926829267</v>
      </c>
      <c r="D258" s="188">
        <v>2.3292682926829267</v>
      </c>
      <c r="E258" s="187">
        <v>7.4968152866242042</v>
      </c>
      <c r="F258" s="188">
        <f t="shared" si="86"/>
        <v>0.66754699394127748</v>
      </c>
      <c r="G258" s="187">
        <v>7.0512820512820511</v>
      </c>
      <c r="H258" s="188">
        <f t="shared" si="86"/>
        <v>-0.44553323534215306</v>
      </c>
      <c r="I258" s="187">
        <v>9.3208333333333329</v>
      </c>
      <c r="J258" s="188">
        <f t="shared" si="87"/>
        <v>2.2695512820512818</v>
      </c>
      <c r="K258" s="187"/>
      <c r="L258" s="188"/>
    </row>
    <row r="259" spans="2:13" x14ac:dyDescent="0.25">
      <c r="B259" s="116" t="s">
        <v>92</v>
      </c>
      <c r="C259" s="187">
        <v>6.3693693693693696</v>
      </c>
      <c r="D259" s="188">
        <v>1.3693693693693696</v>
      </c>
      <c r="E259" s="187">
        <v>7.2480000000000002</v>
      </c>
      <c r="F259" s="188">
        <f t="shared" si="86"/>
        <v>0.87863063063063063</v>
      </c>
      <c r="G259" s="187">
        <v>9.0243902439024382</v>
      </c>
      <c r="H259" s="188">
        <f t="shared" si="86"/>
        <v>1.7763902439024379</v>
      </c>
      <c r="I259" s="187">
        <v>7.4038461538461542</v>
      </c>
      <c r="J259" s="188">
        <f t="shared" si="87"/>
        <v>-1.620544090056284</v>
      </c>
      <c r="K259" s="187"/>
      <c r="L259" s="188"/>
    </row>
    <row r="260" spans="2:13" x14ac:dyDescent="0.25">
      <c r="B260" s="116" t="s">
        <v>94</v>
      </c>
      <c r="C260" s="187">
        <v>6.5376344086021509</v>
      </c>
      <c r="D260" s="188">
        <v>3.9376344086021509</v>
      </c>
      <c r="E260" s="187">
        <v>6.4125560538116595</v>
      </c>
      <c r="F260" s="188">
        <f t="shared" si="86"/>
        <v>-0.12507835479049145</v>
      </c>
      <c r="G260" s="187">
        <v>7.2110939907550078</v>
      </c>
      <c r="H260" s="188">
        <f t="shared" si="86"/>
        <v>0.79853793694334829</v>
      </c>
      <c r="I260" s="187">
        <v>7.8372093023255811</v>
      </c>
      <c r="J260" s="188">
        <f t="shared" si="87"/>
        <v>0.62611531157057332</v>
      </c>
      <c r="K260" s="187"/>
      <c r="L260" s="188"/>
    </row>
    <row r="261" spans="2:13" x14ac:dyDescent="0.25">
      <c r="B261" s="116" t="s">
        <v>96</v>
      </c>
      <c r="C261" s="187">
        <v>7.9464980544747084</v>
      </c>
      <c r="D261" s="188">
        <v>-0.38683527885862556</v>
      </c>
      <c r="E261" s="187">
        <v>8.7702589807852966</v>
      </c>
      <c r="F261" s="188">
        <f t="shared" si="86"/>
        <v>0.82376092631058828</v>
      </c>
      <c r="G261" s="187">
        <v>9.8787313432835813</v>
      </c>
      <c r="H261" s="188">
        <f t="shared" si="86"/>
        <v>1.1084723624982846</v>
      </c>
      <c r="I261" s="187">
        <v>8.3707191780821919</v>
      </c>
      <c r="J261" s="188">
        <f t="shared" si="87"/>
        <v>-1.5080121652013894</v>
      </c>
      <c r="K261" s="187"/>
      <c r="L261" s="188"/>
    </row>
    <row r="262" spans="2:13" x14ac:dyDescent="0.25">
      <c r="B262" s="116" t="s">
        <v>98</v>
      </c>
      <c r="C262" s="187">
        <v>10.456521739130435</v>
      </c>
      <c r="D262" s="188">
        <v>0.45652173913043548</v>
      </c>
      <c r="E262" s="187">
        <v>9.4980237154150196</v>
      </c>
      <c r="F262" s="188">
        <f t="shared" si="86"/>
        <v>-0.95849802371541593</v>
      </c>
      <c r="G262" s="187">
        <v>8.5391304347826082</v>
      </c>
      <c r="H262" s="188">
        <f t="shared" si="86"/>
        <v>-0.9588932806324113</v>
      </c>
      <c r="I262" s="187">
        <v>8.2148760330578519</v>
      </c>
      <c r="J262" s="188">
        <f t="shared" si="87"/>
        <v>-0.32425440172475639</v>
      </c>
      <c r="K262" s="187"/>
      <c r="L262" s="188"/>
    </row>
    <row r="263" spans="2:13" ht="15.75" x14ac:dyDescent="0.25">
      <c r="B263" s="119" t="s">
        <v>32</v>
      </c>
      <c r="C263" s="189">
        <v>8.1052427184466023</v>
      </c>
      <c r="D263" s="190">
        <v>-1.8947572815533977</v>
      </c>
      <c r="E263" s="189">
        <v>8.7913635296878674</v>
      </c>
      <c r="F263" s="190">
        <f t="shared" si="86"/>
        <v>0.68612081124126512</v>
      </c>
      <c r="G263" s="189">
        <v>9.2920162381596754</v>
      </c>
      <c r="H263" s="190">
        <f t="shared" si="86"/>
        <v>0.50065270847180798</v>
      </c>
      <c r="I263" s="189">
        <v>8.9706803658689385</v>
      </c>
      <c r="J263" s="190">
        <f t="shared" si="87"/>
        <v>-0.3213358722907369</v>
      </c>
      <c r="K263" s="189">
        <v>9.5760534429599176</v>
      </c>
      <c r="L263" s="190">
        <v>3.837840406238513E-2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312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 t="shared" ref="C271" si="88">E271-1</f>
        <v>2022</v>
      </c>
      <c r="D271" s="302"/>
      <c r="E271" s="303">
        <f t="shared" ref="E271" si="89">G271-1</f>
        <v>2023</v>
      </c>
      <c r="F271" s="302"/>
      <c r="G271" s="303">
        <f t="shared" ref="G271" si="90">I271-1</f>
        <v>2024</v>
      </c>
      <c r="H271" s="302"/>
      <c r="I271" s="303">
        <f>K271-1</f>
        <v>2025</v>
      </c>
      <c r="J271" s="302"/>
      <c r="K271" s="303">
        <v>2026</v>
      </c>
      <c r="L271" s="304"/>
    </row>
    <row r="272" spans="2:13" ht="16.5" thickTop="1" thickBot="1" x14ac:dyDescent="0.3">
      <c r="B272" s="87"/>
      <c r="C272" s="113" t="s">
        <v>74</v>
      </c>
      <c r="D272" s="114" t="str">
        <f>CONCATENATE("dif ",RIGHT(C271,2),"/",RIGHT(C271-1,2))</f>
        <v>dif 22/21</v>
      </c>
      <c r="E272" s="115" t="s">
        <v>74</v>
      </c>
      <c r="F272" s="114" t="str">
        <f>CONCATENATE("dif ",RIGHT(E271,2),"/",RIGHT(C271,2))</f>
        <v>dif 23/22</v>
      </c>
      <c r="G272" s="115" t="s">
        <v>74</v>
      </c>
      <c r="H272" s="114" t="str">
        <f>CONCATENATE("dif ",RIGHT(G271,2),"/",RIGHT(E271,2))</f>
        <v>dif 24/23</v>
      </c>
      <c r="I272" s="115" t="s">
        <v>74</v>
      </c>
      <c r="J272" s="114" t="str">
        <f>CONCATENATE("dif ",RIGHT(I271,2),"/",RIGHT(G271,2))</f>
        <v>dif 25/24</v>
      </c>
      <c r="K272" s="115" t="s">
        <v>74</v>
      </c>
      <c r="L272" s="114" t="str">
        <f>CONCATENATE("dif ",RIGHT(K271,2),"/",RIGHT(I271,2))</f>
        <v>dif 26/25</v>
      </c>
    </row>
    <row r="273" spans="2:12" x14ac:dyDescent="0.25">
      <c r="B273" s="116" t="s">
        <v>76</v>
      </c>
      <c r="C273" s="187" t="s">
        <v>155</v>
      </c>
      <c r="D273" s="188">
        <v>-4.8379360732836432</v>
      </c>
      <c r="E273" s="187">
        <v>8.1389693109438337</v>
      </c>
      <c r="F273" s="188" t="str">
        <f t="shared" ref="F273:H275" si="91">IFERROR(E273-C273,"-")</f>
        <v>-</v>
      </c>
      <c r="G273" s="187">
        <v>8.8470128419877163</v>
      </c>
      <c r="H273" s="188">
        <f t="shared" si="91"/>
        <v>0.70804353104388262</v>
      </c>
      <c r="I273" s="187">
        <v>10.442715700141443</v>
      </c>
      <c r="J273" s="188">
        <f t="shared" ref="J273:J275" si="92">IFERROR(I273-G273,"-")</f>
        <v>1.5957028581537269</v>
      </c>
      <c r="K273" s="187">
        <v>9.3678077203204655</v>
      </c>
      <c r="L273" s="188">
        <f t="shared" ref="L273:L278" si="93">IFERROR(K273-I273,"-")</f>
        <v>-1.0749079798209777</v>
      </c>
    </row>
    <row r="274" spans="2:12" x14ac:dyDescent="0.25">
      <c r="B274" s="116" t="s">
        <v>78</v>
      </c>
      <c r="C274" s="187">
        <v>5.2272727272727275</v>
      </c>
      <c r="D274" s="188">
        <v>-4.5075275043427903</v>
      </c>
      <c r="E274" s="187">
        <v>8.5094637223974772</v>
      </c>
      <c r="F274" s="188">
        <f t="shared" si="91"/>
        <v>3.2821909951247497</v>
      </c>
      <c r="G274" s="187">
        <v>8.6939151813153046</v>
      </c>
      <c r="H274" s="188">
        <f t="shared" si="91"/>
        <v>0.18445145891782744</v>
      </c>
      <c r="I274" s="187">
        <v>9.4938820912124591</v>
      </c>
      <c r="J274" s="188">
        <f t="shared" si="92"/>
        <v>0.79996690989715447</v>
      </c>
      <c r="K274" s="187">
        <v>8.9230210602759623</v>
      </c>
      <c r="L274" s="188">
        <f t="shared" si="93"/>
        <v>-0.57086103093649676</v>
      </c>
    </row>
    <row r="275" spans="2:12" x14ac:dyDescent="0.25">
      <c r="B275" s="116" t="s">
        <v>80</v>
      </c>
      <c r="C275" s="187">
        <v>6.3513513513513518</v>
      </c>
      <c r="D275" s="188">
        <v>-6.1684226599480825</v>
      </c>
      <c r="E275" s="187">
        <v>8.5167827739075364</v>
      </c>
      <c r="F275" s="188">
        <f t="shared" si="91"/>
        <v>2.1654314225561846</v>
      </c>
      <c r="G275" s="187">
        <v>7.8153126826417303</v>
      </c>
      <c r="H275" s="188">
        <f t="shared" si="91"/>
        <v>-0.70147009126580606</v>
      </c>
      <c r="I275" s="187">
        <v>9.3967611336032384</v>
      </c>
      <c r="J275" s="188">
        <f t="shared" si="92"/>
        <v>1.5814484509615081</v>
      </c>
      <c r="K275" s="187">
        <v>8.0601503759398501</v>
      </c>
      <c r="L275" s="188">
        <f t="shared" si="93"/>
        <v>-1.3366107576633883</v>
      </c>
    </row>
    <row r="276" spans="2:12" x14ac:dyDescent="0.25">
      <c r="B276" s="116" t="s">
        <v>82</v>
      </c>
      <c r="C276" s="187">
        <v>11.684210526315789</v>
      </c>
      <c r="D276" s="188" t="s">
        <v>269</v>
      </c>
      <c r="E276" s="187">
        <v>8.1567436208991495</v>
      </c>
      <c r="F276" s="188">
        <f>IFERROR(E276-C276,"-")</f>
        <v>-3.5274669054166399</v>
      </c>
      <c r="G276" s="187">
        <v>9.968036529680365</v>
      </c>
      <c r="H276" s="188">
        <f>IFERROR(G276-E276,"-")</f>
        <v>1.8112929087812155</v>
      </c>
      <c r="I276" s="187">
        <v>10.36723163841808</v>
      </c>
      <c r="J276" s="188">
        <f>IFERROR(I276-G276,"-")</f>
        <v>0.39919510873771458</v>
      </c>
      <c r="K276" s="187">
        <v>12.333333333333334</v>
      </c>
      <c r="L276" s="188">
        <f t="shared" si="93"/>
        <v>1.9661016949152543</v>
      </c>
    </row>
    <row r="277" spans="2:12" x14ac:dyDescent="0.25">
      <c r="B277" s="116" t="s">
        <v>84</v>
      </c>
      <c r="C277" s="187">
        <v>9.1962616822429908</v>
      </c>
      <c r="D277" s="188" t="s">
        <v>269</v>
      </c>
      <c r="E277" s="187">
        <v>8.5614035087719298</v>
      </c>
      <c r="F277" s="188">
        <f t="shared" ref="F277:H285" si="94">IFERROR(E277-C277,"-")</f>
        <v>-0.63485817347106099</v>
      </c>
      <c r="G277" s="187">
        <v>7.6216216216216219</v>
      </c>
      <c r="H277" s="188">
        <f t="shared" si="94"/>
        <v>-0.93978188715030786</v>
      </c>
      <c r="I277" s="187">
        <v>11.657894736842104</v>
      </c>
      <c r="J277" s="188">
        <f t="shared" ref="J277:J285" si="95">IFERROR(I277-G277,"-")</f>
        <v>4.0362731152204825</v>
      </c>
      <c r="K277" s="187">
        <v>13.403846153846153</v>
      </c>
      <c r="L277" s="188">
        <f t="shared" si="93"/>
        <v>1.7459514170040489</v>
      </c>
    </row>
    <row r="278" spans="2:12" x14ac:dyDescent="0.25">
      <c r="B278" s="116" t="s">
        <v>86</v>
      </c>
      <c r="C278" s="187">
        <v>22.302325581395348</v>
      </c>
      <c r="D278" s="188" t="s">
        <v>269</v>
      </c>
      <c r="E278" s="187">
        <v>7.9863945578231297</v>
      </c>
      <c r="F278" s="188">
        <f t="shared" si="94"/>
        <v>-14.315931023572219</v>
      </c>
      <c r="G278" s="187">
        <v>6.5042016806722689</v>
      </c>
      <c r="H278" s="188">
        <f t="shared" si="94"/>
        <v>-1.4821928771508608</v>
      </c>
      <c r="I278" s="187">
        <v>6.4285714285714288</v>
      </c>
      <c r="J278" s="188">
        <f t="shared" si="95"/>
        <v>-7.5630252100840067E-2</v>
      </c>
      <c r="K278" s="187">
        <v>5.7076923076923078</v>
      </c>
      <c r="L278" s="188">
        <f t="shared" si="93"/>
        <v>-0.72087912087912098</v>
      </c>
    </row>
    <row r="279" spans="2:12" x14ac:dyDescent="0.25">
      <c r="B279" s="116" t="s">
        <v>88</v>
      </c>
      <c r="C279" s="187">
        <v>5.3</v>
      </c>
      <c r="D279" s="188" t="s">
        <v>269</v>
      </c>
      <c r="E279" s="187">
        <v>9.228346456692913</v>
      </c>
      <c r="F279" s="188">
        <f t="shared" si="94"/>
        <v>3.9283464566929132</v>
      </c>
      <c r="G279" s="187">
        <v>6.2028985507246377</v>
      </c>
      <c r="H279" s="188">
        <f t="shared" si="94"/>
        <v>-3.0254479059682753</v>
      </c>
      <c r="I279" s="187">
        <v>6.225806451612903</v>
      </c>
      <c r="J279" s="188">
        <f t="shared" si="95"/>
        <v>2.2907900888265331E-2</v>
      </c>
      <c r="K279" s="187"/>
      <c r="L279" s="188"/>
    </row>
    <row r="280" spans="2:12" x14ac:dyDescent="0.25">
      <c r="B280" s="116" t="s">
        <v>90</v>
      </c>
      <c r="C280" s="187">
        <v>7.1923076923076925</v>
      </c>
      <c r="D280" s="188">
        <v>4.2792642140468224</v>
      </c>
      <c r="E280" s="187">
        <v>6.8297872340425529</v>
      </c>
      <c r="F280" s="188">
        <f t="shared" si="94"/>
        <v>-0.36252045826513957</v>
      </c>
      <c r="G280" s="187">
        <v>6.564516129032258</v>
      </c>
      <c r="H280" s="188">
        <f t="shared" si="94"/>
        <v>-0.26527110501029494</v>
      </c>
      <c r="I280" s="187">
        <v>6.1648351648351651</v>
      </c>
      <c r="J280" s="188">
        <f t="shared" si="95"/>
        <v>-0.39968096419709287</v>
      </c>
      <c r="K280" s="187"/>
      <c r="L280" s="188"/>
    </row>
    <row r="281" spans="2:12" x14ac:dyDescent="0.25">
      <c r="B281" s="116" t="s">
        <v>92</v>
      </c>
      <c r="C281" s="187">
        <v>7.2073170731707314</v>
      </c>
      <c r="D281" s="188">
        <v>1.6239837398373984</v>
      </c>
      <c r="E281" s="187">
        <v>6.7029702970297027</v>
      </c>
      <c r="F281" s="188">
        <f t="shared" si="94"/>
        <v>-0.50434677614102874</v>
      </c>
      <c r="G281" s="187">
        <v>9.7278106508875748</v>
      </c>
      <c r="H281" s="188">
        <f t="shared" si="94"/>
        <v>3.0248403538578721</v>
      </c>
      <c r="I281" s="187">
        <v>6.5584415584415581</v>
      </c>
      <c r="J281" s="188">
        <f t="shared" si="95"/>
        <v>-3.1693690924460167</v>
      </c>
      <c r="K281" s="187"/>
      <c r="L281" s="188"/>
    </row>
    <row r="282" spans="2:12" x14ac:dyDescent="0.25">
      <c r="B282" s="116" t="s">
        <v>94</v>
      </c>
      <c r="C282" s="187">
        <v>5.2435530085959883</v>
      </c>
      <c r="D282" s="188">
        <v>2.616170424816211E-2</v>
      </c>
      <c r="E282" s="187">
        <v>6.3087885985748215</v>
      </c>
      <c r="F282" s="188">
        <f t="shared" si="94"/>
        <v>1.0652355899788333</v>
      </c>
      <c r="G282" s="187">
        <v>5.7896389324960751</v>
      </c>
      <c r="H282" s="188">
        <f t="shared" si="94"/>
        <v>-0.51914966607874646</v>
      </c>
      <c r="I282" s="187">
        <v>6.3247232472324724</v>
      </c>
      <c r="J282" s="188">
        <f t="shared" si="95"/>
        <v>0.53508431473639728</v>
      </c>
      <c r="K282" s="187"/>
      <c r="L282" s="188"/>
    </row>
    <row r="283" spans="2:12" x14ac:dyDescent="0.25">
      <c r="B283" s="116" t="s">
        <v>96</v>
      </c>
      <c r="C283" s="187">
        <v>7.6117886178861784</v>
      </c>
      <c r="D283" s="188">
        <v>-1.5584241480712677</v>
      </c>
      <c r="E283" s="187">
        <v>9.0835714285714282</v>
      </c>
      <c r="F283" s="188">
        <f t="shared" si="94"/>
        <v>1.4717828106852497</v>
      </c>
      <c r="G283" s="187">
        <v>8.9146238377007609</v>
      </c>
      <c r="H283" s="188">
        <f t="shared" si="94"/>
        <v>-0.16894759087066724</v>
      </c>
      <c r="I283" s="187">
        <v>7.50390625</v>
      </c>
      <c r="J283" s="188">
        <f t="shared" si="95"/>
        <v>-1.4107175877007609</v>
      </c>
      <c r="K283" s="187"/>
      <c r="L283" s="188"/>
    </row>
    <row r="284" spans="2:12" x14ac:dyDescent="0.25">
      <c r="B284" s="116" t="s">
        <v>98</v>
      </c>
      <c r="C284" s="187">
        <v>9.2411575562700961</v>
      </c>
      <c r="D284" s="188">
        <v>0.16708348219602165</v>
      </c>
      <c r="E284" s="187">
        <v>8.0674671240708982</v>
      </c>
      <c r="F284" s="188">
        <f t="shared" si="94"/>
        <v>-1.1736904321991979</v>
      </c>
      <c r="G284" s="187">
        <v>8.1882591093117405</v>
      </c>
      <c r="H284" s="188">
        <f t="shared" si="94"/>
        <v>0.12079198524084234</v>
      </c>
      <c r="I284" s="187">
        <v>9.2444794952681395</v>
      </c>
      <c r="J284" s="188">
        <f t="shared" si="95"/>
        <v>1.056220385956399</v>
      </c>
      <c r="K284" s="187"/>
      <c r="L284" s="188"/>
    </row>
    <row r="285" spans="2:12" ht="15.75" x14ac:dyDescent="0.25">
      <c r="B285" s="119" t="s">
        <v>32</v>
      </c>
      <c r="C285" s="189">
        <v>7.9606243348705217</v>
      </c>
      <c r="D285" s="190">
        <v>-2.3782886636828984</v>
      </c>
      <c r="E285" s="189">
        <v>8.2024872129174611</v>
      </c>
      <c r="F285" s="190">
        <f t="shared" si="94"/>
        <v>0.2418628780469394</v>
      </c>
      <c r="G285" s="189">
        <v>8.359983300281808</v>
      </c>
      <c r="H285" s="190">
        <f t="shared" si="94"/>
        <v>0.15749608736434695</v>
      </c>
      <c r="I285" s="189">
        <v>8.9130492149360077</v>
      </c>
      <c r="J285" s="190">
        <f t="shared" si="95"/>
        <v>0.55306591465419963</v>
      </c>
      <c r="K285" s="189">
        <v>9.0404278074866316</v>
      </c>
      <c r="L285" s="190">
        <v>-0.8081857323584849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3420F-DC14-4DE2-8D33-77687A2C4D01}">
  <sheetPr>
    <tabColor theme="4" tint="0.79998168889431442"/>
  </sheetPr>
  <dimension ref="A4:M111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11" width="11.42578125" style="192"/>
    <col min="12" max="12" width="13.5703125" style="192" bestFit="1" customWidth="1"/>
  </cols>
  <sheetData>
    <row r="4" spans="1:13" ht="48.75" customHeight="1" thickBot="1" x14ac:dyDescent="0.3">
      <c r="B4" s="277" t="s">
        <v>301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91"/>
      <c r="D5" s="191"/>
      <c r="E5" s="191"/>
      <c r="F5" s="191"/>
      <c r="G5" s="191"/>
      <c r="H5" s="191"/>
      <c r="I5" s="191"/>
      <c r="J5" s="191"/>
      <c r="K5" s="39"/>
      <c r="L5" s="39"/>
      <c r="M5" s="1" t="s">
        <v>72</v>
      </c>
    </row>
    <row r="6" spans="1:13" ht="22.5" thickTop="1" thickBot="1" x14ac:dyDescent="0.3">
      <c r="B6" s="111" t="s">
        <v>32</v>
      </c>
      <c r="C6" s="310" t="s">
        <v>137</v>
      </c>
      <c r="D6" s="311"/>
      <c r="E6" s="311"/>
      <c r="F6" s="311"/>
      <c r="G6" s="311"/>
      <c r="H6" s="311"/>
      <c r="I6" s="311"/>
      <c r="J6" s="311"/>
      <c r="K6" s="311"/>
      <c r="L6" s="311"/>
    </row>
    <row r="7" spans="1:13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CONCATENATE("def ",RIGHT(K7,2),"/",RIGHT(I7,2))</f>
        <v>def 26/25</v>
      </c>
    </row>
    <row r="9" spans="1:13" x14ac:dyDescent="0.25">
      <c r="A9" s="1" t="s">
        <v>75</v>
      </c>
      <c r="B9" s="116" t="s">
        <v>76</v>
      </c>
      <c r="C9" s="187">
        <v>7.2707658219083227</v>
      </c>
      <c r="D9" s="188">
        <v>0.82996634330740982</v>
      </c>
      <c r="E9" s="187">
        <v>7.6495140460657698</v>
      </c>
      <c r="F9" s="188">
        <f t="shared" ref="F9:H21" si="3">IFERROR(E9-C9,"-")</f>
        <v>0.37874822415744713</v>
      </c>
      <c r="G9" s="187">
        <v>7.4606177080338361</v>
      </c>
      <c r="H9" s="188">
        <f t="shared" si="3"/>
        <v>-0.18889633803193373</v>
      </c>
      <c r="I9" s="187">
        <v>7.5668246445497633</v>
      </c>
      <c r="J9" s="188">
        <f t="shared" ref="J9:J21" si="4">IFERROR(I9-G9,"-")</f>
        <v>0.10620693651592727</v>
      </c>
      <c r="K9" s="187">
        <v>7.2302148428590973</v>
      </c>
      <c r="L9" s="188">
        <f t="shared" ref="L9:L14" si="5">IFERROR(K9-I9,"-")</f>
        <v>-0.33660980169066601</v>
      </c>
    </row>
    <row r="10" spans="1:13" x14ac:dyDescent="0.25">
      <c r="A10" s="1" t="s">
        <v>77</v>
      </c>
      <c r="B10" s="116" t="s">
        <v>78</v>
      </c>
      <c r="C10" s="187">
        <v>5.9475019322618365</v>
      </c>
      <c r="D10" s="188">
        <v>1.7584351362081412</v>
      </c>
      <c r="E10" s="187">
        <v>7.1207352712306973</v>
      </c>
      <c r="F10" s="188">
        <f t="shared" si="3"/>
        <v>1.1732333389688607</v>
      </c>
      <c r="G10" s="187">
        <v>7.130149994765886</v>
      </c>
      <c r="H10" s="188">
        <f t="shared" si="3"/>
        <v>9.4147235351886849E-3</v>
      </c>
      <c r="I10" s="187">
        <v>6.9672563150615128</v>
      </c>
      <c r="J10" s="188">
        <f t="shared" si="4"/>
        <v>-0.16289367970437318</v>
      </c>
      <c r="K10" s="187">
        <v>6.6588821869134778</v>
      </c>
      <c r="L10" s="188">
        <f t="shared" si="5"/>
        <v>-0.308374128148035</v>
      </c>
    </row>
    <row r="11" spans="1:13" x14ac:dyDescent="0.25">
      <c r="A11" s="1" t="s">
        <v>79</v>
      </c>
      <c r="B11" s="116" t="s">
        <v>80</v>
      </c>
      <c r="C11" s="187">
        <v>6.4008498583569402</v>
      </c>
      <c r="D11" s="188">
        <v>2.0091187824153378</v>
      </c>
      <c r="E11" s="187">
        <v>6.5608761101911783</v>
      </c>
      <c r="F11" s="188">
        <f t="shared" si="3"/>
        <v>0.16002625183423813</v>
      </c>
      <c r="G11" s="187">
        <v>6.5438265292744955</v>
      </c>
      <c r="H11" s="188">
        <f t="shared" si="3"/>
        <v>-1.7049580916682849E-2</v>
      </c>
      <c r="I11" s="187">
        <v>6.312627201132643</v>
      </c>
      <c r="J11" s="188">
        <f t="shared" si="4"/>
        <v>-0.23119932814185251</v>
      </c>
      <c r="K11" s="187">
        <v>6.2240337920551001</v>
      </c>
      <c r="L11" s="188">
        <f t="shared" si="5"/>
        <v>-8.8593409077542873E-2</v>
      </c>
    </row>
    <row r="12" spans="1:13" x14ac:dyDescent="0.25">
      <c r="A12" s="1" t="s">
        <v>81</v>
      </c>
      <c r="B12" s="116" t="s">
        <v>82</v>
      </c>
      <c r="C12" s="187">
        <v>5.741822968081606</v>
      </c>
      <c r="D12" s="188">
        <v>1.566896932578647</v>
      </c>
      <c r="E12" s="187">
        <v>5.8235402468226196</v>
      </c>
      <c r="F12" s="188">
        <f t="shared" si="3"/>
        <v>8.1717278741013644E-2</v>
      </c>
      <c r="G12" s="187">
        <v>6.1835149147193631</v>
      </c>
      <c r="H12" s="188">
        <f t="shared" si="3"/>
        <v>0.35997466789674348</v>
      </c>
      <c r="I12" s="187">
        <v>5.5082925680801527</v>
      </c>
      <c r="J12" s="188">
        <f t="shared" si="4"/>
        <v>-0.67522234663921044</v>
      </c>
      <c r="K12" s="187">
        <v>5.4499239818737362</v>
      </c>
      <c r="L12" s="188">
        <f t="shared" si="5"/>
        <v>-5.8368586206416495E-2</v>
      </c>
    </row>
    <row r="13" spans="1:13" x14ac:dyDescent="0.25">
      <c r="A13" s="1" t="s">
        <v>83</v>
      </c>
      <c r="B13" s="116" t="s">
        <v>84</v>
      </c>
      <c r="C13" s="187">
        <v>5.7990297602388283</v>
      </c>
      <c r="D13" s="188">
        <v>2.1627166008829151</v>
      </c>
      <c r="E13" s="187">
        <v>5.8624737512478911</v>
      </c>
      <c r="F13" s="188">
        <f t="shared" si="3"/>
        <v>6.3443991009062728E-2</v>
      </c>
      <c r="G13" s="187">
        <v>5.2644131577239994</v>
      </c>
      <c r="H13" s="188">
        <f t="shared" si="3"/>
        <v>-0.59806059352389163</v>
      </c>
      <c r="I13" s="187">
        <v>5.2597598182408305</v>
      </c>
      <c r="J13" s="188">
        <f t="shared" si="4"/>
        <v>-4.6533394831689279E-3</v>
      </c>
      <c r="K13" s="187">
        <v>5.1323774129132458</v>
      </c>
      <c r="L13" s="188">
        <f t="shared" si="5"/>
        <v>-0.12738240532758471</v>
      </c>
    </row>
    <row r="14" spans="1:13" x14ac:dyDescent="0.25">
      <c r="A14" s="1" t="s">
        <v>85</v>
      </c>
      <c r="B14" s="116" t="s">
        <v>86</v>
      </c>
      <c r="C14" s="187">
        <v>5.7599316531396836</v>
      </c>
      <c r="D14" s="188">
        <v>1.3390788377298604</v>
      </c>
      <c r="E14" s="187">
        <v>5.5192868356133662</v>
      </c>
      <c r="F14" s="188">
        <f t="shared" si="3"/>
        <v>-0.24064481752631739</v>
      </c>
      <c r="G14" s="187">
        <v>5.5214346527886038</v>
      </c>
      <c r="H14" s="188">
        <f t="shared" si="3"/>
        <v>2.1478171752375985E-3</v>
      </c>
      <c r="I14" s="187">
        <v>5.5668871429126163</v>
      </c>
      <c r="J14" s="188">
        <f t="shared" si="4"/>
        <v>4.5452490124012535E-2</v>
      </c>
      <c r="K14" s="187">
        <v>5.3012501680333379</v>
      </c>
      <c r="L14" s="188">
        <f t="shared" si="5"/>
        <v>-0.2656369748792784</v>
      </c>
    </row>
    <row r="15" spans="1:13" x14ac:dyDescent="0.25">
      <c r="A15" s="1" t="s">
        <v>87</v>
      </c>
      <c r="B15" s="116" t="s">
        <v>88</v>
      </c>
      <c r="C15" s="187">
        <v>5.6479330349294781</v>
      </c>
      <c r="D15" s="188">
        <v>0.21974301688979114</v>
      </c>
      <c r="E15" s="187">
        <v>6.0877924243213668</v>
      </c>
      <c r="F15" s="188">
        <f t="shared" si="3"/>
        <v>0.43985938939188873</v>
      </c>
      <c r="G15" s="187">
        <v>5.9086820362473347</v>
      </c>
      <c r="H15" s="188">
        <f t="shared" si="3"/>
        <v>-0.17911038807403212</v>
      </c>
      <c r="I15" s="187">
        <v>5.6119565217391303</v>
      </c>
      <c r="J15" s="188">
        <f t="shared" si="4"/>
        <v>-0.29672551450820439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6.327599318610452</v>
      </c>
      <c r="D16" s="188">
        <v>0.65196577476202311</v>
      </c>
      <c r="E16" s="187">
        <v>6.5705482072584172</v>
      </c>
      <c r="F16" s="188">
        <f t="shared" si="3"/>
        <v>0.24294888864796516</v>
      </c>
      <c r="G16" s="187">
        <v>6.1984073500011228</v>
      </c>
      <c r="H16" s="188">
        <f t="shared" si="3"/>
        <v>-0.3721408572572944</v>
      </c>
      <c r="I16" s="187">
        <v>5.8762391361601267</v>
      </c>
      <c r="J16" s="188">
        <f t="shared" si="4"/>
        <v>-0.32216821384099603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6.0842648738198255</v>
      </c>
      <c r="D17" s="188">
        <v>0.27219512650954858</v>
      </c>
      <c r="E17" s="187">
        <v>6.1392882492936769</v>
      </c>
      <c r="F17" s="188">
        <f t="shared" si="3"/>
        <v>5.5023375473851388E-2</v>
      </c>
      <c r="G17" s="187">
        <v>6.305475355743452</v>
      </c>
      <c r="H17" s="188">
        <f t="shared" si="3"/>
        <v>0.16618710644977508</v>
      </c>
      <c r="I17" s="187">
        <v>5.7627999292053298</v>
      </c>
      <c r="J17" s="188">
        <f t="shared" si="4"/>
        <v>-0.54267542653812217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5.8589082295741068</v>
      </c>
      <c r="D18" s="188">
        <v>0.37555771214179323</v>
      </c>
      <c r="E18" s="187">
        <v>6.0482481494536486</v>
      </c>
      <c r="F18" s="188">
        <f t="shared" si="3"/>
        <v>0.1893399198795418</v>
      </c>
      <c r="G18" s="187">
        <v>5.9983995699607835</v>
      </c>
      <c r="H18" s="188">
        <f t="shared" si="3"/>
        <v>-4.9848579492865142E-2</v>
      </c>
      <c r="I18" s="187">
        <v>5.7099185433636803</v>
      </c>
      <c r="J18" s="188">
        <f t="shared" si="4"/>
        <v>-0.28848102659710317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6.5084693613162328</v>
      </c>
      <c r="D19" s="188">
        <v>0.12275688132971574</v>
      </c>
      <c r="E19" s="187">
        <v>6.9049731284535616</v>
      </c>
      <c r="F19" s="188">
        <f t="shared" si="3"/>
        <v>0.39650376713732882</v>
      </c>
      <c r="G19" s="187">
        <v>6.5895340110527396</v>
      </c>
      <c r="H19" s="188">
        <f t="shared" si="3"/>
        <v>-0.31543911740082198</v>
      </c>
      <c r="I19" s="187">
        <v>6.4341745633142331</v>
      </c>
      <c r="J19" s="188">
        <f t="shared" si="4"/>
        <v>-0.15535944773850652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6.6751102750389206</v>
      </c>
      <c r="D20" s="188">
        <v>0.24078262674103357</v>
      </c>
      <c r="E20" s="187">
        <v>7.0489614480564127</v>
      </c>
      <c r="F20" s="188">
        <f t="shared" si="3"/>
        <v>0.37385117301749204</v>
      </c>
      <c r="G20" s="187">
        <v>6.903225806451613</v>
      </c>
      <c r="H20" s="188">
        <f t="shared" si="3"/>
        <v>-0.14573564160479968</v>
      </c>
      <c r="I20" s="187">
        <v>6.5183910671959335</v>
      </c>
      <c r="J20" s="188">
        <f t="shared" si="4"/>
        <v>-0.38483473925567946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6.1255449929585293</v>
      </c>
      <c r="D21" s="190">
        <v>0.57122601293571762</v>
      </c>
      <c r="E21" s="189">
        <v>6.4182475011340019</v>
      </c>
      <c r="F21" s="190">
        <f t="shared" si="3"/>
        <v>0.29270250817547261</v>
      </c>
      <c r="G21" s="189">
        <v>6.291229510523408</v>
      </c>
      <c r="H21" s="190">
        <f t="shared" si="3"/>
        <v>-0.12701799061059393</v>
      </c>
      <c r="I21" s="189">
        <v>6.0448476417650596</v>
      </c>
      <c r="J21" s="190">
        <f t="shared" si="4"/>
        <v>-0.24638186875834833</v>
      </c>
      <c r="K21" s="189">
        <v>5.9688177000910585</v>
      </c>
      <c r="L21" s="190">
        <v>-0.17891013577791437</v>
      </c>
    </row>
    <row r="22" spans="1:13" ht="6" customHeight="1" x14ac:dyDescent="0.25"/>
    <row r="23" spans="1:13" x14ac:dyDescent="0.25">
      <c r="B23" s="107" t="s">
        <v>57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</row>
    <row r="24" spans="1:13" x14ac:dyDescent="0.25">
      <c r="L24" s="194"/>
    </row>
    <row r="26" spans="1:13" ht="48.75" customHeight="1" thickBot="1" x14ac:dyDescent="0.3">
      <c r="B26" s="277" t="s">
        <v>313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91"/>
      <c r="D27" s="191"/>
      <c r="E27" s="191"/>
      <c r="F27" s="191"/>
      <c r="G27" s="191"/>
      <c r="H27" s="191"/>
      <c r="I27" s="191"/>
      <c r="J27" s="191"/>
      <c r="K27" s="39"/>
      <c r="L27" s="39"/>
      <c r="M27" s="1" t="s">
        <v>100</v>
      </c>
    </row>
    <row r="28" spans="1:13" ht="22.5" thickTop="1" thickBot="1" x14ac:dyDescent="0.3">
      <c r="B28" s="123" t="s">
        <v>101</v>
      </c>
      <c r="C28" s="310" t="s">
        <v>142</v>
      </c>
      <c r="D28" s="311"/>
      <c r="E28" s="311"/>
      <c r="F28" s="311"/>
      <c r="G28" s="311"/>
      <c r="H28" s="311"/>
      <c r="I28" s="311"/>
      <c r="J28" s="311"/>
      <c r="K28" s="311"/>
      <c r="L28" s="311"/>
    </row>
    <row r="29" spans="1:13" ht="22.5" thickTop="1" thickBot="1" x14ac:dyDescent="0.3">
      <c r="B29" s="112"/>
      <c r="C29" s="301">
        <f t="shared" ref="C29" si="6">E29-1</f>
        <v>2022</v>
      </c>
      <c r="D29" s="302"/>
      <c r="E29" s="303">
        <f t="shared" ref="E29" si="7">G29-1</f>
        <v>2023</v>
      </c>
      <c r="F29" s="302"/>
      <c r="G29" s="303">
        <f t="shared" ref="G29" si="8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CONCATENATE("def ",RIGHT(K29,2),"/",RIGHT(I29,2))</f>
        <v>def 26/25</v>
      </c>
    </row>
    <row r="31" spans="1:13" x14ac:dyDescent="0.25">
      <c r="B31" s="116" t="s">
        <v>76</v>
      </c>
      <c r="C31" s="187">
        <v>6.9119119825093449</v>
      </c>
      <c r="D31" s="188">
        <v>1.0905469973461406</v>
      </c>
      <c r="E31" s="187">
        <v>7.2951352442470734</v>
      </c>
      <c r="F31" s="188">
        <f t="shared" ref="F31:H43" si="9">IFERROR(E31-C31,"-")</f>
        <v>0.38322326173772847</v>
      </c>
      <c r="G31" s="187">
        <v>7.1378218317797142</v>
      </c>
      <c r="H31" s="188">
        <f t="shared" si="9"/>
        <v>-0.15731341246735919</v>
      </c>
      <c r="I31" s="187">
        <v>7.2497312464697625</v>
      </c>
      <c r="J31" s="188">
        <f t="shared" ref="J31:J43" si="10">IFERROR(I31-G31,"-")</f>
        <v>0.11190941469004834</v>
      </c>
      <c r="K31" s="187">
        <v>6.821368500161042</v>
      </c>
      <c r="L31" s="188">
        <f>IFERROR(K31-I31,"-")</f>
        <v>-0.42836274630872051</v>
      </c>
    </row>
    <row r="32" spans="1:13" x14ac:dyDescent="0.25">
      <c r="B32" s="116" t="s">
        <v>78</v>
      </c>
      <c r="C32" s="187">
        <v>5.5299104363235791</v>
      </c>
      <c r="D32" s="188">
        <v>1.9125507453442561</v>
      </c>
      <c r="E32" s="187">
        <v>6.6877820526151606</v>
      </c>
      <c r="F32" s="188">
        <f t="shared" si="9"/>
        <v>1.1578716162915814</v>
      </c>
      <c r="G32" s="187">
        <v>6.8093968971177432</v>
      </c>
      <c r="H32" s="188">
        <f t="shared" si="9"/>
        <v>0.12161484450258264</v>
      </c>
      <c r="I32" s="187">
        <v>6.7024091352179358</v>
      </c>
      <c r="J32" s="188">
        <f t="shared" si="10"/>
        <v>-0.10698776189980741</v>
      </c>
      <c r="K32" s="187">
        <v>6.3310947283377095</v>
      </c>
      <c r="L32" s="188">
        <f t="shared" ref="L32:L36" si="11">IFERROR(K32-I32,"-")</f>
        <v>-0.37131440688022632</v>
      </c>
    </row>
    <row r="33" spans="2:13" x14ac:dyDescent="0.25">
      <c r="B33" s="116" t="s">
        <v>80</v>
      </c>
      <c r="C33" s="187">
        <v>6.1933873720136523</v>
      </c>
      <c r="D33" s="188">
        <v>2.2094893512152627</v>
      </c>
      <c r="E33" s="187">
        <v>6.3821791406468451</v>
      </c>
      <c r="F33" s="188">
        <f t="shared" si="9"/>
        <v>0.1887917686331928</v>
      </c>
      <c r="G33" s="187">
        <v>6.3870607741853203</v>
      </c>
      <c r="H33" s="188">
        <f t="shared" si="9"/>
        <v>4.8816335384751497E-3</v>
      </c>
      <c r="I33" s="187">
        <v>6.1931555076278979</v>
      </c>
      <c r="J33" s="188">
        <f t="shared" si="10"/>
        <v>-0.19390526655742235</v>
      </c>
      <c r="K33" s="187">
        <v>6.1763503698949433</v>
      </c>
      <c r="L33" s="188">
        <f t="shared" si="11"/>
        <v>-1.6805137732954556E-2</v>
      </c>
    </row>
    <row r="34" spans="2:13" x14ac:dyDescent="0.25">
      <c r="B34" s="116" t="s">
        <v>82</v>
      </c>
      <c r="C34" s="187">
        <v>5.6651906319189127</v>
      </c>
      <c r="D34" s="188">
        <v>2.0038772843100618</v>
      </c>
      <c r="E34" s="187">
        <v>5.8500116090085905</v>
      </c>
      <c r="F34" s="188">
        <f t="shared" si="9"/>
        <v>0.18482097708967782</v>
      </c>
      <c r="G34" s="187">
        <v>6.3142779576877581</v>
      </c>
      <c r="H34" s="188">
        <f t="shared" si="9"/>
        <v>0.46426634867916761</v>
      </c>
      <c r="I34" s="187">
        <v>5.4713083791208792</v>
      </c>
      <c r="J34" s="188">
        <f t="shared" si="10"/>
        <v>-0.84296957856687893</v>
      </c>
      <c r="K34" s="187">
        <v>5.4731434253411164</v>
      </c>
      <c r="L34" s="188">
        <f t="shared" si="11"/>
        <v>1.8350462202372242E-3</v>
      </c>
    </row>
    <row r="35" spans="2:13" x14ac:dyDescent="0.25">
      <c r="B35" s="116" t="s">
        <v>84</v>
      </c>
      <c r="C35" s="187">
        <v>5.8009572649572654</v>
      </c>
      <c r="D35" s="188">
        <v>2.5069496342248647</v>
      </c>
      <c r="E35" s="187">
        <v>5.9152615464228733</v>
      </c>
      <c r="F35" s="188">
        <f t="shared" si="9"/>
        <v>0.11430428146560789</v>
      </c>
      <c r="G35" s="187">
        <v>5.4284928225793401</v>
      </c>
      <c r="H35" s="188">
        <f t="shared" si="9"/>
        <v>-0.4867687238435332</v>
      </c>
      <c r="I35" s="187">
        <v>5.3464655826101612</v>
      </c>
      <c r="J35" s="188">
        <f t="shared" si="10"/>
        <v>-8.2027239969178822E-2</v>
      </c>
      <c r="K35" s="187">
        <v>5.2895942116800025</v>
      </c>
      <c r="L35" s="188">
        <f t="shared" si="11"/>
        <v>-5.6871370930158704E-2</v>
      </c>
    </row>
    <row r="36" spans="2:13" x14ac:dyDescent="0.25">
      <c r="B36" s="116" t="s">
        <v>86</v>
      </c>
      <c r="C36" s="187">
        <v>5.7954434531362864</v>
      </c>
      <c r="D36" s="188">
        <v>1.4159839936768268</v>
      </c>
      <c r="E36" s="187">
        <v>5.5275941664043646</v>
      </c>
      <c r="F36" s="188">
        <f t="shared" si="9"/>
        <v>-0.26784928673192177</v>
      </c>
      <c r="G36" s="187">
        <v>5.6843582161607626</v>
      </c>
      <c r="H36" s="188">
        <f t="shared" si="9"/>
        <v>0.15676404975639802</v>
      </c>
      <c r="I36" s="187">
        <v>5.7806034556277606</v>
      </c>
      <c r="J36" s="188">
        <f t="shared" si="10"/>
        <v>9.6245239466997923E-2</v>
      </c>
      <c r="K36" s="187">
        <v>5.5017639288211981</v>
      </c>
      <c r="L36" s="188">
        <f t="shared" si="11"/>
        <v>-0.27883952680656243</v>
      </c>
    </row>
    <row r="37" spans="2:13" x14ac:dyDescent="0.25">
      <c r="B37" s="116" t="s">
        <v>88</v>
      </c>
      <c r="C37" s="187">
        <v>5.6538348920925268</v>
      </c>
      <c r="D37" s="188">
        <v>0.45146511264625744</v>
      </c>
      <c r="E37" s="187">
        <v>5.8797852804068373</v>
      </c>
      <c r="F37" s="188">
        <f t="shared" si="9"/>
        <v>0.22595038831431058</v>
      </c>
      <c r="G37" s="187">
        <v>5.9975975975975979</v>
      </c>
      <c r="H37" s="188">
        <f t="shared" si="9"/>
        <v>0.11781231719076057</v>
      </c>
      <c r="I37" s="187">
        <v>5.5449708948152159</v>
      </c>
      <c r="J37" s="188">
        <f t="shared" si="10"/>
        <v>-0.45262670278238204</v>
      </c>
      <c r="K37" s="187"/>
      <c r="L37" s="188"/>
    </row>
    <row r="38" spans="2:13" x14ac:dyDescent="0.25">
      <c r="B38" s="116" t="s">
        <v>90</v>
      </c>
      <c r="C38" s="187">
        <v>6.3208030592734223</v>
      </c>
      <c r="D38" s="188">
        <v>0.78934766021238989</v>
      </c>
      <c r="E38" s="187">
        <v>6.5134050880626226</v>
      </c>
      <c r="F38" s="188">
        <f t="shared" si="9"/>
        <v>0.1926020287892003</v>
      </c>
      <c r="G38" s="187">
        <v>6.1746327130264449</v>
      </c>
      <c r="H38" s="188">
        <f t="shared" si="9"/>
        <v>-0.33877237503617774</v>
      </c>
      <c r="I38" s="187">
        <v>5.8357844103615504</v>
      </c>
      <c r="J38" s="188">
        <f t="shared" si="10"/>
        <v>-0.33884830266489452</v>
      </c>
      <c r="K38" s="187"/>
      <c r="L38" s="188"/>
    </row>
    <row r="39" spans="2:13" x14ac:dyDescent="0.25">
      <c r="B39" s="116" t="s">
        <v>92</v>
      </c>
      <c r="C39" s="187">
        <v>6.0728080637094601</v>
      </c>
      <c r="D39" s="188">
        <v>0.37928026956292715</v>
      </c>
      <c r="E39" s="187">
        <v>6.2223256455338367</v>
      </c>
      <c r="F39" s="188">
        <f t="shared" si="9"/>
        <v>0.14951758182437658</v>
      </c>
      <c r="G39" s="187">
        <v>6.434873568898773</v>
      </c>
      <c r="H39" s="188">
        <f t="shared" si="9"/>
        <v>0.21254792336493633</v>
      </c>
      <c r="I39" s="187">
        <v>5.7860627289157591</v>
      </c>
      <c r="J39" s="188">
        <f t="shared" si="10"/>
        <v>-0.64881083998301392</v>
      </c>
      <c r="K39" s="187"/>
      <c r="L39" s="188"/>
    </row>
    <row r="40" spans="2:13" x14ac:dyDescent="0.25">
      <c r="B40" s="116" t="s">
        <v>94</v>
      </c>
      <c r="C40" s="187">
        <v>5.8925504254648597</v>
      </c>
      <c r="D40" s="188">
        <v>0.48315740538658414</v>
      </c>
      <c r="E40" s="187">
        <v>5.9883141112618725</v>
      </c>
      <c r="F40" s="188">
        <f t="shared" si="9"/>
        <v>9.5763685797012776E-2</v>
      </c>
      <c r="G40" s="187">
        <v>6.0413623109988874</v>
      </c>
      <c r="H40" s="188">
        <f t="shared" si="9"/>
        <v>5.3048199737014912E-2</v>
      </c>
      <c r="I40" s="187">
        <v>5.6282091965486503</v>
      </c>
      <c r="J40" s="188">
        <f t="shared" si="10"/>
        <v>-0.41315311445023717</v>
      </c>
      <c r="K40" s="187"/>
      <c r="L40" s="188"/>
    </row>
    <row r="41" spans="2:13" x14ac:dyDescent="0.25">
      <c r="B41" s="116" t="s">
        <v>96</v>
      </c>
      <c r="C41" s="187">
        <v>6.2818283121741549</v>
      </c>
      <c r="D41" s="188">
        <v>0.15295433866590447</v>
      </c>
      <c r="E41" s="187">
        <v>6.5813258435058151</v>
      </c>
      <c r="F41" s="188">
        <f t="shared" si="9"/>
        <v>0.29949753133166013</v>
      </c>
      <c r="G41" s="187">
        <v>6.393363528948405</v>
      </c>
      <c r="H41" s="188">
        <f t="shared" si="9"/>
        <v>-0.18796231455741008</v>
      </c>
      <c r="I41" s="187">
        <v>6.2275080851919498</v>
      </c>
      <c r="J41" s="188">
        <f t="shared" si="10"/>
        <v>-0.16585544375645522</v>
      </c>
      <c r="K41" s="187"/>
      <c r="L41" s="188"/>
    </row>
    <row r="42" spans="2:13" x14ac:dyDescent="0.25">
      <c r="B42" s="116" t="s">
        <v>98</v>
      </c>
      <c r="C42" s="187">
        <v>6.3477289055639821</v>
      </c>
      <c r="D42" s="188">
        <v>0.19712769461426749</v>
      </c>
      <c r="E42" s="187">
        <v>6.8286991646731243</v>
      </c>
      <c r="F42" s="188">
        <f t="shared" si="9"/>
        <v>0.48097025910914226</v>
      </c>
      <c r="G42" s="187">
        <v>6.6342549078721031</v>
      </c>
      <c r="H42" s="188">
        <f t="shared" si="9"/>
        <v>-0.19444425680102118</v>
      </c>
      <c r="I42" s="187">
        <v>6.3242113730153182</v>
      </c>
      <c r="J42" s="188">
        <f t="shared" si="10"/>
        <v>-0.31004353485678493</v>
      </c>
      <c r="K42" s="187"/>
      <c r="L42" s="188"/>
    </row>
    <row r="43" spans="2:13" ht="15.75" x14ac:dyDescent="0.25">
      <c r="B43" s="119" t="s">
        <v>32</v>
      </c>
      <c r="C43" s="189">
        <v>6.0107846207376481</v>
      </c>
      <c r="D43" s="190">
        <v>0.63001787087086214</v>
      </c>
      <c r="E43" s="189">
        <v>6.2894683412129826</v>
      </c>
      <c r="F43" s="190">
        <f t="shared" si="9"/>
        <v>0.27868372047533452</v>
      </c>
      <c r="G43" s="189">
        <v>6.2624702879960141</v>
      </c>
      <c r="H43" s="190">
        <f t="shared" si="9"/>
        <v>-2.6998053216968465E-2</v>
      </c>
      <c r="I43" s="189">
        <v>5.9822158749449557</v>
      </c>
      <c r="J43" s="190">
        <f t="shared" si="10"/>
        <v>-0.28025441305105847</v>
      </c>
      <c r="K43" s="189">
        <v>5.9297990946806047</v>
      </c>
      <c r="L43" s="190">
        <v>-0.18021987557846586</v>
      </c>
    </row>
    <row r="44" spans="2:13" ht="6" customHeight="1" x14ac:dyDescent="0.25"/>
    <row r="45" spans="2:13" x14ac:dyDescent="0.25">
      <c r="B45" s="107" t="s">
        <v>57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</row>
    <row r="48" spans="2:13" ht="48.75" customHeight="1" thickBot="1" x14ac:dyDescent="0.3">
      <c r="B48" s="277" t="s">
        <v>314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91"/>
      <c r="D49" s="191"/>
      <c r="E49" s="191"/>
      <c r="F49" s="191"/>
      <c r="G49" s="191"/>
      <c r="H49" s="191"/>
      <c r="I49" s="191"/>
      <c r="J49" s="191"/>
      <c r="K49" s="39"/>
      <c r="L49" s="39"/>
      <c r="M49" s="1" t="s">
        <v>104</v>
      </c>
    </row>
    <row r="50" spans="1:13" ht="22.5" thickTop="1" thickBot="1" x14ac:dyDescent="0.3">
      <c r="B50" s="112"/>
      <c r="C50" s="310" t="s">
        <v>63</v>
      </c>
      <c r="D50" s="311"/>
      <c r="E50" s="311"/>
      <c r="F50" s="311"/>
      <c r="G50" s="311"/>
      <c r="H50" s="311"/>
      <c r="I50" s="311"/>
      <c r="J50" s="311"/>
      <c r="K50" s="311"/>
      <c r="L50" s="311"/>
    </row>
    <row r="51" spans="1:13" ht="22.5" thickTop="1" thickBot="1" x14ac:dyDescent="0.3">
      <c r="B51" s="112"/>
      <c r="C51" s="301">
        <f t="shared" ref="C51" si="12">E51-1</f>
        <v>2022</v>
      </c>
      <c r="D51" s="302"/>
      <c r="E51" s="303">
        <f t="shared" ref="E51" si="13">G51-1</f>
        <v>2023</v>
      </c>
      <c r="F51" s="302"/>
      <c r="G51" s="303">
        <f t="shared" ref="G51" si="14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CONCATENATE("def ",RIGHT(K51,2),"/",RIGHT(I51,2))</f>
        <v>def 26/25</v>
      </c>
    </row>
    <row r="53" spans="1:13" x14ac:dyDescent="0.25">
      <c r="A53" s="1"/>
      <c r="B53" s="116" t="s">
        <v>76</v>
      </c>
      <c r="C53" s="187">
        <v>7.3537526837513134</v>
      </c>
      <c r="D53" s="188">
        <v>0.61489554089417098</v>
      </c>
      <c r="E53" s="187">
        <v>7.4522752628955304</v>
      </c>
      <c r="F53" s="188">
        <f t="shared" ref="F53:H65" si="15">IFERROR(E53-C53,"-")</f>
        <v>9.8522579144217026E-2</v>
      </c>
      <c r="G53" s="187">
        <v>7.214819165897457</v>
      </c>
      <c r="H53" s="188">
        <f t="shared" si="15"/>
        <v>-0.23745609699807346</v>
      </c>
      <c r="I53" s="187">
        <v>7.4404097844724673</v>
      </c>
      <c r="J53" s="188">
        <f t="shared" ref="J53:J65" si="16">IFERROR(I53-G53,"-")</f>
        <v>0.22559061857501028</v>
      </c>
      <c r="K53" s="187">
        <v>7.0126674369837803</v>
      </c>
      <c r="L53" s="188">
        <f>IFERROR(K53-I53,"-")</f>
        <v>-0.427742347488687</v>
      </c>
    </row>
    <row r="54" spans="1:13" x14ac:dyDescent="0.25">
      <c r="A54" s="1"/>
      <c r="B54" s="116" t="s">
        <v>78</v>
      </c>
      <c r="C54" s="187">
        <v>5.9991786188159475</v>
      </c>
      <c r="D54" s="188">
        <v>2.0251890229776119</v>
      </c>
      <c r="E54" s="187">
        <v>6.8233836393824499</v>
      </c>
      <c r="F54" s="188">
        <f t="shared" si="15"/>
        <v>0.82420502056650236</v>
      </c>
      <c r="G54" s="187">
        <v>6.9122049926699844</v>
      </c>
      <c r="H54" s="188">
        <f t="shared" si="15"/>
        <v>8.8821353287534599E-2</v>
      </c>
      <c r="I54" s="187">
        <v>7.0023714273930793</v>
      </c>
      <c r="J54" s="188">
        <f t="shared" si="16"/>
        <v>9.0166434723094824E-2</v>
      </c>
      <c r="K54" s="187">
        <v>6.4675638506876227</v>
      </c>
      <c r="L54" s="188">
        <f t="shared" ref="L54:L58" si="17">IFERROR(K54-I54,"-")</f>
        <v>-0.53480757670545653</v>
      </c>
    </row>
    <row r="55" spans="1:13" x14ac:dyDescent="0.25">
      <c r="A55" s="1"/>
      <c r="B55" s="116" t="s">
        <v>80</v>
      </c>
      <c r="C55" s="187">
        <v>6.6894059676977831</v>
      </c>
      <c r="D55" s="188">
        <v>1.8296560521857854</v>
      </c>
      <c r="E55" s="187">
        <v>6.649440715883669</v>
      </c>
      <c r="F55" s="188">
        <f t="shared" si="15"/>
        <v>-3.9965251814114033E-2</v>
      </c>
      <c r="G55" s="187">
        <v>6.5643052542213001</v>
      </c>
      <c r="H55" s="188">
        <f t="shared" si="15"/>
        <v>-8.5135461662368961E-2</v>
      </c>
      <c r="I55" s="187">
        <v>6.4406454310475905</v>
      </c>
      <c r="J55" s="188">
        <f t="shared" si="16"/>
        <v>-0.1236598231737096</v>
      </c>
      <c r="K55" s="187">
        <v>6.4382040816326533</v>
      </c>
      <c r="L55" s="188">
        <f t="shared" si="17"/>
        <v>-2.4413494149371218E-3</v>
      </c>
    </row>
    <row r="56" spans="1:13" x14ac:dyDescent="0.25">
      <c r="A56" s="1"/>
      <c r="B56" s="116" t="s">
        <v>82</v>
      </c>
      <c r="C56" s="187">
        <v>6.0060613557644729</v>
      </c>
      <c r="D56" s="188">
        <v>2.3874889973353124</v>
      </c>
      <c r="E56" s="187">
        <v>6.0809907379465633</v>
      </c>
      <c r="F56" s="188">
        <f t="shared" si="15"/>
        <v>7.4929382182090443E-2</v>
      </c>
      <c r="G56" s="187">
        <v>6.674921068752651</v>
      </c>
      <c r="H56" s="188">
        <f t="shared" si="15"/>
        <v>0.5939303308060877</v>
      </c>
      <c r="I56" s="187">
        <v>5.7127668308702795</v>
      </c>
      <c r="J56" s="188">
        <f t="shared" si="16"/>
        <v>-0.96215423788237153</v>
      </c>
      <c r="K56" s="187">
        <v>5.8264789872506917</v>
      </c>
      <c r="L56" s="188">
        <f t="shared" si="17"/>
        <v>0.11371215638041221</v>
      </c>
    </row>
    <row r="57" spans="1:13" x14ac:dyDescent="0.25">
      <c r="A57" s="1"/>
      <c r="B57" s="116" t="s">
        <v>84</v>
      </c>
      <c r="C57" s="187">
        <v>6.1274882823269916</v>
      </c>
      <c r="D57" s="188">
        <v>2.0124926163345043</v>
      </c>
      <c r="E57" s="187">
        <v>6.1505074160811866</v>
      </c>
      <c r="F57" s="188">
        <f t="shared" si="15"/>
        <v>2.3019133754194954E-2</v>
      </c>
      <c r="G57" s="187">
        <v>5.7345799120519905</v>
      </c>
      <c r="H57" s="188">
        <f t="shared" si="15"/>
        <v>-0.41592750402919609</v>
      </c>
      <c r="I57" s="187">
        <v>5.6898916670099267</v>
      </c>
      <c r="J57" s="188">
        <f t="shared" si="16"/>
        <v>-4.4688245042063812E-2</v>
      </c>
      <c r="K57" s="187">
        <v>5.6726937515271327</v>
      </c>
      <c r="L57" s="188">
        <f t="shared" si="17"/>
        <v>-1.7197915482793924E-2</v>
      </c>
    </row>
    <row r="58" spans="1:13" x14ac:dyDescent="0.25">
      <c r="A58" s="1"/>
      <c r="B58" s="116" t="s">
        <v>86</v>
      </c>
      <c r="C58" s="187">
        <v>6.0414866831443028</v>
      </c>
      <c r="D58" s="188">
        <v>0.94189451348688014</v>
      </c>
      <c r="E58" s="187">
        <v>5.7960487723120755</v>
      </c>
      <c r="F58" s="188">
        <f t="shared" si="15"/>
        <v>-0.24543791083222732</v>
      </c>
      <c r="G58" s="187">
        <v>6.0057444356407119</v>
      </c>
      <c r="H58" s="188">
        <f t="shared" si="15"/>
        <v>0.20969566332863643</v>
      </c>
      <c r="I58" s="187">
        <v>6.2364357438190874</v>
      </c>
      <c r="J58" s="188">
        <f t="shared" si="16"/>
        <v>0.23069130817837546</v>
      </c>
      <c r="K58" s="187">
        <v>5.7991068926215874</v>
      </c>
      <c r="L58" s="188">
        <f t="shared" si="17"/>
        <v>-0.43732885119749998</v>
      </c>
    </row>
    <row r="59" spans="1:13" x14ac:dyDescent="0.25">
      <c r="A59" s="1"/>
      <c r="B59" s="116" t="s">
        <v>88</v>
      </c>
      <c r="C59" s="187">
        <v>5.830469000963701</v>
      </c>
      <c r="D59" s="188">
        <v>0.29814822773598415</v>
      </c>
      <c r="E59" s="187">
        <v>6.3078626799557034</v>
      </c>
      <c r="F59" s="188">
        <f t="shared" si="15"/>
        <v>0.47739367899200236</v>
      </c>
      <c r="G59" s="187">
        <v>6.2800901752117628</v>
      </c>
      <c r="H59" s="188">
        <f t="shared" si="15"/>
        <v>-2.7772504743940551E-2</v>
      </c>
      <c r="I59" s="187">
        <v>5.9248142694045036</v>
      </c>
      <c r="J59" s="188">
        <f t="shared" si="16"/>
        <v>-0.35527590580725921</v>
      </c>
      <c r="K59" s="187"/>
      <c r="L59" s="188"/>
    </row>
    <row r="60" spans="1:13" x14ac:dyDescent="0.25">
      <c r="A60" s="1"/>
      <c r="B60" s="116" t="s">
        <v>90</v>
      </c>
      <c r="C60" s="187">
        <v>6.6544105936156175</v>
      </c>
      <c r="D60" s="188">
        <v>0.81725334683330075</v>
      </c>
      <c r="E60" s="187">
        <v>6.8111707717883556</v>
      </c>
      <c r="F60" s="188">
        <f t="shared" si="15"/>
        <v>0.15676017817273813</v>
      </c>
      <c r="G60" s="187">
        <v>6.3516104231756989</v>
      </c>
      <c r="H60" s="188">
        <f t="shared" si="15"/>
        <v>-0.45956034861265671</v>
      </c>
      <c r="I60" s="187">
        <v>6.1086442334983762</v>
      </c>
      <c r="J60" s="188">
        <f t="shared" si="16"/>
        <v>-0.24296618967732275</v>
      </c>
      <c r="K60" s="187"/>
      <c r="L60" s="188"/>
    </row>
    <row r="61" spans="1:13" x14ac:dyDescent="0.25">
      <c r="A61" s="1"/>
      <c r="B61" s="116" t="s">
        <v>92</v>
      </c>
      <c r="C61" s="187">
        <v>6.2479502657897106</v>
      </c>
      <c r="D61" s="188">
        <v>0.1052679128485341</v>
      </c>
      <c r="E61" s="187">
        <v>6.4222709551656916</v>
      </c>
      <c r="F61" s="188">
        <f t="shared" si="15"/>
        <v>0.174320689375981</v>
      </c>
      <c r="G61" s="187">
        <v>6.665046939687846</v>
      </c>
      <c r="H61" s="188">
        <f t="shared" si="15"/>
        <v>0.24277598452215443</v>
      </c>
      <c r="I61" s="187">
        <v>6.1081242763411812</v>
      </c>
      <c r="J61" s="188">
        <f t="shared" si="16"/>
        <v>-0.55692266334666485</v>
      </c>
      <c r="K61" s="187"/>
      <c r="L61" s="188"/>
    </row>
    <row r="62" spans="1:13" x14ac:dyDescent="0.25">
      <c r="A62" s="1"/>
      <c r="B62" s="116" t="s">
        <v>94</v>
      </c>
      <c r="C62" s="187">
        <v>6.0814325500034521</v>
      </c>
      <c r="D62" s="188">
        <v>0.23213728437280512</v>
      </c>
      <c r="E62" s="187">
        <v>6.1433065569229548</v>
      </c>
      <c r="F62" s="188">
        <f t="shared" si="15"/>
        <v>6.1874006919502733E-2</v>
      </c>
      <c r="G62" s="187">
        <v>6.3976284727870869</v>
      </c>
      <c r="H62" s="188">
        <f t="shared" si="15"/>
        <v>0.25432191586413211</v>
      </c>
      <c r="I62" s="187">
        <v>5.9237317486647587</v>
      </c>
      <c r="J62" s="188">
        <f t="shared" si="16"/>
        <v>-0.47389672412232819</v>
      </c>
      <c r="K62" s="187"/>
      <c r="L62" s="188"/>
    </row>
    <row r="63" spans="1:13" x14ac:dyDescent="0.25">
      <c r="A63" s="1"/>
      <c r="B63" s="116" t="s">
        <v>96</v>
      </c>
      <c r="C63" s="187">
        <v>6.5263070024804426</v>
      </c>
      <c r="D63" s="188">
        <v>-3.6715647077739E-2</v>
      </c>
      <c r="E63" s="187">
        <v>6.6964430937807649</v>
      </c>
      <c r="F63" s="188">
        <f t="shared" si="15"/>
        <v>0.17013609130032226</v>
      </c>
      <c r="G63" s="187">
        <v>6.8044554455445541</v>
      </c>
      <c r="H63" s="188">
        <f t="shared" si="15"/>
        <v>0.1080123517637892</v>
      </c>
      <c r="I63" s="187">
        <v>6.5199579619636614</v>
      </c>
      <c r="J63" s="188">
        <f t="shared" si="16"/>
        <v>-0.28449748358089266</v>
      </c>
      <c r="K63" s="187"/>
      <c r="L63" s="188"/>
    </row>
    <row r="64" spans="1:13" x14ac:dyDescent="0.25">
      <c r="A64" s="1"/>
      <c r="B64" s="116" t="s">
        <v>98</v>
      </c>
      <c r="C64" s="187">
        <v>6.4088591608587864</v>
      </c>
      <c r="D64" s="188">
        <v>6.588183825454319E-2</v>
      </c>
      <c r="E64" s="187">
        <v>6.9909702299769556</v>
      </c>
      <c r="F64" s="188">
        <f t="shared" si="15"/>
        <v>0.58211106911816923</v>
      </c>
      <c r="G64" s="187">
        <v>6.8213794998625996</v>
      </c>
      <c r="H64" s="188">
        <f t="shared" si="15"/>
        <v>-0.16959073011435599</v>
      </c>
      <c r="I64" s="187">
        <v>6.5760730132694043</v>
      </c>
      <c r="J64" s="188">
        <f t="shared" si="16"/>
        <v>-0.24530648659319532</v>
      </c>
      <c r="K64" s="187"/>
      <c r="L64" s="188"/>
    </row>
    <row r="65" spans="1:13" ht="15.75" x14ac:dyDescent="0.25">
      <c r="B65" s="119" t="s">
        <v>32</v>
      </c>
      <c r="C65" s="189">
        <v>6.2852371395462105</v>
      </c>
      <c r="D65" s="190">
        <v>0.44872248900920297</v>
      </c>
      <c r="E65" s="189">
        <v>6.5166984750168133</v>
      </c>
      <c r="F65" s="190">
        <f t="shared" si="15"/>
        <v>0.23146133547060277</v>
      </c>
      <c r="G65" s="189">
        <v>6.514281637253629</v>
      </c>
      <c r="H65" s="190">
        <f t="shared" si="15"/>
        <v>-2.4168377631843541E-3</v>
      </c>
      <c r="I65" s="189">
        <v>6.2860724508295567</v>
      </c>
      <c r="J65" s="190">
        <f t="shared" si="16"/>
        <v>-0.22820918642407229</v>
      </c>
      <c r="K65" s="189">
        <v>6.2050530473300256</v>
      </c>
      <c r="L65" s="190">
        <v>-0.20718085853612322</v>
      </c>
    </row>
    <row r="66" spans="1:13" ht="6" customHeight="1" x14ac:dyDescent="0.25"/>
    <row r="67" spans="1:13" x14ac:dyDescent="0.25">
      <c r="B67" s="107" t="s">
        <v>57</v>
      </c>
      <c r="C67" s="193"/>
      <c r="D67" s="193"/>
      <c r="E67" s="193"/>
      <c r="F67" s="193"/>
      <c r="G67" s="193"/>
      <c r="H67" s="193"/>
      <c r="I67" s="193"/>
      <c r="J67" s="193"/>
      <c r="K67" s="193"/>
      <c r="L67" s="193"/>
    </row>
    <row r="70" spans="1:13" ht="48.75" customHeight="1" thickBot="1" x14ac:dyDescent="0.3">
      <c r="B70" s="277" t="s">
        <v>315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91"/>
      <c r="D71" s="191"/>
      <c r="E71" s="191"/>
      <c r="F71" s="191"/>
      <c r="G71" s="191"/>
      <c r="H71" s="191"/>
      <c r="I71" s="191"/>
      <c r="J71" s="191"/>
      <c r="K71" s="39"/>
      <c r="L71" s="39"/>
      <c r="M71" s="1" t="s">
        <v>107</v>
      </c>
    </row>
    <row r="72" spans="1:13" ht="22.5" thickTop="1" thickBot="1" x14ac:dyDescent="0.3">
      <c r="B72" s="112"/>
      <c r="C72" s="310" t="s">
        <v>144</v>
      </c>
      <c r="D72" s="311"/>
      <c r="E72" s="311"/>
      <c r="F72" s="311"/>
      <c r="G72" s="311"/>
      <c r="H72" s="311"/>
      <c r="I72" s="311"/>
      <c r="J72" s="311"/>
      <c r="K72" s="311"/>
      <c r="L72" s="311"/>
    </row>
    <row r="73" spans="1:13" ht="22.5" thickTop="1" thickBot="1" x14ac:dyDescent="0.3">
      <c r="B73" s="112"/>
      <c r="C73" s="301">
        <f t="shared" ref="C73" si="18">E73-1</f>
        <v>2022</v>
      </c>
      <c r="D73" s="302"/>
      <c r="E73" s="303">
        <f t="shared" ref="E73" si="19">G73-1</f>
        <v>2023</v>
      </c>
      <c r="F73" s="302"/>
      <c r="G73" s="303">
        <f t="shared" ref="G73" si="20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CONCATENATE("def ",RIGHT(K73,2),"/",RIGHT(I73,2))</f>
        <v>def 26/25</v>
      </c>
    </row>
    <row r="75" spans="1:13" x14ac:dyDescent="0.25">
      <c r="A75" s="1"/>
      <c r="B75" s="116" t="s">
        <v>76</v>
      </c>
      <c r="C75" s="187">
        <v>5.4162672027215093</v>
      </c>
      <c r="D75" s="188">
        <v>0.58602028914126247</v>
      </c>
      <c r="E75" s="187">
        <v>6.402131390799946</v>
      </c>
      <c r="F75" s="188">
        <f t="shared" ref="F75:H87" si="21">IFERROR(E75-C75,"-")</f>
        <v>0.98586418807843668</v>
      </c>
      <c r="G75" s="187">
        <v>6.6914751307308764</v>
      </c>
      <c r="H75" s="188">
        <f t="shared" si="21"/>
        <v>0.28934373993093043</v>
      </c>
      <c r="I75" s="187">
        <v>6.2525539160045405</v>
      </c>
      <c r="J75" s="188">
        <f t="shared" ref="J75:J87" si="22">IFERROR(I75-G75,"-")</f>
        <v>-0.43892121472633594</v>
      </c>
      <c r="K75" s="187">
        <v>5.84451486013986</v>
      </c>
      <c r="L75" s="188">
        <f>IFERROR(K75-I75,"-")</f>
        <v>-0.40803905586468048</v>
      </c>
    </row>
    <row r="76" spans="1:13" x14ac:dyDescent="0.25">
      <c r="A76" s="1"/>
      <c r="B76" s="116" t="s">
        <v>78</v>
      </c>
      <c r="C76" s="187">
        <v>4.0597783056215357</v>
      </c>
      <c r="D76" s="188">
        <v>0.91098755903899109</v>
      </c>
      <c r="E76" s="187">
        <v>5.980082772891878</v>
      </c>
      <c r="F76" s="188">
        <f t="shared" si="21"/>
        <v>1.9203044672703422</v>
      </c>
      <c r="G76" s="187">
        <v>6.2041089229273041</v>
      </c>
      <c r="H76" s="188">
        <f t="shared" si="21"/>
        <v>0.22402615003542614</v>
      </c>
      <c r="I76" s="187">
        <v>5.0778423051150323</v>
      </c>
      <c r="J76" s="188">
        <f t="shared" si="22"/>
        <v>-1.1262666178122718</v>
      </c>
      <c r="K76" s="187">
        <v>5.5150375939849621</v>
      </c>
      <c r="L76" s="188">
        <f t="shared" ref="L76:L80" si="23">IFERROR(K76-I76,"-")</f>
        <v>0.43719528886992975</v>
      </c>
    </row>
    <row r="77" spans="1:13" x14ac:dyDescent="0.25">
      <c r="A77" s="1"/>
      <c r="B77" s="116" t="s">
        <v>80</v>
      </c>
      <c r="C77" s="187">
        <v>4.442705314009662</v>
      </c>
      <c r="D77" s="188">
        <v>1.3218261931305411</v>
      </c>
      <c r="E77" s="187">
        <v>5.0466182224706539</v>
      </c>
      <c r="F77" s="188">
        <f t="shared" si="21"/>
        <v>0.60391290846099199</v>
      </c>
      <c r="G77" s="187">
        <v>5.4204136228006998</v>
      </c>
      <c r="H77" s="188">
        <f t="shared" si="21"/>
        <v>0.37379540033004588</v>
      </c>
      <c r="I77" s="187">
        <v>4.9460831258379621</v>
      </c>
      <c r="J77" s="188">
        <f t="shared" si="22"/>
        <v>-0.47433049696273777</v>
      </c>
      <c r="K77" s="187">
        <v>4.9191651969429744</v>
      </c>
      <c r="L77" s="188">
        <f t="shared" si="23"/>
        <v>-2.6917928894987675E-2</v>
      </c>
    </row>
    <row r="78" spans="1:13" x14ac:dyDescent="0.25">
      <c r="A78" s="1"/>
      <c r="B78" s="116" t="s">
        <v>82</v>
      </c>
      <c r="C78" s="187">
        <v>4.1014640789921692</v>
      </c>
      <c r="D78" s="188">
        <v>0.24216759658010911</v>
      </c>
      <c r="E78" s="187">
        <v>4.6936664729808255</v>
      </c>
      <c r="F78" s="188">
        <f t="shared" si="21"/>
        <v>0.59220239398865626</v>
      </c>
      <c r="G78" s="187">
        <v>4.637230196121398</v>
      </c>
      <c r="H78" s="188">
        <f t="shared" si="21"/>
        <v>-5.6436276859427537E-2</v>
      </c>
      <c r="I78" s="187">
        <v>4.2356092436974793</v>
      </c>
      <c r="J78" s="188">
        <f t="shared" si="22"/>
        <v>-0.40162095242391871</v>
      </c>
      <c r="K78" s="187">
        <v>3.8752287980475901</v>
      </c>
      <c r="L78" s="188">
        <f t="shared" si="23"/>
        <v>-0.36038044564988914</v>
      </c>
    </row>
    <row r="79" spans="1:13" x14ac:dyDescent="0.25">
      <c r="A79" s="1"/>
      <c r="B79" s="116" t="s">
        <v>84</v>
      </c>
      <c r="C79" s="187">
        <v>4.2436554898093357</v>
      </c>
      <c r="D79" s="188">
        <v>1.8313979258062325</v>
      </c>
      <c r="E79" s="187">
        <v>4.7778057372924003</v>
      </c>
      <c r="F79" s="188">
        <f t="shared" si="21"/>
        <v>0.53415024748306461</v>
      </c>
      <c r="G79" s="187">
        <v>3.9154563816485526</v>
      </c>
      <c r="H79" s="188">
        <f t="shared" si="21"/>
        <v>-0.86234935564384774</v>
      </c>
      <c r="I79" s="187">
        <v>3.8012232415902139</v>
      </c>
      <c r="J79" s="188">
        <f t="shared" si="22"/>
        <v>-0.11423314005833873</v>
      </c>
      <c r="K79" s="187">
        <v>3.7349918875067605</v>
      </c>
      <c r="L79" s="188">
        <f t="shared" si="23"/>
        <v>-6.6231354083453375E-2</v>
      </c>
    </row>
    <row r="80" spans="1:13" x14ac:dyDescent="0.25">
      <c r="A80" s="1"/>
      <c r="B80" s="116" t="s">
        <v>86</v>
      </c>
      <c r="C80" s="187">
        <v>4.4525970751386792</v>
      </c>
      <c r="D80" s="188">
        <v>1.4880137418053461</v>
      </c>
      <c r="E80" s="187">
        <v>4.1722022424370637</v>
      </c>
      <c r="F80" s="188">
        <f t="shared" si="21"/>
        <v>-0.28039483270161547</v>
      </c>
      <c r="G80" s="187">
        <v>4.0244605654761907</v>
      </c>
      <c r="H80" s="188">
        <f t="shared" si="21"/>
        <v>-0.14774167696087304</v>
      </c>
      <c r="I80" s="187">
        <v>3.8555902004454343</v>
      </c>
      <c r="J80" s="188">
        <f t="shared" si="22"/>
        <v>-0.16887036503075636</v>
      </c>
      <c r="K80" s="187">
        <v>4.0315040650406502</v>
      </c>
      <c r="L80" s="188">
        <f t="shared" si="23"/>
        <v>0.17591386459521585</v>
      </c>
    </row>
    <row r="81" spans="1:13" x14ac:dyDescent="0.25">
      <c r="A81" s="1"/>
      <c r="B81" s="116" t="s">
        <v>88</v>
      </c>
      <c r="C81" s="187">
        <v>4.5875651436189555</v>
      </c>
      <c r="D81" s="188">
        <v>0.76627236795355635</v>
      </c>
      <c r="E81" s="187">
        <v>3.9021787068889475</v>
      </c>
      <c r="F81" s="188">
        <f t="shared" si="21"/>
        <v>-0.68538643673000799</v>
      </c>
      <c r="G81" s="187">
        <v>4.4851792687255942</v>
      </c>
      <c r="H81" s="188">
        <f t="shared" si="21"/>
        <v>0.58300056183664672</v>
      </c>
      <c r="I81" s="187">
        <v>3.836000893322415</v>
      </c>
      <c r="J81" s="188">
        <f t="shared" si="22"/>
        <v>-0.64917837540317924</v>
      </c>
      <c r="K81" s="187"/>
      <c r="L81" s="188"/>
    </row>
    <row r="82" spans="1:13" x14ac:dyDescent="0.25">
      <c r="A82" s="1"/>
      <c r="B82" s="116" t="s">
        <v>90</v>
      </c>
      <c r="C82" s="187">
        <v>4.5646185171876867</v>
      </c>
      <c r="D82" s="188">
        <v>0.40212840903680291</v>
      </c>
      <c r="E82" s="187">
        <v>4.779459218871704</v>
      </c>
      <c r="F82" s="188">
        <f t="shared" si="21"/>
        <v>0.21484070168401725</v>
      </c>
      <c r="G82" s="187">
        <v>5.1279868433781566</v>
      </c>
      <c r="H82" s="188">
        <f t="shared" si="21"/>
        <v>0.34852762450645258</v>
      </c>
      <c r="I82" s="187">
        <v>4.4701286402020362</v>
      </c>
      <c r="J82" s="188">
        <f t="shared" si="22"/>
        <v>-0.65785820317612043</v>
      </c>
      <c r="K82" s="187"/>
      <c r="L82" s="188"/>
    </row>
    <row r="83" spans="1:13" x14ac:dyDescent="0.25">
      <c r="A83" s="1"/>
      <c r="B83" s="116" t="s">
        <v>92</v>
      </c>
      <c r="C83" s="187">
        <v>5.0483530961791834</v>
      </c>
      <c r="D83" s="188">
        <v>0.97199479955656987</v>
      </c>
      <c r="E83" s="187">
        <v>5.0990189368012775</v>
      </c>
      <c r="F83" s="188">
        <f t="shared" si="21"/>
        <v>5.0665840622094116E-2</v>
      </c>
      <c r="G83" s="187">
        <v>5.1554667242869492</v>
      </c>
      <c r="H83" s="188">
        <f t="shared" si="21"/>
        <v>5.6447787485671697E-2</v>
      </c>
      <c r="I83" s="187">
        <v>4.2267588526581337</v>
      </c>
      <c r="J83" s="188">
        <f t="shared" si="22"/>
        <v>-0.92870787162881552</v>
      </c>
      <c r="K83" s="187"/>
      <c r="L83" s="188"/>
    </row>
    <row r="84" spans="1:13" x14ac:dyDescent="0.25">
      <c r="A84" s="1"/>
      <c r="B84" s="116" t="s">
        <v>94</v>
      </c>
      <c r="C84" s="187">
        <v>4.7716158994672861</v>
      </c>
      <c r="D84" s="188">
        <v>0.82624153843691639</v>
      </c>
      <c r="E84" s="187">
        <v>5.0577334283677837</v>
      </c>
      <c r="F84" s="188">
        <f t="shared" si="21"/>
        <v>0.28611752890049758</v>
      </c>
      <c r="G84" s="187">
        <v>4.2832931941842833</v>
      </c>
      <c r="H84" s="188">
        <f t="shared" si="21"/>
        <v>-0.77444023418350039</v>
      </c>
      <c r="I84" s="187">
        <v>4.195794309948754</v>
      </c>
      <c r="J84" s="188">
        <f t="shared" si="22"/>
        <v>-8.7498884235529317E-2</v>
      </c>
      <c r="K84" s="187"/>
      <c r="L84" s="188"/>
    </row>
    <row r="85" spans="1:13" x14ac:dyDescent="0.25">
      <c r="A85" s="1"/>
      <c r="B85" s="116" t="s">
        <v>96</v>
      </c>
      <c r="C85" s="187">
        <v>5.0506846024501559</v>
      </c>
      <c r="D85" s="188">
        <v>0.2308601843203073</v>
      </c>
      <c r="E85" s="187">
        <v>5.9711887477313974</v>
      </c>
      <c r="F85" s="188">
        <f t="shared" si="21"/>
        <v>0.92050414528124147</v>
      </c>
      <c r="G85" s="187">
        <v>4.5765741728922089</v>
      </c>
      <c r="H85" s="188">
        <f t="shared" si="21"/>
        <v>-1.3946145748391885</v>
      </c>
      <c r="I85" s="187">
        <v>4.8085899195920767</v>
      </c>
      <c r="J85" s="188">
        <f t="shared" si="22"/>
        <v>0.2320157466998678</v>
      </c>
      <c r="K85" s="187"/>
      <c r="L85" s="188"/>
    </row>
    <row r="86" spans="1:13" x14ac:dyDescent="0.25">
      <c r="A86" s="1"/>
      <c r="B86" s="116" t="s">
        <v>98</v>
      </c>
      <c r="C86" s="187">
        <v>5.992108843537415</v>
      </c>
      <c r="D86" s="188">
        <v>0.51245582657096556</v>
      </c>
      <c r="E86" s="187">
        <v>6.0141643059490084</v>
      </c>
      <c r="F86" s="188">
        <f t="shared" si="21"/>
        <v>2.2055462411593396E-2</v>
      </c>
      <c r="G86" s="187">
        <v>5.6595463554283194</v>
      </c>
      <c r="H86" s="188">
        <f t="shared" si="21"/>
        <v>-0.35461795052068901</v>
      </c>
      <c r="I86" s="187">
        <v>5.0811624286455634</v>
      </c>
      <c r="J86" s="188">
        <f t="shared" si="22"/>
        <v>-0.57838392678275596</v>
      </c>
      <c r="K86" s="187"/>
      <c r="L86" s="188"/>
    </row>
    <row r="87" spans="1:13" ht="15.75" x14ac:dyDescent="0.25">
      <c r="B87" s="119" t="s">
        <v>32</v>
      </c>
      <c r="C87" s="189">
        <v>4.682944665637442</v>
      </c>
      <c r="D87" s="190">
        <v>0.6819563419755621</v>
      </c>
      <c r="E87" s="189">
        <v>5.0976328258320383</v>
      </c>
      <c r="F87" s="190">
        <f t="shared" si="21"/>
        <v>0.4146881601945962</v>
      </c>
      <c r="G87" s="189">
        <v>4.9409215597179452</v>
      </c>
      <c r="H87" s="190">
        <f t="shared" si="21"/>
        <v>-0.15671126611409303</v>
      </c>
      <c r="I87" s="189">
        <v>4.508316366483947</v>
      </c>
      <c r="J87" s="190">
        <f t="shared" si="22"/>
        <v>-0.43260519323399826</v>
      </c>
      <c r="K87" s="189">
        <v>4.5926000469625308</v>
      </c>
      <c r="L87" s="190">
        <v>-4.0991061470397661E-2</v>
      </c>
    </row>
    <row r="88" spans="1:13" ht="6" customHeight="1" x14ac:dyDescent="0.25"/>
    <row r="89" spans="1:13" x14ac:dyDescent="0.25">
      <c r="B89" s="107" t="s">
        <v>57</v>
      </c>
      <c r="C89" s="193"/>
      <c r="D89" s="193"/>
      <c r="E89" s="193"/>
      <c r="F89" s="193"/>
      <c r="G89" s="193"/>
      <c r="H89" s="193"/>
      <c r="I89" s="193"/>
      <c r="J89" s="193"/>
      <c r="K89" s="193"/>
      <c r="L89" s="193"/>
    </row>
    <row r="92" spans="1:13" ht="48.75" customHeight="1" thickBot="1" x14ac:dyDescent="0.3">
      <c r="B92" s="277" t="s">
        <v>316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119</v>
      </c>
    </row>
    <row r="93" spans="1:13" ht="10.5" customHeight="1" thickBot="1" x14ac:dyDescent="0.3">
      <c r="B93" s="109"/>
      <c r="C93" s="191"/>
      <c r="D93" s="191"/>
      <c r="E93" s="191"/>
      <c r="F93" s="191"/>
      <c r="G93" s="191"/>
      <c r="H93" s="191"/>
      <c r="I93" s="191"/>
      <c r="J93" s="191"/>
      <c r="K93" s="39"/>
      <c r="L93" s="39"/>
      <c r="M93" s="1" t="s">
        <v>120</v>
      </c>
    </row>
    <row r="94" spans="1:13" ht="22.5" thickTop="1" thickBot="1" x14ac:dyDescent="0.3">
      <c r="B94" s="123" t="s">
        <v>101</v>
      </c>
      <c r="C94" s="310" t="s">
        <v>34</v>
      </c>
      <c r="D94" s="311"/>
      <c r="E94" s="311"/>
      <c r="F94" s="311"/>
      <c r="G94" s="311"/>
      <c r="H94" s="311"/>
      <c r="I94" s="311"/>
      <c r="J94" s="311"/>
      <c r="K94" s="311"/>
      <c r="L94" s="311"/>
    </row>
    <row r="95" spans="1:13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CONCATENATE("def ",RIGHT(K95,2),"/",RIGHT(I95,2))</f>
        <v>def 26/25</v>
      </c>
    </row>
    <row r="97" spans="2:12" x14ac:dyDescent="0.25">
      <c r="B97" s="116" t="s">
        <v>76</v>
      </c>
      <c r="C97" s="187">
        <v>8.5843552342842386</v>
      </c>
      <c r="D97" s="188">
        <v>0.45053528294603851</v>
      </c>
      <c r="E97" s="187">
        <v>9.3138983693591211</v>
      </c>
      <c r="F97" s="188">
        <f t="shared" ref="F97:H109" si="27">IFERROR(E97-C97,"-")</f>
        <v>0.72954313507488244</v>
      </c>
      <c r="G97" s="187">
        <v>9.2307692307692299</v>
      </c>
      <c r="H97" s="188">
        <f t="shared" si="27"/>
        <v>-8.3129138589891127E-2</v>
      </c>
      <c r="I97" s="187">
        <v>9.2200056996295245</v>
      </c>
      <c r="J97" s="188">
        <f t="shared" ref="J97:J109" si="28">IFERROR(I97-G97,"-")</f>
        <v>-1.0763531139705407E-2</v>
      </c>
      <c r="K97" s="187">
        <v>9.542143073965395</v>
      </c>
      <c r="L97" s="188">
        <f>IFERROR(K97-I97,"-")</f>
        <v>0.32213737433587042</v>
      </c>
    </row>
    <row r="98" spans="2:12" x14ac:dyDescent="0.25">
      <c r="B98" s="116" t="s">
        <v>78</v>
      </c>
      <c r="C98" s="187">
        <v>7.9516147569244913</v>
      </c>
      <c r="D98" s="188">
        <v>2.3506046559143901</v>
      </c>
      <c r="E98" s="187">
        <v>9.257286535303777</v>
      </c>
      <c r="F98" s="188">
        <f t="shared" si="27"/>
        <v>1.3056717783792857</v>
      </c>
      <c r="G98" s="187">
        <v>8.9097140618879749</v>
      </c>
      <c r="H98" s="188">
        <f t="shared" si="27"/>
        <v>-0.34757247341580211</v>
      </c>
      <c r="I98" s="187">
        <v>8.3212601228085781</v>
      </c>
      <c r="J98" s="188">
        <f t="shared" si="28"/>
        <v>-0.5884539390793968</v>
      </c>
      <c r="K98" s="187">
        <v>8.534135772749158</v>
      </c>
      <c r="L98" s="188">
        <f t="shared" ref="L98:L100" si="29">IFERROR(K98-I98,"-")</f>
        <v>0.21287564994057995</v>
      </c>
    </row>
    <row r="99" spans="2:12" x14ac:dyDescent="0.25">
      <c r="B99" s="116" t="s">
        <v>80</v>
      </c>
      <c r="C99" s="187">
        <v>7.3445565689889385</v>
      </c>
      <c r="D99" s="188">
        <v>1.8420440061748682</v>
      </c>
      <c r="E99" s="187">
        <v>7.3106765741102855</v>
      </c>
      <c r="F99" s="188">
        <f t="shared" si="27"/>
        <v>-3.3879994878653008E-2</v>
      </c>
      <c r="G99" s="187">
        <v>7.2692931975800503</v>
      </c>
      <c r="H99" s="188">
        <f t="shared" si="27"/>
        <v>-4.1383376530235161E-2</v>
      </c>
      <c r="I99" s="187">
        <v>6.7820424948594926</v>
      </c>
      <c r="J99" s="188">
        <f t="shared" si="28"/>
        <v>-0.4872507027205577</v>
      </c>
      <c r="K99" s="187">
        <v>6.4106139713171633</v>
      </c>
      <c r="L99" s="188">
        <f t="shared" si="29"/>
        <v>-0.37142852354232936</v>
      </c>
    </row>
    <row r="100" spans="2:12" x14ac:dyDescent="0.25">
      <c r="B100" s="116" t="s">
        <v>82</v>
      </c>
      <c r="C100" s="187">
        <v>6.0684907784223743</v>
      </c>
      <c r="D100" s="188">
        <v>0.74592299532827511</v>
      </c>
      <c r="E100" s="187">
        <v>5.7219251336898393</v>
      </c>
      <c r="F100" s="188">
        <f t="shared" si="27"/>
        <v>-0.34656564473253493</v>
      </c>
      <c r="G100" s="187">
        <v>5.7332398504273501</v>
      </c>
      <c r="H100" s="188">
        <f t="shared" si="27"/>
        <v>1.1314716737510722E-2</v>
      </c>
      <c r="I100" s="187">
        <v>5.6265510047216427</v>
      </c>
      <c r="J100" s="188">
        <f t="shared" si="28"/>
        <v>-0.10668884570570736</v>
      </c>
      <c r="K100" s="187">
        <v>5.3561011904761902</v>
      </c>
      <c r="L100" s="188">
        <f t="shared" si="29"/>
        <v>-0.27044981424545256</v>
      </c>
    </row>
    <row r="101" spans="2:12" x14ac:dyDescent="0.25">
      <c r="B101" s="116" t="s">
        <v>84</v>
      </c>
      <c r="C101" s="187">
        <v>5.7903292181069963</v>
      </c>
      <c r="D101" s="188">
        <v>1.168532965683994</v>
      </c>
      <c r="E101" s="187">
        <v>5.6535836177474401</v>
      </c>
      <c r="F101" s="188">
        <f t="shared" si="27"/>
        <v>-0.13674560035955619</v>
      </c>
      <c r="G101" s="187">
        <v>4.600628519051984</v>
      </c>
      <c r="H101" s="188">
        <f t="shared" si="27"/>
        <v>-1.0529550986954561</v>
      </c>
      <c r="I101" s="187">
        <v>4.9687217194570135</v>
      </c>
      <c r="J101" s="188">
        <f t="shared" si="28"/>
        <v>0.36809320040502946</v>
      </c>
      <c r="K101" s="187">
        <v>4.5809738108631786</v>
      </c>
      <c r="L101" s="188">
        <f>IFERROR(K101-I101,"-")</f>
        <v>-0.3877479085938349</v>
      </c>
    </row>
    <row r="102" spans="2:12" x14ac:dyDescent="0.25">
      <c r="B102" s="116" t="s">
        <v>86</v>
      </c>
      <c r="C102" s="187">
        <v>5.6081441922563418</v>
      </c>
      <c r="D102" s="188">
        <v>1.069894920448891</v>
      </c>
      <c r="E102" s="187">
        <v>5.485732448085888</v>
      </c>
      <c r="F102" s="188">
        <f t="shared" si="27"/>
        <v>-0.12241174417045375</v>
      </c>
      <c r="G102" s="187">
        <v>4.8902332105909174</v>
      </c>
      <c r="H102" s="188">
        <f t="shared" si="27"/>
        <v>-0.59549923749497058</v>
      </c>
      <c r="I102" s="187">
        <v>4.8942452222460808</v>
      </c>
      <c r="J102" s="188">
        <f t="shared" si="28"/>
        <v>4.0120116551634055E-3</v>
      </c>
      <c r="K102" s="187">
        <v>4.5633150308853807</v>
      </c>
      <c r="L102" s="188">
        <f>IFERROR(K102-I102,"-")</f>
        <v>-0.33093019136070012</v>
      </c>
    </row>
    <row r="103" spans="2:12" x14ac:dyDescent="0.25">
      <c r="B103" s="116" t="s">
        <v>88</v>
      </c>
      <c r="C103" s="187">
        <v>5.626368785399622</v>
      </c>
      <c r="D103" s="188">
        <v>-0.83131272282340252</v>
      </c>
      <c r="E103" s="187">
        <v>7.1024423857285051</v>
      </c>
      <c r="F103" s="188">
        <f t="shared" si="27"/>
        <v>1.476073600328883</v>
      </c>
      <c r="G103" s="187">
        <v>5.563702379016962</v>
      </c>
      <c r="H103" s="188">
        <f t="shared" si="27"/>
        <v>-1.5387400067115431</v>
      </c>
      <c r="I103" s="187">
        <v>5.8597396094141212</v>
      </c>
      <c r="J103" s="188">
        <f t="shared" si="28"/>
        <v>0.29603723039715923</v>
      </c>
      <c r="K103" s="187"/>
      <c r="L103" s="188"/>
    </row>
    <row r="104" spans="2:12" x14ac:dyDescent="0.25">
      <c r="B104" s="116" t="s">
        <v>90</v>
      </c>
      <c r="C104" s="187">
        <v>6.354030339083879</v>
      </c>
      <c r="D104" s="188">
        <v>-2.6042593512285883E-2</v>
      </c>
      <c r="E104" s="187">
        <v>6.8658968307484827</v>
      </c>
      <c r="F104" s="188">
        <f t="shared" si="27"/>
        <v>0.51186649166460363</v>
      </c>
      <c r="G104" s="187">
        <v>6.2951491687542704</v>
      </c>
      <c r="H104" s="188">
        <f t="shared" si="27"/>
        <v>-0.57074766199421223</v>
      </c>
      <c r="I104" s="187">
        <v>6.0396581015077508</v>
      </c>
      <c r="J104" s="188">
        <f t="shared" si="28"/>
        <v>-0.2554910672465196</v>
      </c>
      <c r="K104" s="187"/>
      <c r="L104" s="188"/>
    </row>
    <row r="105" spans="2:12" x14ac:dyDescent="0.25">
      <c r="B105" s="116" t="s">
        <v>92</v>
      </c>
      <c r="C105" s="187">
        <v>6.1427309315794636</v>
      </c>
      <c r="D105" s="188">
        <v>-0.28910475519845669</v>
      </c>
      <c r="E105" s="187">
        <v>5.7911396979113974</v>
      </c>
      <c r="F105" s="188">
        <f t="shared" si="27"/>
        <v>-0.35159123366806622</v>
      </c>
      <c r="G105" s="187">
        <v>5.840097162154156</v>
      </c>
      <c r="H105" s="188">
        <f t="shared" si="27"/>
        <v>4.8957464242758597E-2</v>
      </c>
      <c r="I105" s="187">
        <v>5.6750708727908803</v>
      </c>
      <c r="J105" s="188">
        <f t="shared" si="28"/>
        <v>-0.16502628936327568</v>
      </c>
      <c r="K105" s="187"/>
      <c r="L105" s="188"/>
    </row>
    <row r="106" spans="2:12" x14ac:dyDescent="0.25">
      <c r="B106" s="116" t="s">
        <v>94</v>
      </c>
      <c r="C106" s="187">
        <v>5.7314780273073191</v>
      </c>
      <c r="D106" s="188">
        <v>-9.926275372172455E-2</v>
      </c>
      <c r="E106" s="187">
        <v>6.3435854575846218</v>
      </c>
      <c r="F106" s="188">
        <f t="shared" si="27"/>
        <v>0.61210743027730263</v>
      </c>
      <c r="G106" s="187">
        <v>5.8118023369671645</v>
      </c>
      <c r="H106" s="188">
        <f t="shared" si="27"/>
        <v>-0.53178312061745725</v>
      </c>
      <c r="I106" s="187">
        <v>6.0224238571346014</v>
      </c>
      <c r="J106" s="188">
        <f t="shared" si="28"/>
        <v>0.21062152016743685</v>
      </c>
      <c r="K106" s="187"/>
      <c r="L106" s="188"/>
    </row>
    <row r="107" spans="2:12" x14ac:dyDescent="0.25">
      <c r="B107" s="116" t="s">
        <v>96</v>
      </c>
      <c r="C107" s="187">
        <v>7.4990433118803272</v>
      </c>
      <c r="D107" s="188">
        <v>-0.12849202923829584</v>
      </c>
      <c r="E107" s="187">
        <v>8.6148577951108152</v>
      </c>
      <c r="F107" s="188">
        <f t="shared" si="27"/>
        <v>1.1158144832304879</v>
      </c>
      <c r="G107" s="187">
        <v>7.5575350230787919</v>
      </c>
      <c r="H107" s="188">
        <f t="shared" si="27"/>
        <v>-1.0573227720320233</v>
      </c>
      <c r="I107" s="187">
        <v>7.4287903225806451</v>
      </c>
      <c r="J107" s="188">
        <f t="shared" si="28"/>
        <v>-0.12874470049814679</v>
      </c>
      <c r="K107" s="187"/>
      <c r="L107" s="188"/>
    </row>
    <row r="108" spans="2:12" x14ac:dyDescent="0.25">
      <c r="B108" s="116" t="s">
        <v>98</v>
      </c>
      <c r="C108" s="187">
        <v>8.0946694357909319</v>
      </c>
      <c r="D108" s="188">
        <v>0.54785713084220244</v>
      </c>
      <c r="E108" s="187">
        <v>8.0222684342777928</v>
      </c>
      <c r="F108" s="188">
        <f t="shared" si="27"/>
        <v>-7.2401001513139107E-2</v>
      </c>
      <c r="G108" s="187">
        <v>8.2184356573014217</v>
      </c>
      <c r="H108" s="188">
        <f t="shared" si="27"/>
        <v>0.19616722302362888</v>
      </c>
      <c r="I108" s="187">
        <v>7.3828429082983034</v>
      </c>
      <c r="J108" s="188">
        <f t="shared" si="28"/>
        <v>-0.83559274900311831</v>
      </c>
      <c r="K108" s="187"/>
      <c r="L108" s="188"/>
    </row>
    <row r="109" spans="2:12" ht="15.75" x14ac:dyDescent="0.25">
      <c r="B109" s="119" t="s">
        <v>32</v>
      </c>
      <c r="C109" s="189">
        <v>6.6106155644941866</v>
      </c>
      <c r="D109" s="190">
        <v>0.33826538754924229</v>
      </c>
      <c r="E109" s="189">
        <v>6.9992286501377414</v>
      </c>
      <c r="F109" s="190">
        <f t="shared" si="27"/>
        <v>0.38861308564355479</v>
      </c>
      <c r="G109" s="189">
        <v>6.4143749315218583</v>
      </c>
      <c r="H109" s="190">
        <f t="shared" si="27"/>
        <v>-0.58485371861588309</v>
      </c>
      <c r="I109" s="189">
        <v>6.2907830492618348</v>
      </c>
      <c r="J109" s="190">
        <f t="shared" si="28"/>
        <v>-0.12359188226002349</v>
      </c>
      <c r="K109" s="189">
        <v>6.1343626248147523</v>
      </c>
      <c r="L109" s="190">
        <v>-0.15695702645508014</v>
      </c>
    </row>
    <row r="110" spans="2:12" ht="6" customHeight="1" x14ac:dyDescent="0.25"/>
    <row r="111" spans="2:12" x14ac:dyDescent="0.25">
      <c r="B111" s="107" t="s">
        <v>57</v>
      </c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</row>
  </sheetData>
  <mergeCells count="35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F3A7-AF0E-400D-ACCC-8E0050887360}">
  <sheetPr>
    <tabColor rgb="FF7030A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78B71-3DFD-4886-9991-2593B4B09A46}">
  <sheetPr>
    <tabColor rgb="FFAC75D5"/>
  </sheetPr>
  <dimension ref="A1:AA112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3" width="15.85546875" bestFit="1" customWidth="1"/>
    <col min="11" max="11" width="14.7109375" bestFit="1" customWidth="1"/>
    <col min="13" max="13" width="14.85546875" customWidth="1"/>
  </cols>
  <sheetData>
    <row r="1" spans="1:14" ht="18.75" x14ac:dyDescent="0.3">
      <c r="C1" s="81"/>
      <c r="D1" s="195"/>
    </row>
    <row r="2" spans="1:14" ht="18.75" x14ac:dyDescent="0.3">
      <c r="D2" s="195"/>
    </row>
    <row r="4" spans="1:14" ht="48.75" customHeight="1" thickBot="1" x14ac:dyDescent="0.3">
      <c r="B4" s="277" t="s">
        <v>317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N4" s="1" t="s">
        <v>156</v>
      </c>
    </row>
    <row r="5" spans="1:14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N5" s="1" t="s">
        <v>157</v>
      </c>
    </row>
    <row r="6" spans="1:14" ht="22.5" thickTop="1" thickBot="1" x14ac:dyDescent="0.3">
      <c r="B6" s="112"/>
      <c r="C6" s="299" t="s">
        <v>158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4" ht="22.5" thickTop="1" thickBot="1" x14ac:dyDescent="0.3">
      <c r="B7" s="112"/>
      <c r="C7" s="301">
        <f t="shared" ref="C7" si="0">E7-1</f>
        <v>2022</v>
      </c>
      <c r="D7" s="302"/>
      <c r="E7" s="303">
        <f t="shared" ref="E7" si="1">G7-1</f>
        <v>2023</v>
      </c>
      <c r="F7" s="302"/>
      <c r="G7" s="303">
        <f t="shared" ref="G7" si="2"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4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CONCATENATE("var ",RIGHT(K7,2),"/",RIGHT(I7,2))</f>
        <v>var 26/25</v>
      </c>
    </row>
    <row r="9" spans="1:14" x14ac:dyDescent="0.25">
      <c r="A9" s="1" t="s">
        <v>75</v>
      </c>
      <c r="B9" s="116" t="s">
        <v>76</v>
      </c>
      <c r="C9" s="196">
        <v>0.46729999999999999</v>
      </c>
      <c r="D9" s="118">
        <v>2.1854124062713018</v>
      </c>
      <c r="E9" s="196">
        <v>0.77790000000000004</v>
      </c>
      <c r="F9" s="118">
        <f t="shared" ref="F9:J21" si="3">IFERROR(E9/C9-1,"-")</f>
        <v>0.66466937727370001</v>
      </c>
      <c r="G9" s="196">
        <v>0.7903</v>
      </c>
      <c r="H9" s="118">
        <f t="shared" si="3"/>
        <v>1.594035223036383E-2</v>
      </c>
      <c r="I9" s="196">
        <v>0.80409999999999993</v>
      </c>
      <c r="J9" s="118">
        <f t="shared" si="3"/>
        <v>1.7461723396178463E-2</v>
      </c>
      <c r="K9" s="196">
        <v>0.76090000000000002</v>
      </c>
      <c r="L9" s="118">
        <f t="shared" ref="L9:L14" si="4">IFERROR(K9/I9-1,"-")</f>
        <v>-5.3724661111801852E-2</v>
      </c>
    </row>
    <row r="10" spans="1:14" x14ac:dyDescent="0.25">
      <c r="A10" s="1" t="s">
        <v>77</v>
      </c>
      <c r="B10" s="116" t="s">
        <v>78</v>
      </c>
      <c r="C10" s="196">
        <v>0.58499999999999996</v>
      </c>
      <c r="D10" s="118">
        <v>2.4904534606205244</v>
      </c>
      <c r="E10" s="196">
        <v>0.76489999999999991</v>
      </c>
      <c r="F10" s="118">
        <f t="shared" si="3"/>
        <v>0.30752136752136749</v>
      </c>
      <c r="G10" s="196">
        <v>0.83169999999999999</v>
      </c>
      <c r="H10" s="118">
        <f t="shared" si="3"/>
        <v>8.7331677343443603E-2</v>
      </c>
      <c r="I10" s="196">
        <v>0.83530000000000004</v>
      </c>
      <c r="J10" s="118">
        <f t="shared" si="3"/>
        <v>4.328483828303531E-3</v>
      </c>
      <c r="K10" s="196">
        <v>0.79049999999999998</v>
      </c>
      <c r="L10" s="118">
        <f t="shared" si="4"/>
        <v>-5.3633425116724642E-2</v>
      </c>
    </row>
    <row r="11" spans="1:14" x14ac:dyDescent="0.25">
      <c r="A11" s="1" t="s">
        <v>79</v>
      </c>
      <c r="B11" s="116" t="s">
        <v>80</v>
      </c>
      <c r="C11" s="196">
        <v>0.64450000000000007</v>
      </c>
      <c r="D11" s="118">
        <v>1.9550664832645581</v>
      </c>
      <c r="E11" s="196">
        <v>0.73129999999999995</v>
      </c>
      <c r="F11" s="118">
        <f t="shared" si="3"/>
        <v>0.1346780449961209</v>
      </c>
      <c r="G11" s="196">
        <v>0.81389999999999996</v>
      </c>
      <c r="H11" s="118">
        <f t="shared" si="3"/>
        <v>0.11294954191166418</v>
      </c>
      <c r="I11" s="196">
        <v>0.7802</v>
      </c>
      <c r="J11" s="118">
        <f t="shared" si="3"/>
        <v>-4.1405578080845218E-2</v>
      </c>
      <c r="K11" s="196">
        <v>0.70250000000000001</v>
      </c>
      <c r="L11" s="118">
        <f t="shared" si="4"/>
        <v>-9.9589848756729049E-2</v>
      </c>
    </row>
    <row r="12" spans="1:14" x14ac:dyDescent="0.25">
      <c r="A12" s="1" t="s">
        <v>81</v>
      </c>
      <c r="B12" s="116" t="s">
        <v>82</v>
      </c>
      <c r="C12" s="196">
        <v>0.61619999999999997</v>
      </c>
      <c r="D12" s="118">
        <v>2.0265225933202355</v>
      </c>
      <c r="E12" s="196">
        <v>0.65780000000000005</v>
      </c>
      <c r="F12" s="118">
        <f t="shared" si="3"/>
        <v>6.7510548523206815E-2</v>
      </c>
      <c r="G12" s="196">
        <v>0.68099999999999994</v>
      </c>
      <c r="H12" s="118">
        <f t="shared" si="3"/>
        <v>3.5269078747339533E-2</v>
      </c>
      <c r="I12" s="196">
        <v>0.71819999999999995</v>
      </c>
      <c r="J12" s="118">
        <f t="shared" si="3"/>
        <v>5.4625550660792888E-2</v>
      </c>
      <c r="K12" s="196">
        <v>0.57930000000000004</v>
      </c>
      <c r="L12" s="118">
        <f t="shared" si="4"/>
        <v>-0.19340016708437746</v>
      </c>
    </row>
    <row r="13" spans="1:14" x14ac:dyDescent="0.25">
      <c r="A13" s="1" t="s">
        <v>83</v>
      </c>
      <c r="B13" s="116" t="s">
        <v>84</v>
      </c>
      <c r="C13" s="196">
        <v>0.56340000000000001</v>
      </c>
      <c r="D13" s="118">
        <v>0.59875141884222449</v>
      </c>
      <c r="E13" s="196">
        <v>0.59040000000000004</v>
      </c>
      <c r="F13" s="118">
        <f t="shared" si="3"/>
        <v>4.7923322683706138E-2</v>
      </c>
      <c r="G13" s="196">
        <v>0.64980000000000004</v>
      </c>
      <c r="H13" s="118">
        <f t="shared" si="3"/>
        <v>0.10060975609756095</v>
      </c>
      <c r="I13" s="196">
        <v>0.66870000000000007</v>
      </c>
      <c r="J13" s="118">
        <f t="shared" si="3"/>
        <v>2.9085872576177341E-2</v>
      </c>
      <c r="K13" s="196">
        <v>0.57550000000000001</v>
      </c>
      <c r="L13" s="118">
        <f t="shared" si="4"/>
        <v>-0.13937490653506812</v>
      </c>
    </row>
    <row r="14" spans="1:14" x14ac:dyDescent="0.25">
      <c r="A14" s="1" t="s">
        <v>85</v>
      </c>
      <c r="B14" s="116" t="s">
        <v>86</v>
      </c>
      <c r="C14" s="196">
        <v>0.66049999999999998</v>
      </c>
      <c r="D14" s="118">
        <v>0.66708732963149919</v>
      </c>
      <c r="E14" s="196">
        <v>0.70200000000000007</v>
      </c>
      <c r="F14" s="118">
        <f t="shared" si="3"/>
        <v>6.2831188493565726E-2</v>
      </c>
      <c r="G14" s="196">
        <v>0.76209999999999989</v>
      </c>
      <c r="H14" s="118">
        <f t="shared" si="3"/>
        <v>8.5612535612535456E-2</v>
      </c>
      <c r="I14" s="196">
        <v>0.73019999999999996</v>
      </c>
      <c r="J14" s="118">
        <f t="shared" si="3"/>
        <v>-4.1858023881380269E-2</v>
      </c>
      <c r="K14" s="196">
        <v>0.68909999999999993</v>
      </c>
      <c r="L14" s="118">
        <f t="shared" si="4"/>
        <v>-5.6285949055053464E-2</v>
      </c>
    </row>
    <row r="15" spans="1:14" x14ac:dyDescent="0.25">
      <c r="A15" s="1" t="s">
        <v>87</v>
      </c>
      <c r="B15" s="116" t="s">
        <v>88</v>
      </c>
      <c r="C15" s="196">
        <v>0.7229000000000001</v>
      </c>
      <c r="D15" s="118">
        <v>0.35679429429429432</v>
      </c>
      <c r="E15" s="196">
        <v>0.78139999999999998</v>
      </c>
      <c r="F15" s="118">
        <f t="shared" si="3"/>
        <v>8.0924055886014479E-2</v>
      </c>
      <c r="G15" s="196">
        <v>0.85219999999999996</v>
      </c>
      <c r="H15" s="118">
        <f t="shared" si="3"/>
        <v>9.0606603532121799E-2</v>
      </c>
      <c r="I15" s="196">
        <v>0.84489999999999998</v>
      </c>
      <c r="J15" s="118">
        <f t="shared" si="3"/>
        <v>-8.5660643041539641E-3</v>
      </c>
      <c r="K15" s="196"/>
      <c r="L15" s="118"/>
    </row>
    <row r="16" spans="1:14" x14ac:dyDescent="0.25">
      <c r="A16" s="1" t="s">
        <v>89</v>
      </c>
      <c r="B16" s="116" t="s">
        <v>90</v>
      </c>
      <c r="C16" s="196">
        <v>0.72010000000000007</v>
      </c>
      <c r="D16" s="118">
        <v>0.19976674441852715</v>
      </c>
      <c r="E16" s="196">
        <v>0.79819999999999991</v>
      </c>
      <c r="F16" s="118">
        <f t="shared" si="3"/>
        <v>0.10845715872795414</v>
      </c>
      <c r="G16" s="196">
        <v>0.88090000000000002</v>
      </c>
      <c r="H16" s="118">
        <f t="shared" si="3"/>
        <v>0.10360811826609884</v>
      </c>
      <c r="I16" s="196">
        <v>0.89469999999999994</v>
      </c>
      <c r="J16" s="118">
        <f t="shared" si="3"/>
        <v>1.5665796344647376E-2</v>
      </c>
      <c r="K16" s="196"/>
      <c r="L16" s="118"/>
    </row>
    <row r="17" spans="1:27" x14ac:dyDescent="0.25">
      <c r="A17" s="1" t="s">
        <v>91</v>
      </c>
      <c r="B17" s="116" t="s">
        <v>92</v>
      </c>
      <c r="C17" s="196">
        <v>0.69769999999999999</v>
      </c>
      <c r="D17" s="118">
        <v>0.15704809286898835</v>
      </c>
      <c r="E17" s="196">
        <v>0.75659999999999994</v>
      </c>
      <c r="F17" s="118">
        <f t="shared" si="3"/>
        <v>8.4420237924609287E-2</v>
      </c>
      <c r="G17" s="196">
        <v>0.80830000000000002</v>
      </c>
      <c r="H17" s="118">
        <f t="shared" si="3"/>
        <v>6.8332011630980904E-2</v>
      </c>
      <c r="I17" s="196">
        <v>0.75560000000000005</v>
      </c>
      <c r="J17" s="118">
        <f t="shared" si="3"/>
        <v>-6.519856488927378E-2</v>
      </c>
      <c r="K17" s="196"/>
      <c r="L17" s="118"/>
    </row>
    <row r="18" spans="1:27" x14ac:dyDescent="0.25">
      <c r="A18" s="1" t="s">
        <v>93</v>
      </c>
      <c r="B18" s="116" t="s">
        <v>94</v>
      </c>
      <c r="C18" s="196">
        <v>0.67110000000000003</v>
      </c>
      <c r="D18" s="118">
        <v>0.14190913731495658</v>
      </c>
      <c r="E18" s="196">
        <v>0.71200000000000008</v>
      </c>
      <c r="F18" s="118">
        <f t="shared" si="3"/>
        <v>6.0944717627775313E-2</v>
      </c>
      <c r="G18" s="196">
        <v>0.78510000000000002</v>
      </c>
      <c r="H18" s="118">
        <f t="shared" si="3"/>
        <v>0.10266853932584263</v>
      </c>
      <c r="I18" s="196">
        <v>0.76459999999999995</v>
      </c>
      <c r="J18" s="118">
        <f t="shared" si="3"/>
        <v>-2.6111323398293251E-2</v>
      </c>
      <c r="K18" s="196"/>
      <c r="L18" s="118"/>
      <c r="Z18" s="197"/>
    </row>
    <row r="19" spans="1:27" x14ac:dyDescent="0.25">
      <c r="A19" s="1" t="s">
        <v>95</v>
      </c>
      <c r="B19" s="116" t="s">
        <v>96</v>
      </c>
      <c r="C19" s="196">
        <v>0.74129999999999996</v>
      </c>
      <c r="D19" s="118">
        <v>0.23880347593582862</v>
      </c>
      <c r="E19" s="196">
        <v>0.7823</v>
      </c>
      <c r="F19" s="118">
        <f t="shared" si="3"/>
        <v>5.5308242277080755E-2</v>
      </c>
      <c r="G19" s="196">
        <v>0.81129999999999991</v>
      </c>
      <c r="H19" s="118">
        <f t="shared" si="3"/>
        <v>3.7070177681196359E-2</v>
      </c>
      <c r="I19" s="196">
        <v>0.76870000000000005</v>
      </c>
      <c r="J19" s="118">
        <f t="shared" si="3"/>
        <v>-5.2508319980278384E-2</v>
      </c>
      <c r="K19" s="196"/>
      <c r="L19" s="118"/>
      <c r="Z19" s="197"/>
      <c r="AA19" s="197"/>
    </row>
    <row r="20" spans="1:27" x14ac:dyDescent="0.25">
      <c r="A20" s="1" t="s">
        <v>97</v>
      </c>
      <c r="B20" s="116" t="s">
        <v>98</v>
      </c>
      <c r="C20" s="196">
        <v>0.6966</v>
      </c>
      <c r="D20" s="118">
        <v>0.31235870384325559</v>
      </c>
      <c r="E20" s="196">
        <v>0.73170000000000002</v>
      </c>
      <c r="F20" s="118">
        <f t="shared" si="3"/>
        <v>5.0387596899224896E-2</v>
      </c>
      <c r="G20" s="196">
        <v>0.76200000000000001</v>
      </c>
      <c r="H20" s="118">
        <f t="shared" si="3"/>
        <v>4.1410414104140925E-2</v>
      </c>
      <c r="I20" s="196">
        <v>0.73219999999999996</v>
      </c>
      <c r="J20" s="118">
        <f t="shared" si="3"/>
        <v>-3.9107611548556465E-2</v>
      </c>
      <c r="K20" s="196"/>
      <c r="L20" s="118"/>
      <c r="M20" s="125"/>
    </row>
    <row r="21" spans="1:27" ht="15.75" x14ac:dyDescent="0.25">
      <c r="A21" s="1" t="s">
        <v>0</v>
      </c>
      <c r="B21" s="119" t="s">
        <v>32</v>
      </c>
      <c r="C21" s="198">
        <v>0.64956278782215049</v>
      </c>
      <c r="D21" s="121">
        <v>0.33612403166843996</v>
      </c>
      <c r="E21" s="198">
        <v>0.73256253105658276</v>
      </c>
      <c r="F21" s="121">
        <f t="shared" si="3"/>
        <v>0.12777786041702477</v>
      </c>
      <c r="G21" s="198">
        <v>0.78559211607973245</v>
      </c>
      <c r="H21" s="121">
        <f t="shared" si="3"/>
        <v>7.2389158297059719E-2</v>
      </c>
      <c r="I21" s="198">
        <v>0.77515282700025978</v>
      </c>
      <c r="J21" s="121">
        <f t="shared" si="3"/>
        <v>-1.3288434119689052E-2</v>
      </c>
      <c r="K21" s="198">
        <v>0.68123046752074956</v>
      </c>
      <c r="L21" s="121">
        <v>-9.8977163307659266E-2</v>
      </c>
      <c r="M21" s="312"/>
    </row>
    <row r="22" spans="1:27" ht="6" customHeight="1" x14ac:dyDescent="0.25">
      <c r="M22" s="312"/>
    </row>
    <row r="23" spans="1:2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312"/>
    </row>
    <row r="24" spans="1:27" x14ac:dyDescent="0.25">
      <c r="C24" s="199"/>
      <c r="I24" s="199"/>
      <c r="K24" s="199"/>
      <c r="L24" s="118"/>
      <c r="M24" s="312"/>
    </row>
    <row r="26" spans="1:27" ht="21.75" customHeight="1" thickBot="1" x14ac:dyDescent="0.3">
      <c r="B26" s="277" t="s">
        <v>318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N26" s="1" t="s">
        <v>159</v>
      </c>
    </row>
    <row r="27" spans="1:27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N27" s="1" t="s">
        <v>160</v>
      </c>
    </row>
    <row r="28" spans="1:27" ht="22.5" thickTop="1" thickBot="1" x14ac:dyDescent="0.3">
      <c r="B28" s="112"/>
      <c r="C28" s="299" t="s">
        <v>62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27" ht="22.5" thickTop="1" thickBot="1" x14ac:dyDescent="0.3">
      <c r="B29" s="112"/>
      <c r="C29" s="301">
        <f t="shared" ref="C29" si="5">E29-1</f>
        <v>2022</v>
      </c>
      <c r="D29" s="302"/>
      <c r="E29" s="303">
        <f t="shared" ref="E29" si="6">G29-1</f>
        <v>2023</v>
      </c>
      <c r="F29" s="302"/>
      <c r="G29" s="303">
        <f t="shared" ref="G29" si="7">I29-1</f>
        <v>2024</v>
      </c>
      <c r="H29" s="302"/>
      <c r="I29" s="303">
        <f>K29-1</f>
        <v>2025</v>
      </c>
      <c r="J29" s="302"/>
      <c r="K29" s="303">
        <v>2026</v>
      </c>
      <c r="L29" s="304"/>
    </row>
    <row r="30" spans="1:27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27" x14ac:dyDescent="0.25">
      <c r="B31" s="116" t="s">
        <v>76</v>
      </c>
      <c r="C31" s="196">
        <v>0.4451</v>
      </c>
      <c r="D31" s="118">
        <v>1.8117498420720151</v>
      </c>
      <c r="E31" s="196">
        <v>0.79239999999999999</v>
      </c>
      <c r="F31" s="118">
        <f t="shared" ref="F31:H43" si="8">IFERROR(E31/C31-1,"-")</f>
        <v>0.78027409570882944</v>
      </c>
      <c r="G31" s="196">
        <v>0.81569999999999998</v>
      </c>
      <c r="H31" s="118">
        <f t="shared" si="8"/>
        <v>2.9404341241797027E-2</v>
      </c>
      <c r="I31" s="196">
        <v>0.83260000000000001</v>
      </c>
      <c r="J31" s="118">
        <f t="shared" ref="J31:J43" si="9">IFERROR(I31/G31-1,"-")</f>
        <v>2.0718401373053918E-2</v>
      </c>
      <c r="K31" s="196">
        <v>0.7823</v>
      </c>
      <c r="L31" s="118">
        <f t="shared" ref="L31:L36" si="10">IFERROR(K31/I31-1,"-")</f>
        <v>-6.0413163583953877E-2</v>
      </c>
    </row>
    <row r="32" spans="1:27" x14ac:dyDescent="0.25">
      <c r="B32" s="116" t="s">
        <v>78</v>
      </c>
      <c r="C32" s="196">
        <v>0.57899999999999996</v>
      </c>
      <c r="D32" s="118">
        <v>2.5347985347985347</v>
      </c>
      <c r="E32" s="196">
        <v>0.77190000000000003</v>
      </c>
      <c r="F32" s="118">
        <f t="shared" si="8"/>
        <v>0.33316062176165828</v>
      </c>
      <c r="G32" s="196">
        <v>0.86269999999999991</v>
      </c>
      <c r="H32" s="118">
        <f t="shared" si="8"/>
        <v>0.11763181759295227</v>
      </c>
      <c r="I32" s="196">
        <v>0.85829999999999995</v>
      </c>
      <c r="J32" s="118">
        <f t="shared" si="9"/>
        <v>-5.1002666048451939E-3</v>
      </c>
      <c r="K32" s="196">
        <v>0.81110000000000004</v>
      </c>
      <c r="L32" s="118">
        <f t="shared" si="10"/>
        <v>-5.4992426890364543E-2</v>
      </c>
    </row>
    <row r="33" spans="2:14" x14ac:dyDescent="0.25">
      <c r="B33" s="116" t="s">
        <v>80</v>
      </c>
      <c r="C33" s="196">
        <v>0.65749999999999997</v>
      </c>
      <c r="D33" s="118">
        <v>1.7860169491525419</v>
      </c>
      <c r="E33" s="196">
        <v>0.74230000000000007</v>
      </c>
      <c r="F33" s="118">
        <f t="shared" si="8"/>
        <v>0.12897338403041836</v>
      </c>
      <c r="G33" s="196">
        <v>0.83799999999999997</v>
      </c>
      <c r="H33" s="118">
        <f t="shared" si="8"/>
        <v>0.12892361578876455</v>
      </c>
      <c r="I33" s="196">
        <v>0.77800000000000002</v>
      </c>
      <c r="J33" s="118">
        <f t="shared" si="9"/>
        <v>-7.1599045346061985E-2</v>
      </c>
      <c r="K33" s="196">
        <v>0.70120000000000005</v>
      </c>
      <c r="L33" s="118">
        <f t="shared" si="10"/>
        <v>-9.8714652956298221E-2</v>
      </c>
    </row>
    <row r="34" spans="2:14" x14ac:dyDescent="0.25">
      <c r="B34" s="116" t="s">
        <v>82</v>
      </c>
      <c r="C34" s="196">
        <v>0.62850000000000006</v>
      </c>
      <c r="D34" s="118">
        <v>2.1425000000000001</v>
      </c>
      <c r="E34" s="196">
        <v>0.6774</v>
      </c>
      <c r="F34" s="118">
        <f t="shared" si="8"/>
        <v>7.7804295942720758E-2</v>
      </c>
      <c r="G34" s="196">
        <v>0.68799999999999994</v>
      </c>
      <c r="H34" s="118">
        <f t="shared" si="8"/>
        <v>1.5648066135222738E-2</v>
      </c>
      <c r="I34" s="196">
        <v>0.70379999999999998</v>
      </c>
      <c r="J34" s="118">
        <f t="shared" si="9"/>
        <v>2.296511627906983E-2</v>
      </c>
      <c r="K34" s="196">
        <v>0.58899999999999997</v>
      </c>
      <c r="L34" s="118">
        <f t="shared" si="10"/>
        <v>-0.16311452117078717</v>
      </c>
    </row>
    <row r="35" spans="2:14" x14ac:dyDescent="0.25">
      <c r="B35" s="116" t="s">
        <v>84</v>
      </c>
      <c r="C35" s="196">
        <v>0.59889999999999999</v>
      </c>
      <c r="D35" s="118">
        <v>0.44174289841116998</v>
      </c>
      <c r="E35" s="196">
        <v>0.62049999999999994</v>
      </c>
      <c r="F35" s="118">
        <f t="shared" si="8"/>
        <v>3.6066121222240621E-2</v>
      </c>
      <c r="G35" s="196">
        <v>0.68579999999999997</v>
      </c>
      <c r="H35" s="118">
        <f t="shared" si="8"/>
        <v>0.10523771152296546</v>
      </c>
      <c r="I35" s="196">
        <v>0.67819999999999991</v>
      </c>
      <c r="J35" s="118">
        <f t="shared" si="9"/>
        <v>-1.1081948089822213E-2</v>
      </c>
      <c r="K35" s="196">
        <v>0.58660000000000001</v>
      </c>
      <c r="L35" s="118">
        <f t="shared" si="10"/>
        <v>-0.13506340312592147</v>
      </c>
    </row>
    <row r="36" spans="2:14" x14ac:dyDescent="0.25">
      <c r="B36" s="116" t="s">
        <v>86</v>
      </c>
      <c r="C36" s="196">
        <v>0.6926000000000001</v>
      </c>
      <c r="D36" s="118">
        <v>0.66130966658671175</v>
      </c>
      <c r="E36" s="196">
        <v>0.73419999999999996</v>
      </c>
      <c r="F36" s="118">
        <f t="shared" si="8"/>
        <v>6.0063528732312799E-2</v>
      </c>
      <c r="G36" s="196">
        <v>0.79610000000000003</v>
      </c>
      <c r="H36" s="118">
        <f t="shared" si="8"/>
        <v>8.4309452465268331E-2</v>
      </c>
      <c r="I36" s="196">
        <v>0.74419999999999997</v>
      </c>
      <c r="J36" s="118">
        <f t="shared" si="9"/>
        <v>-6.5192814972993451E-2</v>
      </c>
      <c r="K36" s="196">
        <v>0.71250000000000002</v>
      </c>
      <c r="L36" s="118">
        <f t="shared" si="10"/>
        <v>-4.2596076323568877E-2</v>
      </c>
    </row>
    <row r="37" spans="2:14" x14ac:dyDescent="0.25">
      <c r="B37" s="116" t="s">
        <v>88</v>
      </c>
      <c r="C37" s="196">
        <v>0.74109999999999998</v>
      </c>
      <c r="D37" s="118">
        <v>0.33147682357168518</v>
      </c>
      <c r="E37" s="196">
        <v>0.80840000000000001</v>
      </c>
      <c r="F37" s="118">
        <f t="shared" si="8"/>
        <v>9.081095668600736E-2</v>
      </c>
      <c r="G37" s="196">
        <v>0.878</v>
      </c>
      <c r="H37" s="118">
        <f t="shared" si="8"/>
        <v>8.6095992083127237E-2</v>
      </c>
      <c r="I37" s="196">
        <v>0.84409999999999996</v>
      </c>
      <c r="J37" s="118">
        <f t="shared" si="9"/>
        <v>-3.861047835990894E-2</v>
      </c>
      <c r="K37" s="196"/>
      <c r="L37" s="118"/>
    </row>
    <row r="38" spans="2:14" x14ac:dyDescent="0.25">
      <c r="B38" s="116" t="s">
        <v>90</v>
      </c>
      <c r="C38" s="196">
        <v>0.74629999999999996</v>
      </c>
      <c r="D38" s="118">
        <v>0.20995460440985725</v>
      </c>
      <c r="E38" s="196">
        <v>0.85400000000000009</v>
      </c>
      <c r="F38" s="118">
        <f t="shared" si="8"/>
        <v>0.14431193889856653</v>
      </c>
      <c r="G38" s="196">
        <v>0.90229999999999999</v>
      </c>
      <c r="H38" s="118">
        <f t="shared" si="8"/>
        <v>5.6557377049180291E-2</v>
      </c>
      <c r="I38" s="196">
        <v>0.91480000000000006</v>
      </c>
      <c r="J38" s="118">
        <f t="shared" si="9"/>
        <v>1.3853485536961196E-2</v>
      </c>
      <c r="K38" s="196"/>
      <c r="L38" s="118"/>
    </row>
    <row r="39" spans="2:14" x14ac:dyDescent="0.25">
      <c r="B39" s="116" t="s">
        <v>92</v>
      </c>
      <c r="C39" s="196">
        <v>0.76680000000000004</v>
      </c>
      <c r="D39" s="118">
        <v>0.21579197716822573</v>
      </c>
      <c r="E39" s="196">
        <v>0.79760000000000009</v>
      </c>
      <c r="F39" s="118">
        <f t="shared" si="8"/>
        <v>4.016692749087114E-2</v>
      </c>
      <c r="G39" s="196">
        <v>0.82719999999999994</v>
      </c>
      <c r="H39" s="118">
        <f t="shared" si="8"/>
        <v>3.7111334002005725E-2</v>
      </c>
      <c r="I39" s="196">
        <v>0.77010000000000001</v>
      </c>
      <c r="J39" s="118">
        <f t="shared" si="9"/>
        <v>-6.902804642166338E-2</v>
      </c>
      <c r="K39" s="196"/>
      <c r="L39" s="118"/>
    </row>
    <row r="40" spans="2:14" x14ac:dyDescent="0.25">
      <c r="B40" s="116" t="s">
        <v>94</v>
      </c>
      <c r="C40" s="196">
        <v>0.70319999999999994</v>
      </c>
      <c r="D40" s="118">
        <v>0.16020458670186444</v>
      </c>
      <c r="E40" s="196">
        <v>0.7548999999999999</v>
      </c>
      <c r="F40" s="118">
        <f t="shared" si="8"/>
        <v>7.3521046643913568E-2</v>
      </c>
      <c r="G40" s="196">
        <v>0.8237000000000001</v>
      </c>
      <c r="H40" s="118">
        <f t="shared" si="8"/>
        <v>9.1137899059478444E-2</v>
      </c>
      <c r="I40" s="196">
        <v>0.76730000000000009</v>
      </c>
      <c r="J40" s="118">
        <f t="shared" si="9"/>
        <v>-6.8471530897171284E-2</v>
      </c>
      <c r="K40" s="196"/>
      <c r="L40" s="118"/>
    </row>
    <row r="41" spans="2:14" x14ac:dyDescent="0.25">
      <c r="B41" s="116" t="s">
        <v>96</v>
      </c>
      <c r="C41" s="196">
        <v>0.76680000000000004</v>
      </c>
      <c r="D41" s="118">
        <v>0.2375726275016139</v>
      </c>
      <c r="E41" s="196">
        <v>0.8076000000000001</v>
      </c>
      <c r="F41" s="118">
        <f t="shared" si="8"/>
        <v>5.3208137715180071E-2</v>
      </c>
      <c r="G41" s="196">
        <v>0.84279999999999999</v>
      </c>
      <c r="H41" s="118">
        <f t="shared" si="8"/>
        <v>4.3585933630509999E-2</v>
      </c>
      <c r="I41" s="196">
        <v>0.79120000000000001</v>
      </c>
      <c r="J41" s="118">
        <f t="shared" si="9"/>
        <v>-6.1224489795918324E-2</v>
      </c>
      <c r="K41" s="196"/>
      <c r="L41" s="118"/>
    </row>
    <row r="42" spans="2:14" x14ac:dyDescent="0.25">
      <c r="B42" s="116" t="s">
        <v>98</v>
      </c>
      <c r="C42" s="196">
        <v>0.69739999999999991</v>
      </c>
      <c r="D42" s="118">
        <v>0.33346080305927317</v>
      </c>
      <c r="E42" s="196">
        <v>0.74459999999999993</v>
      </c>
      <c r="F42" s="118">
        <f t="shared" si="8"/>
        <v>6.767995411528549E-2</v>
      </c>
      <c r="G42" s="196">
        <v>0.7831999999999999</v>
      </c>
      <c r="H42" s="118">
        <f t="shared" si="8"/>
        <v>5.1839914047810964E-2</v>
      </c>
      <c r="I42" s="196">
        <v>0.7451000000000001</v>
      </c>
      <c r="J42" s="118">
        <f t="shared" si="9"/>
        <v>-4.8646578140959962E-2</v>
      </c>
      <c r="K42" s="196"/>
      <c r="L42" s="118"/>
    </row>
    <row r="43" spans="2:14" ht="15.75" x14ac:dyDescent="0.25">
      <c r="B43" s="119" t="s">
        <v>32</v>
      </c>
      <c r="C43" s="198">
        <v>0.66840723443186234</v>
      </c>
      <c r="D43" s="121">
        <v>0.29406965168384525</v>
      </c>
      <c r="E43" s="198">
        <v>0.75949941590410985</v>
      </c>
      <c r="F43" s="121">
        <f t="shared" si="8"/>
        <v>0.13628245892591928</v>
      </c>
      <c r="G43" s="198">
        <v>0.81177708593951026</v>
      </c>
      <c r="H43" s="121">
        <f t="shared" si="8"/>
        <v>6.8831744884449986E-2</v>
      </c>
      <c r="I43" s="198">
        <v>0.78612842731573673</v>
      </c>
      <c r="J43" s="121">
        <f t="shared" si="9"/>
        <v>-3.1595691807547177E-2</v>
      </c>
      <c r="K43" s="198">
        <v>0.69499622316576892</v>
      </c>
      <c r="L43" s="121">
        <v>-9.2724149012876067E-2</v>
      </c>
    </row>
    <row r="44" spans="2:14" ht="6" customHeight="1" x14ac:dyDescent="0.25"/>
    <row r="45" spans="2:14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4" x14ac:dyDescent="0.25">
      <c r="C46" s="199"/>
      <c r="I46" s="199"/>
      <c r="J46" s="199"/>
    </row>
    <row r="48" spans="2:14" ht="21.75" customHeight="1" thickBot="1" x14ac:dyDescent="0.3">
      <c r="B48" s="277" t="s">
        <v>319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N48" s="1" t="s">
        <v>161</v>
      </c>
    </row>
    <row r="49" spans="2:14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N49" s="1" t="s">
        <v>162</v>
      </c>
    </row>
    <row r="50" spans="2:14" ht="22.5" thickTop="1" thickBot="1" x14ac:dyDescent="0.3">
      <c r="B50" s="112"/>
      <c r="C50" s="299" t="s">
        <v>63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2:14" ht="22.5" thickTop="1" thickBot="1" x14ac:dyDescent="0.3">
      <c r="B51" s="112"/>
      <c r="C51" s="301">
        <f t="shared" ref="C51" si="11">E51-1</f>
        <v>2022</v>
      </c>
      <c r="D51" s="302"/>
      <c r="E51" s="303">
        <f t="shared" ref="E51" si="12">G51-1</f>
        <v>2023</v>
      </c>
      <c r="F51" s="302"/>
      <c r="G51" s="303">
        <f t="shared" ref="G51" si="13">I51-1</f>
        <v>2024</v>
      </c>
      <c r="H51" s="302"/>
      <c r="I51" s="303">
        <f>K51-1</f>
        <v>2025</v>
      </c>
      <c r="J51" s="302"/>
      <c r="K51" s="303">
        <v>2026</v>
      </c>
      <c r="L51" s="304"/>
    </row>
    <row r="52" spans="2:14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",RIGHT(E51,2),"/",RIGHT(C51,2))</f>
        <v>var 23/22</v>
      </c>
      <c r="G52" s="115" t="s">
        <v>74</v>
      </c>
      <c r="H52" s="114" t="str">
        <f>CONCATENATE("var ",RIGHT(G51,2),"/",RIGHT(E51,2))</f>
        <v>var 24/23</v>
      </c>
      <c r="I52" s="115" t="s">
        <v>74</v>
      </c>
      <c r="J52" s="114" t="str">
        <f>CONCATENATE("var ",RIGHT(I51,2),"/",RIGHT(G51,2))</f>
        <v>var 25/24</v>
      </c>
      <c r="K52" s="115" t="s">
        <v>74</v>
      </c>
      <c r="L52" s="114" t="str">
        <f>CONCATENATE("var ",RIGHT(K51,2),"/",RIGHT(I51,2))</f>
        <v>var 26/25</v>
      </c>
    </row>
    <row r="53" spans="2:14" x14ac:dyDescent="0.25">
      <c r="B53" s="116" t="s">
        <v>76</v>
      </c>
      <c r="C53" s="196">
        <v>0.43799999999999994</v>
      </c>
      <c r="D53" s="118">
        <v>2.208791208791208</v>
      </c>
      <c r="E53" s="196">
        <v>0.79079999999999995</v>
      </c>
      <c r="F53" s="118">
        <f t="shared" ref="F53:H65" si="14">IFERROR(E53/C53-1,"-")</f>
        <v>0.80547945205479454</v>
      </c>
      <c r="G53" s="196">
        <v>0.81129999999999991</v>
      </c>
      <c r="H53" s="118">
        <f t="shared" si="14"/>
        <v>2.5923115832068744E-2</v>
      </c>
      <c r="I53" s="196">
        <v>0.83109999999999995</v>
      </c>
      <c r="J53" s="118">
        <f t="shared" ref="J53:J65" si="15">IFERROR(I53/G53-1,"-")</f>
        <v>2.4405275483791566E-2</v>
      </c>
      <c r="K53" s="196">
        <v>0.77969999999999995</v>
      </c>
      <c r="L53" s="118">
        <f t="shared" ref="L53:L58" si="16">IFERROR(K53/I53-1,"-")</f>
        <v>-6.1845746600890372E-2</v>
      </c>
    </row>
    <row r="54" spans="2:14" x14ac:dyDescent="0.25">
      <c r="B54" s="116" t="s">
        <v>78</v>
      </c>
      <c r="C54" s="196">
        <v>0.57200000000000006</v>
      </c>
      <c r="D54" s="118">
        <v>3.1904761904761907</v>
      </c>
      <c r="E54" s="196">
        <v>0.76780000000000004</v>
      </c>
      <c r="F54" s="118">
        <f t="shared" si="14"/>
        <v>0.3423076923076922</v>
      </c>
      <c r="G54" s="196">
        <v>0.86680000000000001</v>
      </c>
      <c r="H54" s="118">
        <f t="shared" si="14"/>
        <v>0.12893982808022919</v>
      </c>
      <c r="I54" s="196">
        <v>0.87170000000000003</v>
      </c>
      <c r="J54" s="118">
        <f t="shared" si="15"/>
        <v>5.6529764651591652E-3</v>
      </c>
      <c r="K54" s="196">
        <v>0.81640000000000001</v>
      </c>
      <c r="L54" s="118">
        <f t="shared" si="16"/>
        <v>-6.3439256624985729E-2</v>
      </c>
    </row>
    <row r="55" spans="2:14" x14ac:dyDescent="0.25">
      <c r="B55" s="116" t="s">
        <v>80</v>
      </c>
      <c r="C55" s="196">
        <v>0.66480000000000006</v>
      </c>
      <c r="D55" s="118">
        <v>3.8703296703296708</v>
      </c>
      <c r="E55" s="196">
        <v>0.74870000000000003</v>
      </c>
      <c r="F55" s="118">
        <f t="shared" si="14"/>
        <v>0.12620336943441623</v>
      </c>
      <c r="G55" s="196">
        <v>0.84279999999999999</v>
      </c>
      <c r="H55" s="118">
        <f t="shared" si="14"/>
        <v>0.12568451983437945</v>
      </c>
      <c r="I55" s="196">
        <v>0.7762</v>
      </c>
      <c r="J55" s="118">
        <f t="shared" si="15"/>
        <v>-7.9022306597057446E-2</v>
      </c>
      <c r="K55" s="196">
        <v>0.70660000000000001</v>
      </c>
      <c r="L55" s="118">
        <f t="shared" si="16"/>
        <v>-8.9667611440350403E-2</v>
      </c>
    </row>
    <row r="56" spans="2:14" x14ac:dyDescent="0.25">
      <c r="B56" s="116" t="s">
        <v>82</v>
      </c>
      <c r="C56" s="196">
        <v>0.65489999999999993</v>
      </c>
      <c r="D56" s="118">
        <v>3.7978021978021967</v>
      </c>
      <c r="E56" s="196">
        <v>0.68180000000000007</v>
      </c>
      <c r="F56" s="118">
        <f t="shared" si="14"/>
        <v>4.1074973278363291E-2</v>
      </c>
      <c r="G56" s="196">
        <v>0.69059999999999999</v>
      </c>
      <c r="H56" s="118">
        <f t="shared" si="14"/>
        <v>1.2907010853622669E-2</v>
      </c>
      <c r="I56" s="196">
        <v>0.7145999999999999</v>
      </c>
      <c r="J56" s="118">
        <f t="shared" si="15"/>
        <v>3.4752389226759162E-2</v>
      </c>
      <c r="K56" s="196">
        <v>0.59970000000000001</v>
      </c>
      <c r="L56" s="118">
        <f t="shared" si="16"/>
        <v>-0.16078925272879918</v>
      </c>
    </row>
    <row r="57" spans="2:14" x14ac:dyDescent="0.25">
      <c r="B57" s="116" t="s">
        <v>84</v>
      </c>
      <c r="C57" s="196">
        <v>0.60740000000000005</v>
      </c>
      <c r="D57" s="118">
        <v>3.44981684981685</v>
      </c>
      <c r="E57" s="196">
        <v>0.62229999999999996</v>
      </c>
      <c r="F57" s="118">
        <f t="shared" si="14"/>
        <v>2.4530786960816453E-2</v>
      </c>
      <c r="G57" s="196">
        <v>0.69530000000000003</v>
      </c>
      <c r="H57" s="118">
        <f t="shared" si="14"/>
        <v>0.11730676522577554</v>
      </c>
      <c r="I57" s="196">
        <v>0.68640000000000001</v>
      </c>
      <c r="J57" s="118">
        <f t="shared" si="15"/>
        <v>-1.2800230116496558E-2</v>
      </c>
      <c r="K57" s="196">
        <v>0.59260000000000002</v>
      </c>
      <c r="L57" s="118">
        <f t="shared" si="16"/>
        <v>-0.13665501165501159</v>
      </c>
    </row>
    <row r="58" spans="2:14" x14ac:dyDescent="0.25">
      <c r="B58" s="116" t="s">
        <v>86</v>
      </c>
      <c r="C58" s="196">
        <v>0.70400000000000007</v>
      </c>
      <c r="D58" s="118">
        <v>4.1575091575091578</v>
      </c>
      <c r="E58" s="196">
        <v>0.75269999999999992</v>
      </c>
      <c r="F58" s="118">
        <f t="shared" si="14"/>
        <v>6.9176136363636065E-2</v>
      </c>
      <c r="G58" s="196">
        <v>0.81299999999999994</v>
      </c>
      <c r="H58" s="118">
        <f t="shared" si="14"/>
        <v>8.0111598246313198E-2</v>
      </c>
      <c r="I58" s="196">
        <v>0.75390000000000001</v>
      </c>
      <c r="J58" s="118">
        <f t="shared" si="15"/>
        <v>-7.2693726937269276E-2</v>
      </c>
      <c r="K58" s="196">
        <v>0.73159999999999992</v>
      </c>
      <c r="L58" s="118">
        <f t="shared" si="16"/>
        <v>-2.9579519830216339E-2</v>
      </c>
    </row>
    <row r="59" spans="2:14" x14ac:dyDescent="0.25">
      <c r="B59" s="116" t="s">
        <v>88</v>
      </c>
      <c r="C59" s="196">
        <v>0.75650000000000006</v>
      </c>
      <c r="D59" s="118">
        <v>4.542124542124542</v>
      </c>
      <c r="E59" s="196">
        <v>0.82940000000000003</v>
      </c>
      <c r="F59" s="118">
        <f t="shared" si="14"/>
        <v>9.6364838070059466E-2</v>
      </c>
      <c r="G59" s="196">
        <v>0.89379999999999993</v>
      </c>
      <c r="H59" s="118">
        <f t="shared" si="14"/>
        <v>7.7646491439594678E-2</v>
      </c>
      <c r="I59" s="196">
        <v>0.85569999999999991</v>
      </c>
      <c r="J59" s="118">
        <f t="shared" si="15"/>
        <v>-4.2626985902886605E-2</v>
      </c>
      <c r="K59" s="196"/>
      <c r="L59" s="118"/>
    </row>
    <row r="60" spans="2:14" x14ac:dyDescent="0.25">
      <c r="B60" s="116" t="s">
        <v>90</v>
      </c>
      <c r="C60" s="196">
        <v>0.76190000000000002</v>
      </c>
      <c r="D60" s="118">
        <v>4.5816849816849814</v>
      </c>
      <c r="E60" s="196">
        <v>0.88529999999999998</v>
      </c>
      <c r="F60" s="118">
        <f t="shared" si="14"/>
        <v>0.1619635122719516</v>
      </c>
      <c r="G60" s="196">
        <v>0.91599999999999993</v>
      </c>
      <c r="H60" s="118">
        <f t="shared" si="14"/>
        <v>3.4677510448435589E-2</v>
      </c>
      <c r="I60" s="196">
        <v>0.92579999999999996</v>
      </c>
      <c r="J60" s="118">
        <f t="shared" si="15"/>
        <v>1.0698689956331942E-2</v>
      </c>
      <c r="K60" s="196"/>
      <c r="L60" s="118"/>
    </row>
    <row r="61" spans="2:14" x14ac:dyDescent="0.25">
      <c r="B61" s="116" t="s">
        <v>92</v>
      </c>
      <c r="C61" s="196">
        <v>0.7823</v>
      </c>
      <c r="D61" s="118">
        <v>4.7311355311355303</v>
      </c>
      <c r="E61" s="196">
        <v>0.81169999999999998</v>
      </c>
      <c r="F61" s="118">
        <f t="shared" si="14"/>
        <v>3.7581490476799262E-2</v>
      </c>
      <c r="G61" s="196">
        <v>0.83810000000000007</v>
      </c>
      <c r="H61" s="118">
        <f t="shared" si="14"/>
        <v>3.2524331649624427E-2</v>
      </c>
      <c r="I61" s="196">
        <v>0.78170000000000006</v>
      </c>
      <c r="J61" s="118">
        <f t="shared" si="15"/>
        <v>-6.7295072187089855E-2</v>
      </c>
      <c r="K61" s="196"/>
      <c r="L61" s="118"/>
    </row>
    <row r="62" spans="2:14" x14ac:dyDescent="0.25">
      <c r="B62" s="116" t="s">
        <v>94</v>
      </c>
      <c r="C62" s="196">
        <v>0.72109999999999996</v>
      </c>
      <c r="D62" s="118">
        <v>4.2827838827838818</v>
      </c>
      <c r="E62" s="196">
        <v>0.7712</v>
      </c>
      <c r="F62" s="118">
        <f t="shared" si="14"/>
        <v>6.9477187630009762E-2</v>
      </c>
      <c r="G62" s="196">
        <v>0.83719999999999994</v>
      </c>
      <c r="H62" s="118">
        <f t="shared" si="14"/>
        <v>8.5580912863070457E-2</v>
      </c>
      <c r="I62" s="196">
        <v>0.77659999999999996</v>
      </c>
      <c r="J62" s="118">
        <f t="shared" si="15"/>
        <v>-7.2384137601528842E-2</v>
      </c>
      <c r="K62" s="196"/>
      <c r="L62" s="118"/>
    </row>
    <row r="63" spans="2:14" x14ac:dyDescent="0.25">
      <c r="B63" s="116" t="s">
        <v>96</v>
      </c>
      <c r="C63" s="196">
        <v>0.77170000000000005</v>
      </c>
      <c r="D63" s="118">
        <v>4.6534798534798538</v>
      </c>
      <c r="E63" s="196">
        <v>0.80299999999999994</v>
      </c>
      <c r="F63" s="118">
        <f t="shared" si="14"/>
        <v>4.0559803032266251E-2</v>
      </c>
      <c r="G63" s="196">
        <v>0.84709999999999996</v>
      </c>
      <c r="H63" s="118">
        <f t="shared" si="14"/>
        <v>5.4919053549190577E-2</v>
      </c>
      <c r="I63" s="196">
        <v>0.79669999999999996</v>
      </c>
      <c r="J63" s="118">
        <f t="shared" si="15"/>
        <v>-5.9497107779482916E-2</v>
      </c>
      <c r="K63" s="196"/>
      <c r="L63" s="118"/>
    </row>
    <row r="64" spans="2:14" x14ac:dyDescent="0.25">
      <c r="B64" s="116" t="s">
        <v>98</v>
      </c>
      <c r="C64" s="196">
        <v>0.69019999999999992</v>
      </c>
      <c r="D64" s="118">
        <v>4.0564102564102553</v>
      </c>
      <c r="E64" s="196">
        <v>0.73840000000000006</v>
      </c>
      <c r="F64" s="118">
        <f t="shared" si="14"/>
        <v>6.9834830483917809E-2</v>
      </c>
      <c r="G64" s="196">
        <v>0.7823</v>
      </c>
      <c r="H64" s="118">
        <f t="shared" si="14"/>
        <v>5.9452871072589231E-2</v>
      </c>
      <c r="I64" s="196">
        <v>0.74730000000000008</v>
      </c>
      <c r="J64" s="118">
        <f t="shared" si="15"/>
        <v>-4.4739869615237016E-2</v>
      </c>
      <c r="K64" s="196"/>
      <c r="L64" s="118"/>
    </row>
    <row r="65" spans="2:14" ht="15.75" x14ac:dyDescent="0.25">
      <c r="B65" s="119" t="s">
        <v>32</v>
      </c>
      <c r="C65" s="198">
        <v>0.67804411957207555</v>
      </c>
      <c r="D65" s="121">
        <v>0.31272714064312179</v>
      </c>
      <c r="E65" s="198">
        <v>0.76777862365743377</v>
      </c>
      <c r="F65" s="121">
        <f t="shared" si="14"/>
        <v>0.13234316395515844</v>
      </c>
      <c r="G65" s="198">
        <v>0.81936664596223185</v>
      </c>
      <c r="H65" s="121">
        <f t="shared" si="14"/>
        <v>6.7191271956817955E-2</v>
      </c>
      <c r="I65" s="198">
        <v>0.79361203298317029</v>
      </c>
      <c r="J65" s="121">
        <f t="shared" si="15"/>
        <v>-3.1432342414690728E-2</v>
      </c>
      <c r="K65" s="198">
        <v>0.70279381338889135</v>
      </c>
      <c r="L65" s="121">
        <v>-9.0189529792649159E-2</v>
      </c>
    </row>
    <row r="66" spans="2:14" ht="6" customHeight="1" x14ac:dyDescent="0.25"/>
    <row r="67" spans="2:14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2:14" x14ac:dyDescent="0.25">
      <c r="C68" s="199"/>
      <c r="I68" s="199"/>
      <c r="J68" s="199"/>
    </row>
    <row r="70" spans="2:14" ht="21.75" customHeight="1" thickBot="1" x14ac:dyDescent="0.3">
      <c r="B70" s="277" t="s">
        <v>320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N70" s="1" t="s">
        <v>163</v>
      </c>
    </row>
    <row r="71" spans="2:14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N71" s="1" t="s">
        <v>164</v>
      </c>
    </row>
    <row r="72" spans="2:14" ht="22.5" thickTop="1" thickBot="1" x14ac:dyDescent="0.3">
      <c r="B72" s="112"/>
      <c r="C72" s="299" t="s">
        <v>70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2:14" ht="22.5" thickTop="1" thickBot="1" x14ac:dyDescent="0.3">
      <c r="B73" s="112"/>
      <c r="C73" s="301">
        <f t="shared" ref="C73" si="17">E73-1</f>
        <v>2022</v>
      </c>
      <c r="D73" s="302"/>
      <c r="E73" s="303">
        <f t="shared" ref="E73" si="18">G73-1</f>
        <v>2023</v>
      </c>
      <c r="F73" s="302"/>
      <c r="G73" s="303">
        <f t="shared" ref="G73" si="19">I73-1</f>
        <v>2024</v>
      </c>
      <c r="H73" s="302"/>
      <c r="I73" s="303">
        <f>K73-1</f>
        <v>2025</v>
      </c>
      <c r="J73" s="302"/>
      <c r="K73" s="303">
        <v>2026</v>
      </c>
      <c r="L73" s="304"/>
    </row>
    <row r="74" spans="2:14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",RIGHT(E73,2),"/",RIGHT(C73,2))</f>
        <v>var 23/22</v>
      </c>
      <c r="G74" s="115" t="s">
        <v>74</v>
      </c>
      <c r="H74" s="114" t="str">
        <f>CONCATENATE("var ",RIGHT(G73,2),"/",RIGHT(E73,2))</f>
        <v>var 24/23</v>
      </c>
      <c r="I74" s="115" t="s">
        <v>74</v>
      </c>
      <c r="J74" s="114" t="str">
        <f>CONCATENATE("var ",RIGHT(I73,2),"/",RIGHT(G73,2))</f>
        <v>var 25/24</v>
      </c>
      <c r="K74" s="115" t="s">
        <v>74</v>
      </c>
      <c r="L74" s="114" t="str">
        <f>CONCATENATE("var ",RIGHT(K73,2),"/",RIGHT(I73,2))</f>
        <v>var 26/25</v>
      </c>
    </row>
    <row r="75" spans="2:14" x14ac:dyDescent="0.25">
      <c r="B75" s="116" t="s">
        <v>76</v>
      </c>
      <c r="C75" s="196">
        <v>0.48100000000000004</v>
      </c>
      <c r="D75" s="118">
        <v>1.3091694671147387</v>
      </c>
      <c r="E75" s="196">
        <v>0.80359999999999998</v>
      </c>
      <c r="F75" s="118">
        <f t="shared" ref="F75:F87" si="20">IFERROR(E75/C75-1,"-")</f>
        <v>0.67068607068607045</v>
      </c>
      <c r="G75" s="196">
        <v>0.84400000000000008</v>
      </c>
      <c r="H75" s="118">
        <f t="shared" ref="H75:H87" si="21">IFERROR(G75/E75-1,"-")</f>
        <v>5.0273768043803013E-2</v>
      </c>
      <c r="I75" s="196">
        <v>0.84250000000000003</v>
      </c>
      <c r="J75" s="118">
        <f t="shared" ref="J75:J87" si="22">IFERROR(I75/G75-1,"-")</f>
        <v>-1.7772511848341832E-3</v>
      </c>
      <c r="K75" s="196">
        <v>0.79879999999999995</v>
      </c>
      <c r="L75" s="118">
        <f t="shared" ref="L75:L80" si="23">IFERROR(K75/I75-1,"-")</f>
        <v>-5.1869436201780528E-2</v>
      </c>
    </row>
    <row r="76" spans="2:14" x14ac:dyDescent="0.25">
      <c r="B76" s="116" t="s">
        <v>78</v>
      </c>
      <c r="C76" s="196">
        <v>0.61370000000000002</v>
      </c>
      <c r="D76" s="118">
        <v>1.9462313970235239</v>
      </c>
      <c r="E76" s="196">
        <v>0.79700000000000004</v>
      </c>
      <c r="F76" s="118">
        <f t="shared" si="20"/>
        <v>0.29868013687469452</v>
      </c>
      <c r="G76" s="196">
        <v>0.8368000000000001</v>
      </c>
      <c r="H76" s="118">
        <f t="shared" si="21"/>
        <v>4.9937264742785592E-2</v>
      </c>
      <c r="I76" s="196">
        <v>0.76989999999999992</v>
      </c>
      <c r="J76" s="118">
        <f t="shared" si="22"/>
        <v>-7.9947418738049891E-2</v>
      </c>
      <c r="K76" s="196">
        <v>0.7762</v>
      </c>
      <c r="L76" s="118">
        <f t="shared" si="23"/>
        <v>8.1828808936226238E-3</v>
      </c>
    </row>
    <row r="77" spans="2:14" x14ac:dyDescent="0.25">
      <c r="B77" s="116" t="s">
        <v>80</v>
      </c>
      <c r="C77" s="196">
        <v>0.62139999999999995</v>
      </c>
      <c r="D77" s="118">
        <v>1.9831973115698514</v>
      </c>
      <c r="E77" s="196">
        <v>0.70279999999999998</v>
      </c>
      <c r="F77" s="118">
        <f t="shared" si="20"/>
        <v>0.13099452848406834</v>
      </c>
      <c r="G77" s="196">
        <v>0.80810000000000004</v>
      </c>
      <c r="H77" s="118">
        <f t="shared" si="21"/>
        <v>0.14982925441092787</v>
      </c>
      <c r="I77" s="196">
        <v>0.79</v>
      </c>
      <c r="J77" s="118">
        <f t="shared" si="22"/>
        <v>-2.2398218042321449E-2</v>
      </c>
      <c r="K77" s="196">
        <v>0.66920000000000002</v>
      </c>
      <c r="L77" s="118">
        <f t="shared" si="23"/>
        <v>-0.15291139240506335</v>
      </c>
    </row>
    <row r="78" spans="2:14" x14ac:dyDescent="0.25">
      <c r="B78" s="116" t="s">
        <v>82</v>
      </c>
      <c r="C78" s="196">
        <v>0.49450000000000005</v>
      </c>
      <c r="D78" s="118">
        <v>1.3739798367738842</v>
      </c>
      <c r="E78" s="196">
        <v>0.64980000000000004</v>
      </c>
      <c r="F78" s="118">
        <f t="shared" si="20"/>
        <v>0.31405460060667334</v>
      </c>
      <c r="G78" s="196">
        <v>0.67090000000000005</v>
      </c>
      <c r="H78" s="118">
        <f t="shared" si="21"/>
        <v>3.2471529701446622E-2</v>
      </c>
      <c r="I78" s="196">
        <v>0.63729999999999998</v>
      </c>
      <c r="J78" s="118">
        <f t="shared" si="22"/>
        <v>-5.0081979430615653E-2</v>
      </c>
      <c r="K78" s="196">
        <v>0.52490000000000003</v>
      </c>
      <c r="L78" s="118">
        <f t="shared" si="23"/>
        <v>-0.17636905695904592</v>
      </c>
    </row>
    <row r="79" spans="2:14" x14ac:dyDescent="0.25">
      <c r="B79" s="116" t="s">
        <v>84</v>
      </c>
      <c r="C79" s="196">
        <v>0.54649999999999999</v>
      </c>
      <c r="D79" s="118">
        <v>1.6236197791646663</v>
      </c>
      <c r="E79" s="196">
        <v>0.60970000000000002</v>
      </c>
      <c r="F79" s="118">
        <f t="shared" si="20"/>
        <v>0.1156450137236964</v>
      </c>
      <c r="G79" s="196">
        <v>0.62439999999999996</v>
      </c>
      <c r="H79" s="118">
        <f t="shared" si="21"/>
        <v>2.4110218140068751E-2</v>
      </c>
      <c r="I79" s="196">
        <v>0.62740000000000007</v>
      </c>
      <c r="J79" s="118">
        <f t="shared" si="22"/>
        <v>4.8046124279310654E-3</v>
      </c>
      <c r="K79" s="196">
        <v>0.55230000000000001</v>
      </c>
      <c r="L79" s="118">
        <f t="shared" si="23"/>
        <v>-0.11970035065349072</v>
      </c>
    </row>
    <row r="80" spans="2:14" x14ac:dyDescent="0.25">
      <c r="B80" s="116" t="s">
        <v>86</v>
      </c>
      <c r="C80" s="196">
        <v>0.61799999999999999</v>
      </c>
      <c r="D80" s="118">
        <v>1.9668746999519926</v>
      </c>
      <c r="E80" s="196">
        <v>0.62639999999999996</v>
      </c>
      <c r="F80" s="118">
        <f t="shared" si="20"/>
        <v>1.3592233009708687E-2</v>
      </c>
      <c r="G80" s="196">
        <v>0.68590000000000007</v>
      </c>
      <c r="H80" s="118">
        <f t="shared" si="21"/>
        <v>9.4987228607918528E-2</v>
      </c>
      <c r="I80" s="196">
        <v>0.68400000000000005</v>
      </c>
      <c r="J80" s="118">
        <f t="shared" si="22"/>
        <v>-2.7700831024930483E-3</v>
      </c>
      <c r="K80" s="196">
        <v>0.60109999999999997</v>
      </c>
      <c r="L80" s="118">
        <f t="shared" si="23"/>
        <v>-0.12119883040935686</v>
      </c>
    </row>
    <row r="81" spans="2:14" x14ac:dyDescent="0.25">
      <c r="B81" s="116" t="s">
        <v>88</v>
      </c>
      <c r="C81" s="196">
        <v>0.6409999999999999</v>
      </c>
      <c r="D81" s="118">
        <v>2.0772923667786842</v>
      </c>
      <c r="E81" s="196">
        <v>0.67989999999999995</v>
      </c>
      <c r="F81" s="118">
        <f t="shared" si="20"/>
        <v>6.0686427457098402E-2</v>
      </c>
      <c r="G81" s="196">
        <v>0.7752</v>
      </c>
      <c r="H81" s="118">
        <f t="shared" si="21"/>
        <v>0.14016767171642908</v>
      </c>
      <c r="I81" s="196">
        <v>0.77099999999999991</v>
      </c>
      <c r="J81" s="118">
        <f t="shared" si="22"/>
        <v>-5.4179566563469228E-3</v>
      </c>
      <c r="K81" s="196"/>
      <c r="L81" s="118"/>
    </row>
    <row r="82" spans="2:14" x14ac:dyDescent="0.25">
      <c r="B82" s="116" t="s">
        <v>90</v>
      </c>
      <c r="C82" s="196">
        <v>0.64529999999999998</v>
      </c>
      <c r="D82" s="118">
        <v>2.0979356697071534</v>
      </c>
      <c r="E82" s="196">
        <v>0.66010000000000002</v>
      </c>
      <c r="F82" s="118">
        <f t="shared" si="20"/>
        <v>2.2935068960173721E-2</v>
      </c>
      <c r="G82" s="196">
        <v>0.81310000000000004</v>
      </c>
      <c r="H82" s="118">
        <f t="shared" si="21"/>
        <v>0.23178306317224662</v>
      </c>
      <c r="I82" s="196">
        <v>0.84589999999999999</v>
      </c>
      <c r="J82" s="118">
        <f t="shared" si="22"/>
        <v>4.033944164309422E-2</v>
      </c>
      <c r="K82" s="196"/>
      <c r="L82" s="118"/>
    </row>
    <row r="83" spans="2:14" x14ac:dyDescent="0.25">
      <c r="B83" s="116" t="s">
        <v>92</v>
      </c>
      <c r="C83" s="196">
        <v>0.67049999999999998</v>
      </c>
      <c r="D83" s="118">
        <v>2.218915026404225</v>
      </c>
      <c r="E83" s="196">
        <v>0.70979999999999999</v>
      </c>
      <c r="F83" s="118">
        <f t="shared" si="20"/>
        <v>5.8612975391498789E-2</v>
      </c>
      <c r="G83" s="196">
        <v>0.75639999999999996</v>
      </c>
      <c r="H83" s="118">
        <f t="shared" si="21"/>
        <v>6.5652296421527145E-2</v>
      </c>
      <c r="I83" s="196">
        <v>0.69810000000000005</v>
      </c>
      <c r="J83" s="118">
        <f t="shared" si="22"/>
        <v>-7.7075621364357416E-2</v>
      </c>
      <c r="K83" s="196"/>
      <c r="L83" s="118"/>
    </row>
    <row r="84" spans="2:14" x14ac:dyDescent="0.25">
      <c r="B84" s="116" t="s">
        <v>94</v>
      </c>
      <c r="C84" s="196">
        <v>0.59150000000000003</v>
      </c>
      <c r="D84" s="118">
        <v>1.8396543446951514</v>
      </c>
      <c r="E84" s="196">
        <v>0.6543000000000001</v>
      </c>
      <c r="F84" s="118">
        <f t="shared" si="20"/>
        <v>0.10617075232459872</v>
      </c>
      <c r="G84" s="196">
        <v>0.73659999999999992</v>
      </c>
      <c r="H84" s="118">
        <f t="shared" si="21"/>
        <v>0.1257832798410512</v>
      </c>
      <c r="I84" s="196">
        <v>0.70920000000000005</v>
      </c>
      <c r="J84" s="118">
        <f t="shared" si="22"/>
        <v>-3.7197936464838266E-2</v>
      </c>
      <c r="K84" s="196"/>
      <c r="L84" s="118"/>
    </row>
    <row r="85" spans="2:14" x14ac:dyDescent="0.25">
      <c r="B85" s="116" t="s">
        <v>96</v>
      </c>
      <c r="C85" s="196">
        <v>0.73580000000000001</v>
      </c>
      <c r="D85" s="118">
        <v>2.5324051848295732</v>
      </c>
      <c r="E85" s="196">
        <v>0.83599999999999997</v>
      </c>
      <c r="F85" s="118">
        <f t="shared" si="20"/>
        <v>0.13617830932318564</v>
      </c>
      <c r="G85" s="196">
        <v>0.81559999999999999</v>
      </c>
      <c r="H85" s="118">
        <f t="shared" si="21"/>
        <v>-2.4401913875598091E-2</v>
      </c>
      <c r="I85" s="196">
        <v>0.75680000000000003</v>
      </c>
      <c r="J85" s="118">
        <f t="shared" si="22"/>
        <v>-7.2094163805787148E-2</v>
      </c>
      <c r="K85" s="196"/>
      <c r="L85" s="118"/>
    </row>
    <row r="86" spans="2:14" x14ac:dyDescent="0.25">
      <c r="B86" s="116" t="s">
        <v>98</v>
      </c>
      <c r="C86" s="196">
        <v>0.74580000000000002</v>
      </c>
      <c r="D86" s="118">
        <v>2.5804128660585697</v>
      </c>
      <c r="E86" s="196">
        <v>0.78299999999999992</v>
      </c>
      <c r="F86" s="118">
        <f t="shared" si="20"/>
        <v>4.9879324215607257E-2</v>
      </c>
      <c r="G86" s="196">
        <v>0.78839999999999999</v>
      </c>
      <c r="H86" s="118">
        <f t="shared" si="21"/>
        <v>6.8965517241379448E-3</v>
      </c>
      <c r="I86" s="196">
        <v>0.73109999999999997</v>
      </c>
      <c r="J86" s="118">
        <f t="shared" si="22"/>
        <v>-7.2678843226788414E-2</v>
      </c>
      <c r="K86" s="196"/>
      <c r="L86" s="118"/>
    </row>
    <row r="87" spans="2:14" ht="15.75" x14ac:dyDescent="0.25">
      <c r="B87" s="119" t="s">
        <v>32</v>
      </c>
      <c r="C87" s="198">
        <v>0.61193140418099512</v>
      </c>
      <c r="D87" s="121">
        <v>0.18472963527391539</v>
      </c>
      <c r="E87" s="198">
        <v>0.70828741283937013</v>
      </c>
      <c r="F87" s="121">
        <f t="shared" si="20"/>
        <v>0.1574621076807412</v>
      </c>
      <c r="G87" s="198">
        <v>0.7628823252756276</v>
      </c>
      <c r="H87" s="121">
        <f t="shared" si="21"/>
        <v>7.7080167523235099E-2</v>
      </c>
      <c r="I87" s="198">
        <v>0.73899710543036667</v>
      </c>
      <c r="J87" s="121">
        <f t="shared" si="22"/>
        <v>-3.1309179743587934E-2</v>
      </c>
      <c r="K87" s="198">
        <v>0.64781868079871296</v>
      </c>
      <c r="L87" s="121">
        <v>-0.10667156562888558</v>
      </c>
    </row>
    <row r="88" spans="2:14" ht="6" customHeight="1" x14ac:dyDescent="0.25"/>
    <row r="89" spans="2:14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2:14" ht="21.75" customHeight="1" thickBot="1" x14ac:dyDescent="0.3">
      <c r="B92" s="277" t="s">
        <v>321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N92" s="1" t="s">
        <v>165</v>
      </c>
    </row>
    <row r="93" spans="2:14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N93" s="1" t="s">
        <v>166</v>
      </c>
    </row>
    <row r="94" spans="2:14" ht="22.5" thickTop="1" thickBot="1" x14ac:dyDescent="0.3">
      <c r="B94" s="112"/>
      <c r="C94" s="299" t="s">
        <v>34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2:14" ht="22.5" thickTop="1" thickBot="1" x14ac:dyDescent="0.3">
      <c r="B95" s="112"/>
      <c r="C95" s="301">
        <f t="shared" ref="C95" si="24">E95-1</f>
        <v>2022</v>
      </c>
      <c r="D95" s="302"/>
      <c r="E95" s="303">
        <f t="shared" ref="E95" si="25">G95-1</f>
        <v>2023</v>
      </c>
      <c r="F95" s="302"/>
      <c r="G95" s="303">
        <f t="shared" ref="G95" si="26">I95-1</f>
        <v>2024</v>
      </c>
      <c r="H95" s="302"/>
      <c r="I95" s="303">
        <f>K95-1</f>
        <v>2025</v>
      </c>
      <c r="J95" s="302"/>
      <c r="K95" s="303">
        <v>2026</v>
      </c>
      <c r="L95" s="304"/>
    </row>
    <row r="96" spans="2:14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",RIGHT(E95,2),"/",RIGHT(C95,2))</f>
        <v>var 23/22</v>
      </c>
      <c r="G96" s="115" t="s">
        <v>74</v>
      </c>
      <c r="H96" s="114" t="str">
        <f>CONCATENATE("var ",RIGHT(G95,2),"/",RIGHT(E95,2))</f>
        <v>var 24/23</v>
      </c>
      <c r="I96" s="115" t="s">
        <v>74</v>
      </c>
      <c r="J96" s="114" t="str">
        <f>CONCATENATE("var ",RIGHT(I95,2),"/",RIGHT(G95,2))</f>
        <v>var 25/24</v>
      </c>
      <c r="K96" s="115" t="s">
        <v>74</v>
      </c>
      <c r="L96" s="114" t="str">
        <f>CONCATENATE("var ",RIGHT(K95,2),"/",RIGHT(I95,2))</f>
        <v>var 26/25</v>
      </c>
    </row>
    <row r="97" spans="2:12" x14ac:dyDescent="0.25">
      <c r="B97" s="116" t="s">
        <v>76</v>
      </c>
      <c r="C97" s="196">
        <v>0.54770000000000008</v>
      </c>
      <c r="D97" s="118"/>
      <c r="E97" s="196">
        <v>0.72870000000000001</v>
      </c>
      <c r="F97" s="118">
        <f t="shared" ref="F97:H109" si="27">IFERROR(E97/C97-1,"-")</f>
        <v>0.33047288661676077</v>
      </c>
      <c r="G97" s="196">
        <v>0.69810000000000005</v>
      </c>
      <c r="H97" s="118">
        <f t="shared" si="27"/>
        <v>-4.1992589543021763E-2</v>
      </c>
      <c r="I97" s="196">
        <v>0.70499999999999996</v>
      </c>
      <c r="J97" s="118">
        <f t="shared" ref="J97:J109" si="28">IFERROR(I97/G97-1,"-")</f>
        <v>9.8839707778253239E-3</v>
      </c>
      <c r="K97" s="196">
        <v>0.68500000000000005</v>
      </c>
      <c r="L97" s="118">
        <f t="shared" ref="L97:L102" si="29">IFERROR(K97/I97-1,"-")</f>
        <v>-2.8368794326240954E-2</v>
      </c>
    </row>
    <row r="98" spans="2:12" x14ac:dyDescent="0.25">
      <c r="B98" s="116" t="s">
        <v>78</v>
      </c>
      <c r="C98" s="196">
        <v>0.60609999999999997</v>
      </c>
      <c r="D98" s="118"/>
      <c r="E98" s="196">
        <v>0.74080000000000001</v>
      </c>
      <c r="F98" s="118">
        <f t="shared" si="27"/>
        <v>0.2222405543639665</v>
      </c>
      <c r="G98" s="196">
        <v>0.72180000000000011</v>
      </c>
      <c r="H98" s="118">
        <f t="shared" si="27"/>
        <v>-2.5647948164146728E-2</v>
      </c>
      <c r="I98" s="196">
        <v>0.752</v>
      </c>
      <c r="J98" s="118">
        <f t="shared" si="28"/>
        <v>4.183984483236336E-2</v>
      </c>
      <c r="K98" s="196">
        <v>0.71340000000000003</v>
      </c>
      <c r="L98" s="118">
        <f t="shared" si="29"/>
        <v>-5.1329787234042468E-2</v>
      </c>
    </row>
    <row r="99" spans="2:12" x14ac:dyDescent="0.25">
      <c r="B99" s="116" t="s">
        <v>80</v>
      </c>
      <c r="C99" s="196">
        <v>0.59889999999999999</v>
      </c>
      <c r="D99" s="118"/>
      <c r="E99" s="196">
        <v>0.69359999999999999</v>
      </c>
      <c r="F99" s="118">
        <f t="shared" si="27"/>
        <v>0.15812322591417605</v>
      </c>
      <c r="G99" s="196">
        <v>0.72849999999999993</v>
      </c>
      <c r="H99" s="118">
        <f t="shared" si="27"/>
        <v>5.0317185697808409E-2</v>
      </c>
      <c r="I99" s="196">
        <v>0.78849999999999998</v>
      </c>
      <c r="J99" s="118">
        <f t="shared" si="28"/>
        <v>8.2361015785861413E-2</v>
      </c>
      <c r="K99" s="196">
        <v>0.70739999999999992</v>
      </c>
      <c r="L99" s="118">
        <f t="shared" si="29"/>
        <v>-0.10285351934052001</v>
      </c>
    </row>
    <row r="100" spans="2:12" x14ac:dyDescent="0.25">
      <c r="B100" s="116" t="s">
        <v>82</v>
      </c>
      <c r="C100" s="196">
        <v>0.57189999999999996</v>
      </c>
      <c r="D100" s="118"/>
      <c r="E100" s="196">
        <v>0.59079999999999999</v>
      </c>
      <c r="F100" s="118">
        <f t="shared" si="27"/>
        <v>3.3047735618115137E-2</v>
      </c>
      <c r="G100" s="196">
        <v>0.65599999999999992</v>
      </c>
      <c r="H100" s="118">
        <f t="shared" si="27"/>
        <v>0.11035883547731884</v>
      </c>
      <c r="I100" s="196">
        <v>0.76709999999999989</v>
      </c>
      <c r="J100" s="118">
        <f t="shared" si="28"/>
        <v>0.16935975609756104</v>
      </c>
      <c r="K100" s="196">
        <v>0.54249999999999998</v>
      </c>
      <c r="L100" s="118">
        <f t="shared" si="29"/>
        <v>-0.29279103115630289</v>
      </c>
    </row>
    <row r="101" spans="2:12" x14ac:dyDescent="0.25">
      <c r="B101" s="116" t="s">
        <v>84</v>
      </c>
      <c r="C101" s="196">
        <v>0.44439999999999996</v>
      </c>
      <c r="D101" s="118"/>
      <c r="E101" s="196">
        <v>0.49170000000000003</v>
      </c>
      <c r="F101" s="118">
        <f t="shared" si="27"/>
        <v>0.10643564356435653</v>
      </c>
      <c r="G101" s="196">
        <v>0.51950000000000007</v>
      </c>
      <c r="H101" s="118">
        <f t="shared" si="27"/>
        <v>5.6538539760016437E-2</v>
      </c>
      <c r="I101" s="196">
        <v>0.63639999999999997</v>
      </c>
      <c r="J101" s="118">
        <f t="shared" si="28"/>
        <v>0.22502406159768995</v>
      </c>
      <c r="K101" s="196">
        <v>0.53449999999999998</v>
      </c>
      <c r="L101" s="118">
        <f t="shared" si="29"/>
        <v>-0.16011942174732874</v>
      </c>
    </row>
    <row r="102" spans="2:12" x14ac:dyDescent="0.25">
      <c r="B102" s="116" t="s">
        <v>86</v>
      </c>
      <c r="C102" s="196">
        <v>0.5484</v>
      </c>
      <c r="D102" s="118"/>
      <c r="E102" s="196">
        <v>0.59560000000000002</v>
      </c>
      <c r="F102" s="118">
        <f t="shared" si="27"/>
        <v>8.6068563092633221E-2</v>
      </c>
      <c r="G102" s="196">
        <v>0.63919999999999999</v>
      </c>
      <c r="H102" s="118">
        <f t="shared" si="27"/>
        <v>7.3203492276695759E-2</v>
      </c>
      <c r="I102" s="196">
        <v>0.6825</v>
      </c>
      <c r="J102" s="118">
        <f t="shared" si="28"/>
        <v>6.7740926157697112E-2</v>
      </c>
      <c r="K102" s="196">
        <v>0.60130000000000006</v>
      </c>
      <c r="L102" s="118">
        <f t="shared" si="29"/>
        <v>-0.11897435897435893</v>
      </c>
    </row>
    <row r="103" spans="2:12" x14ac:dyDescent="0.25">
      <c r="B103" s="116" t="s">
        <v>88</v>
      </c>
      <c r="C103" s="196">
        <v>0.66310000000000002</v>
      </c>
      <c r="D103" s="118"/>
      <c r="E103" s="196">
        <v>0.68840000000000001</v>
      </c>
      <c r="F103" s="118">
        <f t="shared" si="27"/>
        <v>3.8154124566430303E-2</v>
      </c>
      <c r="G103" s="196">
        <v>0.7591</v>
      </c>
      <c r="H103" s="118">
        <f t="shared" si="27"/>
        <v>0.10270191748983137</v>
      </c>
      <c r="I103" s="196">
        <v>0.84770000000000001</v>
      </c>
      <c r="J103" s="118">
        <f t="shared" si="28"/>
        <v>0.1167171650638914</v>
      </c>
      <c r="K103" s="196"/>
      <c r="L103" s="118"/>
    </row>
    <row r="104" spans="2:12" x14ac:dyDescent="0.25">
      <c r="B104" s="116" t="s">
        <v>90</v>
      </c>
      <c r="C104" s="196">
        <v>0.63380000000000003</v>
      </c>
      <c r="D104" s="118"/>
      <c r="E104" s="196">
        <v>0.60450000000000004</v>
      </c>
      <c r="F104" s="118">
        <f t="shared" si="27"/>
        <v>-4.6229094351530442E-2</v>
      </c>
      <c r="G104" s="196">
        <v>0.80459999999999998</v>
      </c>
      <c r="H104" s="118">
        <f t="shared" si="27"/>
        <v>0.33101736972704709</v>
      </c>
      <c r="I104" s="196">
        <v>0.82409999999999994</v>
      </c>
      <c r="J104" s="118">
        <f t="shared" si="28"/>
        <v>2.4235645041014164E-2</v>
      </c>
      <c r="K104" s="196"/>
      <c r="L104" s="118"/>
    </row>
    <row r="105" spans="2:12" x14ac:dyDescent="0.25">
      <c r="B105" s="116" t="s">
        <v>92</v>
      </c>
      <c r="C105" s="196">
        <v>0.47960000000000003</v>
      </c>
      <c r="D105" s="118"/>
      <c r="E105" s="196">
        <v>0.61450000000000005</v>
      </c>
      <c r="F105" s="118">
        <f t="shared" si="27"/>
        <v>0.28127606338615507</v>
      </c>
      <c r="G105" s="196">
        <v>0.74120000000000008</v>
      </c>
      <c r="H105" s="118">
        <f t="shared" si="27"/>
        <v>0.20618388934092757</v>
      </c>
      <c r="I105" s="196">
        <v>0.70430000000000004</v>
      </c>
      <c r="J105" s="118">
        <f t="shared" si="28"/>
        <v>-4.9784133837021072E-2</v>
      </c>
      <c r="K105" s="196"/>
      <c r="L105" s="118"/>
    </row>
    <row r="106" spans="2:12" x14ac:dyDescent="0.25">
      <c r="B106" s="116" t="s">
        <v>94</v>
      </c>
      <c r="C106" s="196">
        <v>0.56979999999999997</v>
      </c>
      <c r="D106" s="118"/>
      <c r="E106" s="196">
        <v>0.56320000000000003</v>
      </c>
      <c r="F106" s="118">
        <f t="shared" si="27"/>
        <v>-1.1583011583011449E-2</v>
      </c>
      <c r="G106" s="196">
        <v>0.64790000000000003</v>
      </c>
      <c r="H106" s="118">
        <f t="shared" si="27"/>
        <v>0.150390625</v>
      </c>
      <c r="I106" s="196">
        <v>0.7548999999999999</v>
      </c>
      <c r="J106" s="118">
        <f t="shared" si="28"/>
        <v>0.16514894273807657</v>
      </c>
      <c r="K106" s="196"/>
      <c r="L106" s="118"/>
    </row>
    <row r="107" spans="2:12" x14ac:dyDescent="0.25">
      <c r="B107" s="116" t="s">
        <v>96</v>
      </c>
      <c r="C107" s="196">
        <v>0.66090000000000004</v>
      </c>
      <c r="D107" s="118"/>
      <c r="E107" s="196">
        <v>0.69450000000000001</v>
      </c>
      <c r="F107" s="118">
        <f t="shared" si="27"/>
        <v>5.0839763958238748E-2</v>
      </c>
      <c r="G107" s="196">
        <v>0.70180000000000009</v>
      </c>
      <c r="H107" s="118">
        <f t="shared" si="27"/>
        <v>1.0511159107271517E-2</v>
      </c>
      <c r="I107" s="196">
        <v>0.68959999999999999</v>
      </c>
      <c r="J107" s="118">
        <f t="shared" si="28"/>
        <v>-1.7383870048446992E-2</v>
      </c>
      <c r="K107" s="196"/>
      <c r="L107" s="118"/>
    </row>
    <row r="108" spans="2:12" x14ac:dyDescent="0.25">
      <c r="B108" s="116" t="s">
        <v>98</v>
      </c>
      <c r="C108" s="196">
        <v>0.69379999999999997</v>
      </c>
      <c r="D108" s="118"/>
      <c r="E108" s="196">
        <v>0.68709999999999993</v>
      </c>
      <c r="F108" s="118">
        <f t="shared" si="27"/>
        <v>-9.6569616604209596E-3</v>
      </c>
      <c r="G108" s="196">
        <v>0.68840000000000001</v>
      </c>
      <c r="H108" s="118">
        <f t="shared" si="27"/>
        <v>1.8920098966672683E-3</v>
      </c>
      <c r="I108" s="196">
        <v>0.68700000000000006</v>
      </c>
      <c r="J108" s="118">
        <f t="shared" si="28"/>
        <v>-2.0337013364322143E-3</v>
      </c>
      <c r="K108" s="196"/>
      <c r="L108" s="118"/>
    </row>
    <row r="109" spans="2:12" ht="15.75" x14ac:dyDescent="0.25">
      <c r="B109" s="119" t="s">
        <v>32</v>
      </c>
      <c r="C109" s="200">
        <f>IFERROR(AVERAGE(C97:C108),"-")</f>
        <v>0.58486666666666665</v>
      </c>
      <c r="D109" s="121"/>
      <c r="E109" s="200">
        <f>IFERROR(AVERAGE(E97:E108),"-")</f>
        <v>0.64111666666666667</v>
      </c>
      <c r="F109" s="121">
        <f t="shared" si="27"/>
        <v>9.6175766556480191E-2</v>
      </c>
      <c r="G109" s="200">
        <f>IFERROR(AVERAGE(G97:G108),"-")</f>
        <v>0.6921750000000001</v>
      </c>
      <c r="H109" s="121">
        <f t="shared" si="27"/>
        <v>7.9639691163854831E-2</v>
      </c>
      <c r="I109" s="200">
        <f>IFERROR(AVERAGE(I97:I108),"-")</f>
        <v>0.73659166666666653</v>
      </c>
      <c r="J109" s="121">
        <f t="shared" si="28"/>
        <v>6.4169706601172383E-2</v>
      </c>
      <c r="K109" s="198">
        <v>0.63004966856432776</v>
      </c>
      <c r="L109" s="121">
        <v>-0.12659375676771278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99"/>
      <c r="I112" s="199"/>
      <c r="J112" s="199"/>
    </row>
  </sheetData>
  <mergeCells count="36">
    <mergeCell ref="B4:L4"/>
    <mergeCell ref="C6:L6"/>
    <mergeCell ref="C7:D7"/>
    <mergeCell ref="E7:F7"/>
    <mergeCell ref="G7:H7"/>
    <mergeCell ref="I7:J7"/>
    <mergeCell ref="K7:L7"/>
    <mergeCell ref="M21:M24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356C-9761-447F-859E-80142A9066C3}">
  <sheetPr>
    <tabColor theme="2" tint="-0.499984740745262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F311E-8759-49F1-9308-37B30EF6B7C2}">
  <sheetPr>
    <tabColor theme="2" tint="-9.9978637043366805E-2"/>
  </sheetPr>
  <dimension ref="B1:AT44"/>
  <sheetViews>
    <sheetView showGridLines="0" workbookViewId="0"/>
  </sheetViews>
  <sheetFormatPr baseColWidth="10" defaultRowHeight="15" x14ac:dyDescent="0.25"/>
  <cols>
    <col min="1" max="1" width="15.5703125" customWidth="1"/>
    <col min="2" max="2" width="24" customWidth="1"/>
    <col min="3" max="3" width="13.42578125" customWidth="1"/>
    <col min="4" max="4" width="16" customWidth="1"/>
    <col min="5" max="5" width="18.42578125" customWidth="1"/>
    <col min="6" max="6" width="15.42578125" customWidth="1"/>
    <col min="7" max="7" width="16.42578125" customWidth="1"/>
    <col min="8" max="8" width="16" customWidth="1"/>
    <col min="9" max="9" width="11" customWidth="1"/>
    <col min="10" max="10" width="13.85546875" customWidth="1"/>
    <col min="11" max="11" width="11" customWidth="1"/>
    <col min="12" max="14" width="11.42578125" customWidth="1"/>
    <col min="16" max="16" width="25" customWidth="1"/>
    <col min="17" max="17" width="11.28515625" customWidth="1"/>
    <col min="18" max="18" width="14.85546875" customWidth="1"/>
    <col min="19" max="19" width="14.42578125" customWidth="1"/>
    <col min="20" max="21" width="14.28515625" customWidth="1"/>
    <col min="22" max="22" width="14.42578125" customWidth="1"/>
    <col min="23" max="23" width="15" customWidth="1"/>
    <col min="24" max="24" width="11.42578125" customWidth="1"/>
    <col min="25" max="25" width="14.85546875" customWidth="1"/>
    <col min="26" max="26" width="11.42578125" customWidth="1"/>
    <col min="27" max="27" width="12.42578125" customWidth="1"/>
    <col min="28" max="28" width="10.85546875" customWidth="1"/>
    <col min="29" max="29" width="9.85546875" customWidth="1"/>
    <col min="30" max="30" width="14.5703125" customWidth="1"/>
    <col min="31" max="31" width="28.42578125" customWidth="1"/>
    <col min="32" max="36" width="17.7109375" customWidth="1"/>
    <col min="37" max="37" width="11.28515625" bestFit="1" customWidth="1"/>
    <col min="38" max="38" width="14.140625" customWidth="1"/>
    <col min="39" max="39" width="14.140625" bestFit="1" customWidth="1"/>
    <col min="40" max="43" width="14.42578125" customWidth="1"/>
    <col min="44" max="44" width="9.5703125" bestFit="1" customWidth="1"/>
    <col min="45" max="45" width="11.28515625" bestFit="1" customWidth="1"/>
    <col min="46" max="46" width="11.85546875" customWidth="1"/>
    <col min="47" max="47" width="9" customWidth="1"/>
  </cols>
  <sheetData>
    <row r="1" spans="2:46" ht="42.75" customHeight="1" x14ac:dyDescent="0.25"/>
    <row r="3" spans="2:46" x14ac:dyDescent="0.25">
      <c r="N3" s="201"/>
    </row>
    <row r="5" spans="2:46" ht="50.25" customHeight="1" thickBot="1" x14ac:dyDescent="0.3">
      <c r="B5" s="277" t="s">
        <v>168</v>
      </c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P5" s="277" t="s">
        <v>169</v>
      </c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D5" s="277" t="s">
        <v>170</v>
      </c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144"/>
    </row>
    <row r="6" spans="2:46" ht="6" customHeight="1" thickBot="1" x14ac:dyDescent="0.3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8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6"/>
      <c r="AB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</row>
    <row r="7" spans="2:46" ht="51.75" customHeight="1" thickBot="1" x14ac:dyDescent="0.3">
      <c r="B7" s="87"/>
      <c r="C7" s="202" t="s">
        <v>275</v>
      </c>
      <c r="D7" s="202" t="s">
        <v>276</v>
      </c>
      <c r="E7" s="202" t="s">
        <v>277</v>
      </c>
      <c r="F7" s="92" t="s">
        <v>278</v>
      </c>
      <c r="G7" s="92" t="s">
        <v>279</v>
      </c>
      <c r="H7" s="14" t="str">
        <f>CONCATENATE("var. ",RIGHT(G7,2),"/",RIGHT(F7,2))</f>
        <v>var. 26/25</v>
      </c>
      <c r="I7" s="202" t="s">
        <v>236</v>
      </c>
      <c r="J7" s="203" t="s">
        <v>237</v>
      </c>
      <c r="K7" s="203" t="s">
        <v>238</v>
      </c>
      <c r="L7" s="13" t="s">
        <v>239</v>
      </c>
      <c r="M7" s="13" t="s">
        <v>240</v>
      </c>
      <c r="N7" s="14" t="str">
        <f>CONCATENATE("var. ",RIGHT(M7,2),"/",RIGHT(L7,2))</f>
        <v>var. 26/25</v>
      </c>
      <c r="P7" s="87"/>
      <c r="Q7" s="202" t="s">
        <v>275</v>
      </c>
      <c r="R7" s="203" t="s">
        <v>276</v>
      </c>
      <c r="S7" s="203" t="s">
        <v>277</v>
      </c>
      <c r="T7" s="92" t="s">
        <v>278</v>
      </c>
      <c r="U7" s="92" t="s">
        <v>279</v>
      </c>
      <c r="V7" s="14" t="str">
        <f>CONCATENATE("var. ",RIGHT(U7,2),"/",RIGHT(T7,2))</f>
        <v>var. 26/25</v>
      </c>
      <c r="W7" s="202" t="s">
        <v>236</v>
      </c>
      <c r="X7" s="202" t="s">
        <v>237</v>
      </c>
      <c r="Y7" s="202" t="s">
        <v>238</v>
      </c>
      <c r="Z7" s="13" t="s">
        <v>239</v>
      </c>
      <c r="AA7" s="13" t="s">
        <v>240</v>
      </c>
      <c r="AB7" s="14" t="str">
        <f>CONCATENATE("var. ",RIGHT(AA7,2),"/",RIGHT(Z7,2))</f>
        <v>var. 26/25</v>
      </c>
      <c r="AD7" s="87"/>
      <c r="AE7" s="202" t="s">
        <v>275</v>
      </c>
      <c r="AF7" s="203" t="s">
        <v>276</v>
      </c>
      <c r="AG7" s="203" t="s">
        <v>277</v>
      </c>
      <c r="AH7" s="92" t="s">
        <v>278</v>
      </c>
      <c r="AI7" s="92" t="s">
        <v>279</v>
      </c>
      <c r="AJ7" s="14" t="str">
        <f>CONCATENATE("var. ",RIGHT(AI7,2),"/",RIGHT(AH7,2))</f>
        <v>var. 26/25</v>
      </c>
      <c r="AK7" s="204" t="str">
        <f>CONCATENATE("dif. ",RIGHT(AI7,2),"/",RIGHT(AH7,2))</f>
        <v>dif. 26/25</v>
      </c>
      <c r="AL7" s="205" t="str">
        <f>CONCATENATE("cuota ",RIGHT(AI7,2))</f>
        <v>cuota 26</v>
      </c>
      <c r="AM7" s="202" t="s">
        <v>236</v>
      </c>
      <c r="AN7" s="203" t="s">
        <v>237</v>
      </c>
      <c r="AO7" s="203" t="s">
        <v>238</v>
      </c>
      <c r="AP7" s="13" t="s">
        <v>239</v>
      </c>
      <c r="AQ7" s="13" t="s">
        <v>240</v>
      </c>
      <c r="AR7" s="14" t="str">
        <f>CONCATENATE("var. ",RIGHT(AQ7,2),"/",RIGHT(AP7,2))</f>
        <v>var. 26/25</v>
      </c>
      <c r="AS7" s="204" t="str">
        <f>CONCATENATE("dif. ",RIGHT(AQ7,2),"/",RIGHT(AP7,2))</f>
        <v>dif. 26/25</v>
      </c>
      <c r="AT7" s="205" t="str">
        <f>CONCATENATE("cuota ",RIGHT(AQ7,2))</f>
        <v>cuota 26</v>
      </c>
    </row>
    <row r="8" spans="2:46" ht="15.75" x14ac:dyDescent="0.25">
      <c r="B8" s="206" t="s">
        <v>45</v>
      </c>
      <c r="C8" s="207">
        <v>103.30240145428508</v>
      </c>
      <c r="D8" s="208">
        <v>109.01802178056315</v>
      </c>
      <c r="E8" s="208">
        <v>121.32374830403386</v>
      </c>
      <c r="F8" s="209">
        <v>129.74984519207322</v>
      </c>
      <c r="G8" s="208">
        <v>140.9068040228575</v>
      </c>
      <c r="H8" s="134">
        <f>G8/F8-1</f>
        <v>8.5988224604570673E-2</v>
      </c>
      <c r="I8" s="207">
        <v>2214.8999999999996</v>
      </c>
      <c r="J8" s="210">
        <v>2337.9300000000003</v>
      </c>
      <c r="K8" s="210">
        <v>2442.7199999999993</v>
      </c>
      <c r="L8" s="210">
        <v>2610.1799999999998</v>
      </c>
      <c r="M8" s="210">
        <v>2694.0000000000005</v>
      </c>
      <c r="N8" s="134">
        <f t="shared" ref="N8:N18" si="0">M8/L8-1</f>
        <v>3.2112727857849022E-2</v>
      </c>
      <c r="P8" s="206" t="s">
        <v>45</v>
      </c>
      <c r="Q8" s="207">
        <v>74.674627584102581</v>
      </c>
      <c r="R8" s="209">
        <v>88.097104392548786</v>
      </c>
      <c r="S8" s="209">
        <v>101.3212393848395</v>
      </c>
      <c r="T8" s="209">
        <v>106.80173966572627</v>
      </c>
      <c r="U8" s="209">
        <v>111.59003634962519</v>
      </c>
      <c r="V8" s="134">
        <f t="shared" ref="V8:V18" si="1">U8/T8-1</f>
        <v>4.4833508320047732E-2</v>
      </c>
      <c r="W8" s="207">
        <v>1532.78</v>
      </c>
      <c r="X8" s="210">
        <v>1730.51</v>
      </c>
      <c r="Y8" s="210">
        <v>1871.0999999999992</v>
      </c>
      <c r="Z8" s="210">
        <v>2058.2600000000002</v>
      </c>
      <c r="AA8" s="210">
        <v>2029.6000000000004</v>
      </c>
      <c r="AB8" s="134">
        <f t="shared" ref="AB8:AB18" si="2">AA8/Z8-1</f>
        <v>-1.3924382731044571E-2</v>
      </c>
      <c r="AD8" s="67" t="s">
        <v>45</v>
      </c>
      <c r="AE8" s="211">
        <v>693903416.16999984</v>
      </c>
      <c r="AF8" s="133">
        <v>842303158.99000001</v>
      </c>
      <c r="AG8" s="133">
        <v>976146071.09000003</v>
      </c>
      <c r="AH8" s="133">
        <v>1018934968.54</v>
      </c>
      <c r="AI8" s="133">
        <v>1099895534.3300002</v>
      </c>
      <c r="AJ8" s="134">
        <f t="shared" ref="AJ8:AJ18" si="3">AI8/AH8-1</f>
        <v>7.9456067648758788E-2</v>
      </c>
      <c r="AK8" s="133">
        <f t="shared" ref="AK8:AK18" si="4">AI8-AH8</f>
        <v>80960565.7900002</v>
      </c>
      <c r="AL8" s="135">
        <f t="shared" ref="AL8:AL18" si="5">AI8/AI$8</f>
        <v>1</v>
      </c>
      <c r="AM8" s="212">
        <v>313545566.36999995</v>
      </c>
      <c r="AN8" s="213">
        <v>347293517.38999981</v>
      </c>
      <c r="AO8" s="213">
        <v>383479179.72000003</v>
      </c>
      <c r="AP8" s="213">
        <v>411487150.23999995</v>
      </c>
      <c r="AQ8" s="213">
        <v>432671324.07000005</v>
      </c>
      <c r="AR8" s="134">
        <f t="shared" ref="AR8:AR18" si="6">AQ8/AP8-1</f>
        <v>5.1481981436466207E-2</v>
      </c>
      <c r="AS8" s="133">
        <f t="shared" ref="AS8:AS18" si="7">AQ8-AP8</f>
        <v>21184173.830000103</v>
      </c>
      <c r="AT8" s="135">
        <f t="shared" ref="AT8:AT18" si="8">AQ8/AQ$8</f>
        <v>1</v>
      </c>
    </row>
    <row r="9" spans="2:46" x14ac:dyDescent="0.25">
      <c r="B9" s="15" t="s">
        <v>46</v>
      </c>
      <c r="C9" s="214">
        <v>128.16968230621984</v>
      </c>
      <c r="D9" s="215">
        <v>133.95049879644483</v>
      </c>
      <c r="E9" s="215">
        <v>147.9486510859297</v>
      </c>
      <c r="F9" s="215">
        <v>156.82466524486961</v>
      </c>
      <c r="G9" s="215">
        <v>168.78584868113131</v>
      </c>
      <c r="H9" s="76">
        <f>G9/F9-1</f>
        <v>7.6271059897276006E-2</v>
      </c>
      <c r="I9" s="214">
        <v>108.9</v>
      </c>
      <c r="J9" s="215">
        <v>112.49</v>
      </c>
      <c r="K9" s="215">
        <v>119.26</v>
      </c>
      <c r="L9" s="215">
        <v>126.95</v>
      </c>
      <c r="M9" s="215">
        <v>134.88</v>
      </c>
      <c r="N9" s="76">
        <f t="shared" si="0"/>
        <v>6.2465537613233479E-2</v>
      </c>
      <c r="P9" s="15" t="s">
        <v>46</v>
      </c>
      <c r="Q9" s="214">
        <v>100.38866208640721</v>
      </c>
      <c r="R9" s="215">
        <v>113.81372001310795</v>
      </c>
      <c r="S9" s="215">
        <v>127.3518103660959</v>
      </c>
      <c r="T9" s="215">
        <v>133.99122886987226</v>
      </c>
      <c r="U9" s="215">
        <v>139.4256860194763</v>
      </c>
      <c r="V9" s="76">
        <f t="shared" si="1"/>
        <v>4.0558305162510244E-2</v>
      </c>
      <c r="W9" s="214">
        <v>87.91</v>
      </c>
      <c r="X9" s="215">
        <v>91.44</v>
      </c>
      <c r="Y9" s="215">
        <v>96.77</v>
      </c>
      <c r="Z9" s="215">
        <v>104.28</v>
      </c>
      <c r="AA9" s="215">
        <v>106.73</v>
      </c>
      <c r="AB9" s="76">
        <f t="shared" si="2"/>
        <v>2.3494438051400168E-2</v>
      </c>
      <c r="AD9" s="15" t="s">
        <v>46</v>
      </c>
      <c r="AE9" s="216">
        <v>341076461.69999999</v>
      </c>
      <c r="AF9" s="53">
        <v>405004656.38</v>
      </c>
      <c r="AG9" s="53">
        <v>456716521.87</v>
      </c>
      <c r="AH9" s="53">
        <v>457309421.34000003</v>
      </c>
      <c r="AI9" s="53">
        <v>501006680.73000008</v>
      </c>
      <c r="AJ9" s="76">
        <f t="shared" si="3"/>
        <v>9.5552939324886621E-2</v>
      </c>
      <c r="AK9" s="53">
        <f t="shared" si="4"/>
        <v>43697259.390000045</v>
      </c>
      <c r="AL9" s="100">
        <f t="shared" si="5"/>
        <v>0.45550387749795496</v>
      </c>
      <c r="AM9" s="217">
        <v>50518902.770000003</v>
      </c>
      <c r="AN9" s="218">
        <v>53856748.709999993</v>
      </c>
      <c r="AO9" s="218">
        <v>57107925.619999997</v>
      </c>
      <c r="AP9" s="218">
        <v>58079831.290000007</v>
      </c>
      <c r="AQ9" s="218">
        <v>63444968.740000002</v>
      </c>
      <c r="AR9" s="76">
        <f t="shared" si="6"/>
        <v>9.2375224425346181E-2</v>
      </c>
      <c r="AS9" s="53">
        <f t="shared" si="7"/>
        <v>5365137.4499999955</v>
      </c>
      <c r="AT9" s="100">
        <f t="shared" si="8"/>
        <v>0.14663548335765259</v>
      </c>
    </row>
    <row r="10" spans="2:46" x14ac:dyDescent="0.25">
      <c r="B10" s="19" t="s">
        <v>47</v>
      </c>
      <c r="C10" s="214">
        <v>90.18627477416517</v>
      </c>
      <c r="D10" s="215">
        <v>97.435368027940271</v>
      </c>
      <c r="E10" s="215">
        <v>110.87153575999346</v>
      </c>
      <c r="F10" s="215">
        <v>121.5628190164777</v>
      </c>
      <c r="G10" s="215">
        <v>130.93941276194656</v>
      </c>
      <c r="H10" s="76">
        <f>G10/F10-1</f>
        <v>7.7133730702624304E-2</v>
      </c>
      <c r="I10" s="214">
        <v>82.37</v>
      </c>
      <c r="J10" s="215">
        <v>85.86</v>
      </c>
      <c r="K10" s="215">
        <v>95.05</v>
      </c>
      <c r="L10" s="215">
        <v>109.41</v>
      </c>
      <c r="M10" s="215">
        <v>115.06</v>
      </c>
      <c r="N10" s="76">
        <f t="shared" si="0"/>
        <v>5.1640617859427973E-2</v>
      </c>
      <c r="P10" s="19" t="s">
        <v>47</v>
      </c>
      <c r="Q10" s="214">
        <v>64.492185477197452</v>
      </c>
      <c r="R10" s="215">
        <v>79.023903014834957</v>
      </c>
      <c r="S10" s="215">
        <v>93.634082552412309</v>
      </c>
      <c r="T10" s="215">
        <v>99.148455774094273</v>
      </c>
      <c r="U10" s="215">
        <v>104.55648323551193</v>
      </c>
      <c r="V10" s="76">
        <f t="shared" si="1"/>
        <v>5.4544747260004023E-2</v>
      </c>
      <c r="W10" s="214">
        <v>56.58</v>
      </c>
      <c r="X10" s="215">
        <v>66.78</v>
      </c>
      <c r="Y10" s="215">
        <v>77.98</v>
      </c>
      <c r="Z10" s="215">
        <v>88.08</v>
      </c>
      <c r="AA10" s="215">
        <v>89.41</v>
      </c>
      <c r="AB10" s="76">
        <f t="shared" si="2"/>
        <v>1.5099909173478698E-2</v>
      </c>
      <c r="AD10" s="19" t="s">
        <v>47</v>
      </c>
      <c r="AE10" s="216">
        <v>167057258.51999998</v>
      </c>
      <c r="AF10" s="53">
        <v>204644899.53999999</v>
      </c>
      <c r="AG10" s="53">
        <v>242769539.87</v>
      </c>
      <c r="AH10" s="53">
        <v>260448896.86999995</v>
      </c>
      <c r="AI10" s="53">
        <v>275288159.39999998</v>
      </c>
      <c r="AJ10" s="76">
        <f t="shared" si="3"/>
        <v>5.6975716573708146E-2</v>
      </c>
      <c r="AK10" s="53">
        <f t="shared" si="4"/>
        <v>14839262.530000031</v>
      </c>
      <c r="AL10" s="100">
        <f t="shared" si="5"/>
        <v>0.25028573242429919</v>
      </c>
      <c r="AM10" s="217">
        <v>25427736.440000001</v>
      </c>
      <c r="AN10" s="218">
        <v>28251913.699999999</v>
      </c>
      <c r="AO10" s="218">
        <v>33085419.030000001</v>
      </c>
      <c r="AP10" s="218">
        <v>37909065.140000001</v>
      </c>
      <c r="AQ10" s="218">
        <v>38853483.949999996</v>
      </c>
      <c r="AR10" s="76">
        <f t="shared" si="6"/>
        <v>2.4912743337568655E-2</v>
      </c>
      <c r="AS10" s="53">
        <f t="shared" si="7"/>
        <v>944418.80999999493</v>
      </c>
      <c r="AT10" s="100">
        <f t="shared" si="8"/>
        <v>8.9799073311625469E-2</v>
      </c>
    </row>
    <row r="11" spans="2:46" x14ac:dyDescent="0.25">
      <c r="B11" s="19" t="s">
        <v>48</v>
      </c>
      <c r="C11" s="214">
        <v>69.221944341059569</v>
      </c>
      <c r="D11" s="215">
        <v>77.390865272066762</v>
      </c>
      <c r="E11" s="215">
        <v>79.257738469655763</v>
      </c>
      <c r="F11" s="215">
        <v>100.59393339934181</v>
      </c>
      <c r="G11" s="215">
        <v>98.174573451362164</v>
      </c>
      <c r="H11" s="76">
        <f>G11/F11-1</f>
        <v>-2.4050754018884679E-2</v>
      </c>
      <c r="I11" s="214">
        <v>70.209999999999994</v>
      </c>
      <c r="J11" s="215">
        <v>72.040000000000006</v>
      </c>
      <c r="K11" s="215">
        <v>63.51</v>
      </c>
      <c r="L11" s="215">
        <v>84.57</v>
      </c>
      <c r="M11" s="215">
        <v>74.45</v>
      </c>
      <c r="N11" s="76">
        <f t="shared" si="0"/>
        <v>-0.11966418351661334</v>
      </c>
      <c r="P11" s="19" t="s">
        <v>48</v>
      </c>
      <c r="Q11" s="214">
        <v>48.249262525145575</v>
      </c>
      <c r="R11" s="215">
        <v>51.596633203900886</v>
      </c>
      <c r="S11" s="215">
        <v>57.414047391352199</v>
      </c>
      <c r="T11" s="215">
        <v>67.609231601192363</v>
      </c>
      <c r="U11" s="215">
        <v>66.102415738586004</v>
      </c>
      <c r="V11" s="76">
        <f t="shared" si="1"/>
        <v>-2.2287131903741209E-2</v>
      </c>
      <c r="W11" s="214">
        <v>42.36</v>
      </c>
      <c r="X11" s="215">
        <v>34.99</v>
      </c>
      <c r="Y11" s="215">
        <v>41.32</v>
      </c>
      <c r="Z11" s="215">
        <v>51.65</v>
      </c>
      <c r="AA11" s="215">
        <v>43.44</v>
      </c>
      <c r="AB11" s="76">
        <f t="shared" si="2"/>
        <v>-0.15895450145208134</v>
      </c>
      <c r="AD11" s="19" t="s">
        <v>48</v>
      </c>
      <c r="AE11" s="216">
        <v>3518003.8</v>
      </c>
      <c r="AF11" s="53">
        <v>4202675.6399999997</v>
      </c>
      <c r="AG11" s="53">
        <v>4548715.0999999996</v>
      </c>
      <c r="AH11" s="53">
        <v>5527320.1399999997</v>
      </c>
      <c r="AI11" s="53">
        <v>5467649.040000001</v>
      </c>
      <c r="AJ11" s="76">
        <f t="shared" si="3"/>
        <v>-1.0795665618890449E-2</v>
      </c>
      <c r="AK11" s="53">
        <f t="shared" si="4"/>
        <v>-59671.099999998696</v>
      </c>
      <c r="AL11" s="100">
        <f t="shared" si="5"/>
        <v>4.9710621321238579E-3</v>
      </c>
      <c r="AM11" s="217">
        <v>521022.80000000005</v>
      </c>
      <c r="AN11" s="218">
        <v>472382.11</v>
      </c>
      <c r="AO11" s="218">
        <v>466124.03</v>
      </c>
      <c r="AP11" s="218">
        <v>700422.42999999993</v>
      </c>
      <c r="AQ11" s="218">
        <v>595523.39</v>
      </c>
      <c r="AR11" s="76">
        <f t="shared" si="6"/>
        <v>-0.14976539229333352</v>
      </c>
      <c r="AS11" s="53">
        <f t="shared" si="7"/>
        <v>-104899.03999999992</v>
      </c>
      <c r="AT11" s="100">
        <f t="shared" si="8"/>
        <v>1.3763874721303528E-3</v>
      </c>
    </row>
    <row r="12" spans="2:46" x14ac:dyDescent="0.25">
      <c r="B12" s="19" t="s">
        <v>49</v>
      </c>
      <c r="C12" s="214">
        <v>231.92065189955574</v>
      </c>
      <c r="D12" s="215">
        <v>176.14952506564168</v>
      </c>
      <c r="E12" s="215">
        <v>186.78981681554222</v>
      </c>
      <c r="F12" s="215">
        <v>207.25896603147703</v>
      </c>
      <c r="G12" s="215">
        <v>222.54387445211341</v>
      </c>
      <c r="H12" s="76">
        <f t="shared" ref="H12:H18" si="9">G12/F12-1</f>
        <v>7.3747875487881309E-2</v>
      </c>
      <c r="I12" s="214">
        <v>207.23</v>
      </c>
      <c r="J12" s="215">
        <v>234.27</v>
      </c>
      <c r="K12" s="215">
        <v>175.2</v>
      </c>
      <c r="L12" s="215">
        <v>156.80000000000001</v>
      </c>
      <c r="M12" s="215">
        <v>159.59</v>
      </c>
      <c r="N12" s="76">
        <f t="shared" si="0"/>
        <v>1.7793367346938815E-2</v>
      </c>
      <c r="P12" s="19" t="s">
        <v>49</v>
      </c>
      <c r="Q12" s="214">
        <v>114.31554273131576</v>
      </c>
      <c r="R12" s="215">
        <v>94.862670670320995</v>
      </c>
      <c r="S12" s="215">
        <v>115.62247271542564</v>
      </c>
      <c r="T12" s="215">
        <v>153.08226913762255</v>
      </c>
      <c r="U12" s="215">
        <v>160.24374930595505</v>
      </c>
      <c r="V12" s="76">
        <f t="shared" si="1"/>
        <v>4.6781904976168409E-2</v>
      </c>
      <c r="W12" s="214">
        <v>98.01</v>
      </c>
      <c r="X12" s="215">
        <v>109.27</v>
      </c>
      <c r="Y12" s="215">
        <v>69.959999999999994</v>
      </c>
      <c r="Z12" s="215">
        <v>116.22</v>
      </c>
      <c r="AA12" s="215">
        <v>94.01</v>
      </c>
      <c r="AB12" s="76">
        <f t="shared" si="2"/>
        <v>-0.19110308036482526</v>
      </c>
      <c r="AD12" s="19" t="s">
        <v>49</v>
      </c>
      <c r="AE12" s="216">
        <v>33638506.18</v>
      </c>
      <c r="AF12" s="53">
        <v>27653391.799999997</v>
      </c>
      <c r="AG12" s="53">
        <v>27450774.339999996</v>
      </c>
      <c r="AH12" s="53">
        <v>46826416.620000005</v>
      </c>
      <c r="AI12" s="53">
        <v>53416842.650000006</v>
      </c>
      <c r="AJ12" s="76">
        <f t="shared" si="3"/>
        <v>0.14074162632348775</v>
      </c>
      <c r="AK12" s="53">
        <f t="shared" si="4"/>
        <v>6590426.0300000012</v>
      </c>
      <c r="AL12" s="100">
        <f t="shared" si="5"/>
        <v>4.8565378240706107E-2</v>
      </c>
      <c r="AM12" s="217">
        <v>4854322.93</v>
      </c>
      <c r="AN12" s="218">
        <v>5018559.3600000003</v>
      </c>
      <c r="AO12" s="218">
        <v>2940252.89</v>
      </c>
      <c r="AP12" s="218">
        <v>5892147.4499999993</v>
      </c>
      <c r="AQ12" s="218">
        <v>6061133.1699999999</v>
      </c>
      <c r="AR12" s="76">
        <f t="shared" si="6"/>
        <v>2.8679818594831819E-2</v>
      </c>
      <c r="AS12" s="53">
        <f t="shared" si="7"/>
        <v>168985.72000000067</v>
      </c>
      <c r="AT12" s="100">
        <f t="shared" si="8"/>
        <v>1.4008631570460619E-2</v>
      </c>
    </row>
    <row r="13" spans="2:46" x14ac:dyDescent="0.25">
      <c r="B13" s="19" t="s">
        <v>50</v>
      </c>
      <c r="C13" s="214">
        <v>54.947261397466839</v>
      </c>
      <c r="D13" s="215">
        <v>62.284872378301543</v>
      </c>
      <c r="E13" s="215">
        <v>71.996037475947531</v>
      </c>
      <c r="F13" s="215">
        <v>79.098779244615812</v>
      </c>
      <c r="G13" s="215">
        <v>88.723084908544749</v>
      </c>
      <c r="H13" s="76">
        <f t="shared" si="9"/>
        <v>0.12167451578696831</v>
      </c>
      <c r="I13" s="214">
        <v>49.5</v>
      </c>
      <c r="J13" s="215">
        <v>55.39</v>
      </c>
      <c r="K13" s="215">
        <v>64.28</v>
      </c>
      <c r="L13" s="215">
        <v>70.27</v>
      </c>
      <c r="M13" s="215">
        <v>75.459999999999994</v>
      </c>
      <c r="N13" s="76">
        <f t="shared" si="0"/>
        <v>7.3857976376832113E-2</v>
      </c>
      <c r="P13" s="19" t="s">
        <v>50</v>
      </c>
      <c r="Q13" s="214">
        <v>36.145392682450819</v>
      </c>
      <c r="R13" s="215">
        <v>48.745594946944514</v>
      </c>
      <c r="S13" s="215">
        <v>58.19169113484849</v>
      </c>
      <c r="T13" s="215">
        <v>63.534951912826862</v>
      </c>
      <c r="U13" s="215">
        <v>64.717681739198454</v>
      </c>
      <c r="V13" s="76">
        <f t="shared" si="1"/>
        <v>1.8615420186267828E-2</v>
      </c>
      <c r="W13" s="214">
        <v>34.96</v>
      </c>
      <c r="X13" s="215">
        <v>40.57</v>
      </c>
      <c r="Y13" s="215">
        <v>48.53</v>
      </c>
      <c r="Z13" s="215">
        <v>54.3</v>
      </c>
      <c r="AA13" s="215">
        <v>52.2</v>
      </c>
      <c r="AB13" s="76">
        <f t="shared" si="2"/>
        <v>-3.8674033149171172E-2</v>
      </c>
      <c r="AD13" s="19" t="s">
        <v>50</v>
      </c>
      <c r="AE13" s="216">
        <v>58185875.68</v>
      </c>
      <c r="AF13" s="53">
        <v>81801106.269999996</v>
      </c>
      <c r="AG13" s="53">
        <v>102684127.34</v>
      </c>
      <c r="AH13" s="53">
        <v>110876677.07999998</v>
      </c>
      <c r="AI13" s="53">
        <v>118601996.39999999</v>
      </c>
      <c r="AJ13" s="76">
        <f t="shared" si="3"/>
        <v>6.967488134971811E-2</v>
      </c>
      <c r="AK13" s="53">
        <f t="shared" si="4"/>
        <v>7725319.3200000077</v>
      </c>
      <c r="AL13" s="100">
        <f t="shared" si="5"/>
        <v>0.10783023723452631</v>
      </c>
      <c r="AM13" s="217">
        <v>9378882.4600000009</v>
      </c>
      <c r="AN13" s="218">
        <v>11062837.130000001</v>
      </c>
      <c r="AO13" s="218">
        <v>14269284.73</v>
      </c>
      <c r="AP13" s="218">
        <v>15442972.35</v>
      </c>
      <c r="AQ13" s="218">
        <v>15813636.99</v>
      </c>
      <c r="AR13" s="76">
        <f t="shared" si="6"/>
        <v>2.4002156553754483E-2</v>
      </c>
      <c r="AS13" s="53">
        <f t="shared" si="7"/>
        <v>370664.6400000006</v>
      </c>
      <c r="AT13" s="100">
        <f t="shared" si="8"/>
        <v>3.6548844608526865E-2</v>
      </c>
    </row>
    <row r="14" spans="2:46" x14ac:dyDescent="0.25">
      <c r="B14" s="19" t="s">
        <v>51</v>
      </c>
      <c r="C14" s="214">
        <v>88.111465548707429</v>
      </c>
      <c r="D14" s="215">
        <v>97.067375452191143</v>
      </c>
      <c r="E14" s="215">
        <v>109.68991147944098</v>
      </c>
      <c r="F14" s="215">
        <v>117.83360126143768</v>
      </c>
      <c r="G14" s="215">
        <v>121.64240427502328</v>
      </c>
      <c r="H14" s="76">
        <f t="shared" si="9"/>
        <v>3.2323573011530105E-2</v>
      </c>
      <c r="I14" s="214">
        <v>80.44</v>
      </c>
      <c r="J14" s="215">
        <v>81.83</v>
      </c>
      <c r="K14" s="215">
        <v>97.42</v>
      </c>
      <c r="L14" s="215">
        <v>103.67</v>
      </c>
      <c r="M14" s="215">
        <v>107.81</v>
      </c>
      <c r="N14" s="76">
        <f t="shared" si="0"/>
        <v>3.9934407253786164E-2</v>
      </c>
      <c r="P14" s="19" t="s">
        <v>51</v>
      </c>
      <c r="Q14" s="214">
        <v>65.776682667676695</v>
      </c>
      <c r="R14" s="215">
        <v>76.826581773908842</v>
      </c>
      <c r="S14" s="215">
        <v>89.362250917143896</v>
      </c>
      <c r="T14" s="215">
        <v>95.41168435461681</v>
      </c>
      <c r="U14" s="215">
        <v>90.740572214333838</v>
      </c>
      <c r="V14" s="76">
        <f t="shared" si="1"/>
        <v>-4.895744343975561E-2</v>
      </c>
      <c r="W14" s="214">
        <v>48.82</v>
      </c>
      <c r="X14" s="215">
        <v>53.04</v>
      </c>
      <c r="Y14" s="215">
        <v>62.53</v>
      </c>
      <c r="Z14" s="215">
        <v>69.05</v>
      </c>
      <c r="AA14" s="215">
        <v>67.02</v>
      </c>
      <c r="AB14" s="76">
        <f t="shared" si="2"/>
        <v>-2.9398986241853775E-2</v>
      </c>
      <c r="AD14" s="19" t="s">
        <v>51</v>
      </c>
      <c r="AE14" s="216">
        <v>3899736.33</v>
      </c>
      <c r="AF14" s="53">
        <v>4714087.1400000006</v>
      </c>
      <c r="AG14" s="53">
        <v>5563911.0599999996</v>
      </c>
      <c r="AH14" s="53">
        <v>5940771.5999999996</v>
      </c>
      <c r="AI14" s="53">
        <v>5666280.1899999995</v>
      </c>
      <c r="AJ14" s="76">
        <f t="shared" si="3"/>
        <v>-4.6204673143805164E-2</v>
      </c>
      <c r="AK14" s="53">
        <f t="shared" si="4"/>
        <v>-274491.41000000015</v>
      </c>
      <c r="AL14" s="100">
        <f t="shared" si="5"/>
        <v>5.1516530553527579E-3</v>
      </c>
      <c r="AM14" s="217">
        <v>496521.03</v>
      </c>
      <c r="AN14" s="218">
        <v>539467.63</v>
      </c>
      <c r="AO14" s="218">
        <v>645273.59000000008</v>
      </c>
      <c r="AP14" s="218">
        <v>712583.89999999991</v>
      </c>
      <c r="AQ14" s="218">
        <v>695668.32000000007</v>
      </c>
      <c r="AR14" s="76">
        <f t="shared" si="6"/>
        <v>-2.373836961514264E-2</v>
      </c>
      <c r="AS14" s="53">
        <f t="shared" si="7"/>
        <v>-16915.579999999842</v>
      </c>
      <c r="AT14" s="100">
        <f t="shared" si="8"/>
        <v>1.6078447572075538E-3</v>
      </c>
    </row>
    <row r="15" spans="2:46" x14ac:dyDescent="0.25">
      <c r="B15" s="19" t="s">
        <v>52</v>
      </c>
      <c r="C15" s="214">
        <v>117.98676505151548</v>
      </c>
      <c r="D15" s="215">
        <v>139.5984999991463</v>
      </c>
      <c r="E15" s="215">
        <v>162.56627286206546</v>
      </c>
      <c r="F15" s="215">
        <v>187.69802064461567</v>
      </c>
      <c r="G15" s="215">
        <v>197.94799644623632</v>
      </c>
      <c r="H15" s="76">
        <f t="shared" si="9"/>
        <v>5.4608864634901E-2</v>
      </c>
      <c r="I15" s="214">
        <v>113</v>
      </c>
      <c r="J15" s="215">
        <v>131.33000000000001</v>
      </c>
      <c r="K15" s="215">
        <v>154.88999999999999</v>
      </c>
      <c r="L15" s="215">
        <v>169.18</v>
      </c>
      <c r="M15" s="215">
        <v>164.13</v>
      </c>
      <c r="N15" s="76">
        <f t="shared" si="0"/>
        <v>-2.9849864050124242E-2</v>
      </c>
      <c r="P15" s="19" t="s">
        <v>52</v>
      </c>
      <c r="Q15" s="214">
        <v>86.531856525930564</v>
      </c>
      <c r="R15" s="215">
        <v>111.25496086654454</v>
      </c>
      <c r="S15" s="215">
        <v>139.53164961730207</v>
      </c>
      <c r="T15" s="215">
        <v>156.57824410754708</v>
      </c>
      <c r="U15" s="215">
        <v>168.76596297936049</v>
      </c>
      <c r="V15" s="76">
        <f t="shared" si="1"/>
        <v>7.7837881892724337E-2</v>
      </c>
      <c r="W15" s="214">
        <v>77.760000000000005</v>
      </c>
      <c r="X15" s="215">
        <v>108.27</v>
      </c>
      <c r="Y15" s="215">
        <v>125.61</v>
      </c>
      <c r="Z15" s="215">
        <v>143.46</v>
      </c>
      <c r="AA15" s="215">
        <v>136.55000000000001</v>
      </c>
      <c r="AB15" s="76">
        <f t="shared" si="2"/>
        <v>-4.8166736372508012E-2</v>
      </c>
      <c r="AD15" s="19" t="s">
        <v>52</v>
      </c>
      <c r="AE15" s="216">
        <v>24078048.459999997</v>
      </c>
      <c r="AF15" s="53">
        <v>35944844.240000002</v>
      </c>
      <c r="AG15" s="53">
        <v>45155976.709999993</v>
      </c>
      <c r="AH15" s="53">
        <v>50719094.049999997</v>
      </c>
      <c r="AI15" s="53">
        <v>51807191.050000004</v>
      </c>
      <c r="AJ15" s="76">
        <f t="shared" si="3"/>
        <v>2.1453399757640268E-2</v>
      </c>
      <c r="AK15" s="53">
        <f t="shared" si="4"/>
        <v>1088097.0000000075</v>
      </c>
      <c r="AL15" s="100">
        <f t="shared" si="5"/>
        <v>4.7101919621446851E-2</v>
      </c>
      <c r="AM15" s="217">
        <v>3366417.4</v>
      </c>
      <c r="AN15" s="218">
        <v>5798035.4000000004</v>
      </c>
      <c r="AO15" s="218">
        <v>6737883.6500000004</v>
      </c>
      <c r="AP15" s="218">
        <v>7239199.21</v>
      </c>
      <c r="AQ15" s="218">
        <v>6947642.46</v>
      </c>
      <c r="AR15" s="76">
        <f t="shared" si="6"/>
        <v>-4.0274723977377636E-2</v>
      </c>
      <c r="AS15" s="53">
        <f t="shared" si="7"/>
        <v>-291556.75</v>
      </c>
      <c r="AT15" s="100">
        <f t="shared" si="8"/>
        <v>1.6057552404087613E-2</v>
      </c>
    </row>
    <row r="16" spans="2:46" x14ac:dyDescent="0.25">
      <c r="B16" s="19" t="s">
        <v>53</v>
      </c>
      <c r="C16" s="214">
        <v>75.975371857455713</v>
      </c>
      <c r="D16" s="215">
        <v>86.273927968781877</v>
      </c>
      <c r="E16" s="215">
        <v>96.308027535525483</v>
      </c>
      <c r="F16" s="215">
        <v>104.54956117760663</v>
      </c>
      <c r="G16" s="215">
        <v>104.87112581865662</v>
      </c>
      <c r="H16" s="76">
        <f t="shared" si="9"/>
        <v>3.0757148803688406E-3</v>
      </c>
      <c r="I16" s="214">
        <v>77.150000000000006</v>
      </c>
      <c r="J16" s="215">
        <v>77.33</v>
      </c>
      <c r="K16" s="215">
        <v>89.71</v>
      </c>
      <c r="L16" s="215">
        <v>89.09</v>
      </c>
      <c r="M16" s="215">
        <v>91.87</v>
      </c>
      <c r="N16" s="76">
        <f t="shared" si="0"/>
        <v>3.1204400044898328E-2</v>
      </c>
      <c r="P16" s="19" t="s">
        <v>53</v>
      </c>
      <c r="Q16" s="214">
        <v>55.005065744165279</v>
      </c>
      <c r="R16" s="215">
        <v>61.980913631793804</v>
      </c>
      <c r="S16" s="215">
        <v>72.406299282968845</v>
      </c>
      <c r="T16" s="215">
        <v>77.962423075833925</v>
      </c>
      <c r="U16" s="215">
        <v>75.818611966917857</v>
      </c>
      <c r="V16" s="76">
        <f t="shared" si="1"/>
        <v>-2.7498005120117797E-2</v>
      </c>
      <c r="W16" s="214">
        <v>49.26</v>
      </c>
      <c r="X16" s="215">
        <v>47.49</v>
      </c>
      <c r="Y16" s="215">
        <v>55.64</v>
      </c>
      <c r="Z16" s="215">
        <v>58.22</v>
      </c>
      <c r="AA16" s="215">
        <v>56.9</v>
      </c>
      <c r="AB16" s="76">
        <f t="shared" si="2"/>
        <v>-2.2672621092408085E-2</v>
      </c>
      <c r="AD16" s="19" t="s">
        <v>53</v>
      </c>
      <c r="AE16" s="216">
        <v>13702694.220000001</v>
      </c>
      <c r="AF16" s="53">
        <v>16977043.280000001</v>
      </c>
      <c r="AG16" s="53">
        <v>19265301.609999999</v>
      </c>
      <c r="AH16" s="53">
        <v>19868147.280000001</v>
      </c>
      <c r="AI16" s="53">
        <v>21401577.899999999</v>
      </c>
      <c r="AJ16" s="76">
        <f t="shared" si="3"/>
        <v>7.7180352973505784E-2</v>
      </c>
      <c r="AK16" s="53">
        <f t="shared" si="4"/>
        <v>1533430.6199999973</v>
      </c>
      <c r="AL16" s="100">
        <f t="shared" si="5"/>
        <v>1.9457827795470357E-2</v>
      </c>
      <c r="AM16" s="217">
        <v>2140027.64</v>
      </c>
      <c r="AN16" s="218">
        <v>2074555.75</v>
      </c>
      <c r="AO16" s="218">
        <v>2453646.81</v>
      </c>
      <c r="AP16" s="218">
        <v>2459003.3200000003</v>
      </c>
      <c r="AQ16" s="218">
        <v>2623606.69</v>
      </c>
      <c r="AR16" s="76">
        <f t="shared" si="6"/>
        <v>6.693905968374203E-2</v>
      </c>
      <c r="AS16" s="53">
        <f t="shared" si="7"/>
        <v>164603.36999999965</v>
      </c>
      <c r="AT16" s="100">
        <f t="shared" si="8"/>
        <v>6.0637406364733746E-3</v>
      </c>
    </row>
    <row r="17" spans="2:46" x14ac:dyDescent="0.25">
      <c r="B17" s="19" t="s">
        <v>54</v>
      </c>
      <c r="C17" s="214">
        <v>108.93353016005922</v>
      </c>
      <c r="D17" s="215">
        <v>124.12696241521786</v>
      </c>
      <c r="E17" s="215">
        <v>137.64658707715844</v>
      </c>
      <c r="F17" s="215">
        <v>114.03957758205082</v>
      </c>
      <c r="G17" s="215">
        <v>122.20517928890673</v>
      </c>
      <c r="H17" s="76">
        <f t="shared" si="9"/>
        <v>7.1603226528797137E-2</v>
      </c>
      <c r="I17" s="214">
        <v>110.79</v>
      </c>
      <c r="J17" s="215">
        <v>119.94</v>
      </c>
      <c r="K17" s="215">
        <v>131.65</v>
      </c>
      <c r="L17" s="215">
        <v>107.09</v>
      </c>
      <c r="M17" s="215">
        <v>108.28</v>
      </c>
      <c r="N17" s="76">
        <f t="shared" si="0"/>
        <v>1.111214866000565E-2</v>
      </c>
      <c r="P17" s="19" t="s">
        <v>54</v>
      </c>
      <c r="Q17" s="214">
        <v>78.413562704372922</v>
      </c>
      <c r="R17" s="215">
        <v>102.33972723803564</v>
      </c>
      <c r="S17" s="215">
        <v>118.65889963970085</v>
      </c>
      <c r="T17" s="215">
        <v>97.092253401502461</v>
      </c>
      <c r="U17" s="215">
        <v>100.50714066474755</v>
      </c>
      <c r="V17" s="76">
        <f t="shared" si="1"/>
        <v>3.5171572845504206E-2</v>
      </c>
      <c r="W17" s="214">
        <v>80.959999999999994</v>
      </c>
      <c r="X17" s="215">
        <v>94.72</v>
      </c>
      <c r="Y17" s="215">
        <v>108.17</v>
      </c>
      <c r="Z17" s="215">
        <v>89.24</v>
      </c>
      <c r="AA17" s="215">
        <v>85.81</v>
      </c>
      <c r="AB17" s="76">
        <f t="shared" si="2"/>
        <v>-3.8435679067682527E-2</v>
      </c>
      <c r="AD17" s="19" t="s">
        <v>54</v>
      </c>
      <c r="AE17" s="216">
        <v>38618106.219999999</v>
      </c>
      <c r="AF17" s="53">
        <v>49340902.600000001</v>
      </c>
      <c r="AG17" s="53">
        <v>58460159.68</v>
      </c>
      <c r="AH17" s="53">
        <v>48169352.309999995</v>
      </c>
      <c r="AI17" s="53">
        <v>50210272.720000006</v>
      </c>
      <c r="AJ17" s="76">
        <f t="shared" si="3"/>
        <v>4.2369687615175122E-2</v>
      </c>
      <c r="AK17" s="53">
        <f t="shared" si="4"/>
        <v>2040920.4100000113</v>
      </c>
      <c r="AL17" s="100">
        <f t="shared" si="5"/>
        <v>4.5650037801622245E-2</v>
      </c>
      <c r="AM17" s="217">
        <v>6609056.7200000007</v>
      </c>
      <c r="AN17" s="218">
        <v>7404937.2300000004</v>
      </c>
      <c r="AO17" s="218">
        <v>8832905.2200000007</v>
      </c>
      <c r="AP17" s="218">
        <v>7338203.5099999998</v>
      </c>
      <c r="AQ17" s="218">
        <v>7105061.9400000004</v>
      </c>
      <c r="AR17" s="76">
        <f t="shared" si="6"/>
        <v>-3.1770932719743961E-2</v>
      </c>
      <c r="AS17" s="53">
        <f t="shared" si="7"/>
        <v>-233141.56999999937</v>
      </c>
      <c r="AT17" s="100">
        <f t="shared" si="8"/>
        <v>1.6421383957607744E-2</v>
      </c>
    </row>
    <row r="18" spans="2:46" x14ac:dyDescent="0.25">
      <c r="B18" s="23" t="s">
        <v>55</v>
      </c>
      <c r="C18" s="214">
        <v>61.121190501437432</v>
      </c>
      <c r="D18" s="215">
        <v>67.712557622212614</v>
      </c>
      <c r="E18" s="215">
        <v>73.002611013994866</v>
      </c>
      <c r="F18" s="215">
        <v>74.072944174743441</v>
      </c>
      <c r="G18" s="215">
        <v>94.962824465099544</v>
      </c>
      <c r="H18" s="76">
        <f t="shared" si="9"/>
        <v>0.28201768571633079</v>
      </c>
      <c r="I18" s="214">
        <v>55.3</v>
      </c>
      <c r="J18" s="215">
        <v>48.47</v>
      </c>
      <c r="K18" s="215">
        <v>48.39</v>
      </c>
      <c r="L18" s="215">
        <v>52.16</v>
      </c>
      <c r="M18" s="215">
        <v>78.33</v>
      </c>
      <c r="N18" s="76">
        <f t="shared" si="0"/>
        <v>0.50172546012269947</v>
      </c>
      <c r="P18" s="23" t="s">
        <v>55</v>
      </c>
      <c r="Q18" s="214">
        <v>40.801067335974238</v>
      </c>
      <c r="R18" s="215">
        <v>54.311189256685253</v>
      </c>
      <c r="S18" s="215">
        <v>59.027453676734623</v>
      </c>
      <c r="T18" s="215">
        <v>57.426649165172257</v>
      </c>
      <c r="U18" s="215">
        <v>73.865941726167449</v>
      </c>
      <c r="V18" s="76">
        <f t="shared" si="1"/>
        <v>0.28626592009072316</v>
      </c>
      <c r="W18" s="214">
        <v>32.770000000000003</v>
      </c>
      <c r="X18" s="215">
        <v>35.520000000000003</v>
      </c>
      <c r="Y18" s="215">
        <v>33.979999999999997</v>
      </c>
      <c r="Z18" s="215">
        <v>36.26</v>
      </c>
      <c r="AA18" s="215">
        <v>55.24</v>
      </c>
      <c r="AB18" s="76">
        <f t="shared" si="2"/>
        <v>0.52344180915609506</v>
      </c>
      <c r="AD18" s="23" t="s">
        <v>55</v>
      </c>
      <c r="AE18" s="216">
        <v>10128725.060000001</v>
      </c>
      <c r="AF18" s="53">
        <v>12019552.110000001</v>
      </c>
      <c r="AG18" s="53">
        <v>13531043.490000002</v>
      </c>
      <c r="AH18" s="53">
        <v>13248871.23</v>
      </c>
      <c r="AI18" s="53">
        <v>17028884.25</v>
      </c>
      <c r="AJ18" s="76">
        <f t="shared" si="3"/>
        <v>0.28530830697793719</v>
      </c>
      <c r="AK18" s="53">
        <f t="shared" si="4"/>
        <v>3780013.0199999996</v>
      </c>
      <c r="AL18" s="100">
        <f t="shared" si="5"/>
        <v>1.5482274196497326E-2</v>
      </c>
      <c r="AM18" s="217">
        <v>1202298.6000000001</v>
      </c>
      <c r="AN18" s="218">
        <v>1285068.78</v>
      </c>
      <c r="AO18" s="218">
        <v>1287677.6599999999</v>
      </c>
      <c r="AP18" s="218">
        <v>1388954.82</v>
      </c>
      <c r="AQ18" s="218">
        <v>2083049.05</v>
      </c>
      <c r="AR18" s="76">
        <f t="shared" si="6"/>
        <v>0.49972412349596795</v>
      </c>
      <c r="AS18" s="53">
        <f t="shared" si="7"/>
        <v>694094.23</v>
      </c>
      <c r="AT18" s="100">
        <f t="shared" si="8"/>
        <v>4.814391280673346E-3</v>
      </c>
    </row>
    <row r="19" spans="2:46" x14ac:dyDescent="0.25">
      <c r="B19" s="103"/>
      <c r="C19" s="104"/>
      <c r="D19" s="104"/>
      <c r="E19" s="104"/>
      <c r="F19" s="104"/>
      <c r="G19" s="105"/>
      <c r="H19" s="104"/>
      <c r="I19" s="104"/>
      <c r="J19" s="104"/>
      <c r="K19" s="104"/>
      <c r="L19" s="104"/>
      <c r="M19" s="106"/>
      <c r="N19" s="106"/>
      <c r="P19" s="103"/>
      <c r="Q19" s="104"/>
      <c r="R19" s="104"/>
      <c r="S19" s="104"/>
      <c r="T19" s="104"/>
      <c r="U19" s="105"/>
      <c r="V19" s="104"/>
      <c r="W19" s="104"/>
      <c r="X19" s="104"/>
      <c r="Y19" s="104"/>
      <c r="Z19" s="104"/>
      <c r="AA19" s="106"/>
      <c r="AB19" s="106"/>
      <c r="AD19" s="103"/>
      <c r="AE19" s="103"/>
      <c r="AF19" s="103"/>
      <c r="AG19" s="103"/>
      <c r="AH19" s="104"/>
      <c r="AI19" s="105"/>
      <c r="AJ19" s="106"/>
      <c r="AK19" s="106"/>
      <c r="AL19" s="106"/>
      <c r="AM19" s="104"/>
      <c r="AN19" s="104"/>
      <c r="AO19" s="104"/>
      <c r="AP19" s="104"/>
      <c r="AQ19" s="106"/>
      <c r="AR19" s="106"/>
      <c r="AS19" s="106"/>
      <c r="AT19" s="106"/>
    </row>
    <row r="20" spans="2:46" x14ac:dyDescent="0.25">
      <c r="B20" s="107" t="s">
        <v>57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P20" s="107" t="s">
        <v>57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D20" s="107" t="s">
        <v>57</v>
      </c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</row>
    <row r="21" spans="2:46" ht="39" customHeight="1" x14ac:dyDescent="0.25">
      <c r="B21" s="275" t="s">
        <v>171</v>
      </c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P21" s="275" t="s">
        <v>172</v>
      </c>
      <c r="Q21" s="275"/>
      <c r="R21" s="275"/>
      <c r="S21" s="275"/>
      <c r="T21" s="275"/>
      <c r="U21" s="275"/>
      <c r="V21" s="275"/>
      <c r="W21" s="275"/>
      <c r="X21" s="219"/>
      <c r="Y21" s="219"/>
      <c r="Z21" s="219"/>
      <c r="AA21" s="219"/>
      <c r="AB21" s="219"/>
      <c r="AD21" s="314" t="s">
        <v>173</v>
      </c>
      <c r="AE21" s="314"/>
      <c r="AF21" s="314"/>
      <c r="AG21" s="314"/>
      <c r="AH21" s="314"/>
      <c r="AI21" s="314"/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/>
    </row>
    <row r="22" spans="2:46" ht="24" customHeight="1" x14ac:dyDescent="0.25">
      <c r="B22" s="275" t="s">
        <v>174</v>
      </c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P22" s="315" t="s">
        <v>175</v>
      </c>
      <c r="Q22" s="315"/>
      <c r="R22" s="315"/>
      <c r="S22" s="315"/>
      <c r="T22" s="315"/>
      <c r="U22" s="315"/>
      <c r="V22" s="315"/>
      <c r="W22" s="315"/>
      <c r="X22" s="220"/>
      <c r="Y22" s="220"/>
      <c r="Z22" s="220"/>
      <c r="AA22" s="220"/>
      <c r="AB22" s="220"/>
      <c r="AQ22" s="53">
        <f>AQ11/M11</f>
        <v>7998.970987239758</v>
      </c>
    </row>
    <row r="23" spans="2:46" x14ac:dyDescent="0.25"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</row>
    <row r="27" spans="2:46" ht="50.25" customHeight="1" thickBot="1" x14ac:dyDescent="0.3">
      <c r="B27" s="277" t="s">
        <v>176</v>
      </c>
      <c r="C27" s="277"/>
      <c r="D27" s="277"/>
      <c r="E27" s="277"/>
      <c r="F27" s="277"/>
      <c r="G27" s="277"/>
      <c r="H27" s="277"/>
      <c r="I27" s="144"/>
      <c r="P27" s="277" t="s">
        <v>177</v>
      </c>
      <c r="Q27" s="277"/>
      <c r="R27" s="277"/>
      <c r="S27" s="277"/>
      <c r="T27" s="277"/>
      <c r="U27" s="277"/>
      <c r="V27" s="277"/>
      <c r="W27" s="277"/>
      <c r="AE27" s="277" t="s">
        <v>178</v>
      </c>
      <c r="AF27" s="277"/>
      <c r="AG27" s="277"/>
      <c r="AH27" s="277"/>
      <c r="AI27" s="277"/>
      <c r="AJ27" s="277"/>
      <c r="AK27" s="277"/>
      <c r="AL27" s="144"/>
    </row>
    <row r="28" spans="2:46" ht="6" customHeight="1" thickBot="1" x14ac:dyDescent="0.3">
      <c r="B28" s="85"/>
      <c r="C28" s="85"/>
      <c r="D28" s="85"/>
      <c r="E28" s="85"/>
      <c r="F28" s="85"/>
      <c r="G28" s="85"/>
      <c r="H28" s="85"/>
      <c r="I28" s="86"/>
      <c r="P28" s="85"/>
      <c r="Q28" s="85"/>
      <c r="R28" s="85"/>
      <c r="S28" s="85"/>
      <c r="T28" s="85"/>
      <c r="U28" s="85"/>
      <c r="V28" s="85"/>
      <c r="W28" s="86"/>
      <c r="AE28" s="86"/>
      <c r="AF28" s="86"/>
      <c r="AG28" s="86"/>
      <c r="AH28" s="86"/>
      <c r="AI28" s="86"/>
      <c r="AJ28" s="86"/>
      <c r="AK28" s="86"/>
      <c r="AL28" s="86"/>
    </row>
    <row r="29" spans="2:46" ht="15.75" thickBot="1" x14ac:dyDescent="0.3">
      <c r="B29" s="87"/>
      <c r="C29" s="185">
        <v>2021</v>
      </c>
      <c r="D29" s="185">
        <v>2022</v>
      </c>
      <c r="E29" s="185">
        <v>2023</v>
      </c>
      <c r="F29" s="185">
        <v>2024</v>
      </c>
      <c r="G29" s="185">
        <v>2025</v>
      </c>
      <c r="H29" s="14" t="str">
        <f>CONCATENATE("var. ",RIGHT(G29,2),"/",RIGHT(F29,2))</f>
        <v>var. 25/24</v>
      </c>
      <c r="I29" s="204" t="str">
        <f>CONCATENATE("dif. ",RIGHT(G29,2),"/",RIGHT(F29,2))</f>
        <v>dif. 25/24</v>
      </c>
      <c r="P29" s="87"/>
      <c r="Q29" s="185">
        <v>2021</v>
      </c>
      <c r="R29" s="185">
        <v>2022</v>
      </c>
      <c r="S29" s="185">
        <v>2023</v>
      </c>
      <c r="T29" s="185">
        <v>2024</v>
      </c>
      <c r="U29" s="185">
        <v>2025</v>
      </c>
      <c r="V29" s="14" t="str">
        <f>CONCATENATE("var. ",RIGHT(U29,2),"/",RIGHT(T29,2))</f>
        <v>var. 25/24</v>
      </c>
      <c r="W29" s="204" t="str">
        <f>CONCATENATE("dif. ",RIGHT(U29,2),"/",RIGHT(T29,2))</f>
        <v>dif. 25/24</v>
      </c>
      <c r="AE29" s="87"/>
      <c r="AF29" s="185">
        <v>2021</v>
      </c>
      <c r="AG29" s="185">
        <v>2022</v>
      </c>
      <c r="AH29" s="185">
        <v>2023</v>
      </c>
      <c r="AI29" s="185">
        <v>2024</v>
      </c>
      <c r="AJ29" s="185">
        <v>2025</v>
      </c>
      <c r="AK29" s="14" t="str">
        <f>CONCATENATE("var. ",RIGHT(AJ29,2),"/",RIGHT(AI29,2))</f>
        <v>var. 25/24</v>
      </c>
      <c r="AL29" s="204" t="str">
        <f>CONCATENATE("dif. ",RIGHT(AJ29,2),"/",RIGHT(AI29,2))</f>
        <v>dif. 25/24</v>
      </c>
    </row>
    <row r="30" spans="2:46" ht="15.75" x14ac:dyDescent="0.25">
      <c r="B30" s="206" t="s">
        <v>45</v>
      </c>
      <c r="C30" s="207">
        <v>99.07</v>
      </c>
      <c r="D30" s="207">
        <v>105.64</v>
      </c>
      <c r="E30" s="207">
        <v>114.04</v>
      </c>
      <c r="F30" s="207">
        <v>125.24</v>
      </c>
      <c r="G30" s="207">
        <v>132.82</v>
      </c>
      <c r="H30" s="134">
        <f>G30/F30-1</f>
        <v>6.052379431491528E-2</v>
      </c>
      <c r="I30" s="207">
        <f>G30-F30</f>
        <v>7.5799999999999983</v>
      </c>
      <c r="P30" s="206" t="s">
        <v>45</v>
      </c>
      <c r="Q30" s="207">
        <v>53</v>
      </c>
      <c r="R30" s="207">
        <v>80.58</v>
      </c>
      <c r="S30" s="207">
        <v>93.36</v>
      </c>
      <c r="T30" s="207">
        <v>104.71</v>
      </c>
      <c r="U30" s="207">
        <v>109.91999999999999</v>
      </c>
      <c r="V30" s="134">
        <f>U30/T30-1</f>
        <v>4.9756470251169915E-2</v>
      </c>
      <c r="W30" s="207">
        <f>U30-T30</f>
        <v>5.2099999999999937</v>
      </c>
      <c r="AE30" s="206" t="s">
        <v>45</v>
      </c>
      <c r="AF30" s="212">
        <v>651901800.17999995</v>
      </c>
      <c r="AG30" s="212">
        <v>1529335375.5</v>
      </c>
      <c r="AH30" s="212">
        <v>1802709096.5</v>
      </c>
      <c r="AI30" s="212">
        <v>2047521372.4000001</v>
      </c>
      <c r="AJ30" s="212">
        <v>2121285463.5999999</v>
      </c>
      <c r="AK30" s="134">
        <f>AJ30/AI30-1</f>
        <v>3.6026042118201262E-2</v>
      </c>
      <c r="AL30" s="133">
        <f>AJ30-AI30</f>
        <v>73764091.199999809</v>
      </c>
    </row>
    <row r="31" spans="2:46" ht="15.75" customHeight="1" x14ac:dyDescent="0.25">
      <c r="B31" s="15" t="s">
        <v>46</v>
      </c>
      <c r="C31" s="214">
        <v>126.49</v>
      </c>
      <c r="D31" s="214">
        <v>131.02000000000001</v>
      </c>
      <c r="E31" s="214">
        <v>138.91</v>
      </c>
      <c r="F31" s="214">
        <v>151.52000000000001</v>
      </c>
      <c r="G31" s="214">
        <v>159.22</v>
      </c>
      <c r="H31" s="76">
        <f t="shared" ref="H31:H35" si="10">G31/F31-1</f>
        <v>5.081837381203802E-2</v>
      </c>
      <c r="I31" s="215">
        <f t="shared" ref="I31:I40" si="11">G31-F31</f>
        <v>7.6999999999999886</v>
      </c>
      <c r="P31" s="15" t="s">
        <v>46</v>
      </c>
      <c r="Q31" s="214">
        <v>72.88000000000001</v>
      </c>
      <c r="R31" s="215">
        <v>107.72</v>
      </c>
      <c r="S31" s="215">
        <v>119.28</v>
      </c>
      <c r="T31" s="215">
        <v>131.19999999999999</v>
      </c>
      <c r="U31" s="215">
        <v>135.62</v>
      </c>
      <c r="V31" s="76">
        <f t="shared" ref="V31:V40" si="12">U31/T31-1</f>
        <v>3.3689024390244127E-2</v>
      </c>
      <c r="W31" s="215">
        <f t="shared" ref="W31:W40" si="13">U31-T31</f>
        <v>4.4200000000000159</v>
      </c>
      <c r="AE31" s="15" t="s">
        <v>46</v>
      </c>
      <c r="AF31" s="217">
        <v>333738906.92999995</v>
      </c>
      <c r="AG31" s="218">
        <v>743382276.49000001</v>
      </c>
      <c r="AH31" s="218">
        <v>857198465.50999999</v>
      </c>
      <c r="AI31" s="218">
        <v>951397748.67999995</v>
      </c>
      <c r="AJ31" s="218">
        <v>944420621.82000005</v>
      </c>
      <c r="AK31" s="76">
        <f t="shared" ref="AK31:AK40" si="14">AJ31/AI31-1</f>
        <v>-7.3335540994081683E-3</v>
      </c>
      <c r="AL31" s="53">
        <f t="shared" ref="AL31:AL40" si="15">AJ31-AI31</f>
        <v>-6977126.8599998951</v>
      </c>
    </row>
    <row r="32" spans="2:46" ht="15.75" customHeight="1" x14ac:dyDescent="0.25">
      <c r="B32" s="19" t="s">
        <v>47</v>
      </c>
      <c r="C32" s="214">
        <v>85.87</v>
      </c>
      <c r="D32" s="214">
        <v>93.49</v>
      </c>
      <c r="E32" s="214">
        <v>101.3</v>
      </c>
      <c r="F32" s="214">
        <v>115.83999999999999</v>
      </c>
      <c r="G32" s="214">
        <v>124.52000000000001</v>
      </c>
      <c r="H32" s="76">
        <f t="shared" si="10"/>
        <v>7.4930939226519611E-2</v>
      </c>
      <c r="I32" s="215">
        <f t="shared" si="11"/>
        <v>8.680000000000021</v>
      </c>
      <c r="P32" s="19" t="s">
        <v>47</v>
      </c>
      <c r="Q32" s="214">
        <v>43.14</v>
      </c>
      <c r="R32" s="215">
        <v>71.260000000000005</v>
      </c>
      <c r="S32" s="215">
        <v>83.79</v>
      </c>
      <c r="T32" s="215">
        <v>97.15</v>
      </c>
      <c r="U32" s="215">
        <v>103.05</v>
      </c>
      <c r="V32" s="76">
        <f t="shared" si="12"/>
        <v>6.0730828615542798E-2</v>
      </c>
      <c r="W32" s="215">
        <f t="shared" si="13"/>
        <v>5.8999999999999915</v>
      </c>
      <c r="AE32" s="19" t="s">
        <v>47</v>
      </c>
      <c r="AF32" s="217">
        <v>137154616.22</v>
      </c>
      <c r="AG32" s="218">
        <v>381266756.46000004</v>
      </c>
      <c r="AH32" s="218">
        <v>437659233.52999997</v>
      </c>
      <c r="AI32" s="218">
        <v>514533652.09000003</v>
      </c>
      <c r="AJ32" s="218">
        <v>542697009.57999992</v>
      </c>
      <c r="AK32" s="76">
        <f t="shared" si="14"/>
        <v>5.4735695858963318E-2</v>
      </c>
      <c r="AL32" s="53">
        <f t="shared" si="15"/>
        <v>28163357.48999989</v>
      </c>
    </row>
    <row r="33" spans="2:39" ht="15.75" customHeight="1" x14ac:dyDescent="0.25">
      <c r="B33" s="19" t="s">
        <v>48</v>
      </c>
      <c r="C33" s="214">
        <v>66.41</v>
      </c>
      <c r="D33" s="214">
        <v>77.45</v>
      </c>
      <c r="E33" s="214">
        <v>80.180000000000007</v>
      </c>
      <c r="F33" s="214">
        <v>87.94</v>
      </c>
      <c r="G33" s="214">
        <v>99.82</v>
      </c>
      <c r="H33" s="76">
        <f t="shared" si="10"/>
        <v>0.1350921082556289</v>
      </c>
      <c r="I33" s="215">
        <f t="shared" si="11"/>
        <v>11.879999999999995</v>
      </c>
      <c r="P33" s="19" t="s">
        <v>48</v>
      </c>
      <c r="Q33" s="214">
        <v>36.92</v>
      </c>
      <c r="R33" s="215">
        <v>53.92</v>
      </c>
      <c r="S33" s="215">
        <v>54.70000000000001</v>
      </c>
      <c r="T33" s="215">
        <v>63.160000000000004</v>
      </c>
      <c r="U33" s="215">
        <v>68.97</v>
      </c>
      <c r="V33" s="76">
        <f t="shared" si="12"/>
        <v>9.198860037998724E-2</v>
      </c>
      <c r="W33" s="215">
        <f t="shared" si="13"/>
        <v>5.8099999999999952</v>
      </c>
      <c r="AE33" s="19" t="s">
        <v>48</v>
      </c>
      <c r="AF33" s="217">
        <v>4381169.17</v>
      </c>
      <c r="AG33" s="218">
        <v>8179727.9700000007</v>
      </c>
      <c r="AH33" s="218">
        <v>8858381.8200000003</v>
      </c>
      <c r="AI33" s="218">
        <v>10237092.02</v>
      </c>
      <c r="AJ33" s="218">
        <v>11416716.560000001</v>
      </c>
      <c r="AK33" s="76">
        <f t="shared" si="14"/>
        <v>0.11523043240164221</v>
      </c>
      <c r="AL33" s="53">
        <f t="shared" si="15"/>
        <v>1179624.540000001</v>
      </c>
    </row>
    <row r="34" spans="2:39" ht="15.75" customHeight="1" x14ac:dyDescent="0.25">
      <c r="B34" s="19" t="s">
        <v>49</v>
      </c>
      <c r="C34" s="214">
        <v>154.08000000000001</v>
      </c>
      <c r="D34" s="214">
        <v>185.18</v>
      </c>
      <c r="E34" s="214">
        <v>211.21</v>
      </c>
      <c r="F34" s="214">
        <v>199.41</v>
      </c>
      <c r="G34" s="214">
        <v>220.58</v>
      </c>
      <c r="H34" s="76">
        <f t="shared" si="10"/>
        <v>0.10616318138508607</v>
      </c>
      <c r="I34" s="215">
        <f t="shared" si="11"/>
        <v>21.170000000000016</v>
      </c>
      <c r="P34" s="19" t="s">
        <v>49</v>
      </c>
      <c r="Q34" s="214">
        <v>46.13</v>
      </c>
      <c r="R34" s="215">
        <v>94.38</v>
      </c>
      <c r="S34" s="215">
        <v>117.35</v>
      </c>
      <c r="T34" s="215">
        <v>126.66000000000001</v>
      </c>
      <c r="U34" s="215">
        <v>163.08000000000001</v>
      </c>
      <c r="V34" s="76">
        <f t="shared" si="12"/>
        <v>0.2875414495499764</v>
      </c>
      <c r="W34" s="215">
        <f t="shared" si="13"/>
        <v>36.42</v>
      </c>
      <c r="AE34" s="19" t="s">
        <v>49</v>
      </c>
      <c r="AF34" s="217">
        <v>22694182.549999997</v>
      </c>
      <c r="AG34" s="218">
        <v>56883669.170000002</v>
      </c>
      <c r="AH34" s="218">
        <v>67682841.399999991</v>
      </c>
      <c r="AI34" s="218">
        <v>67200118.379999995</v>
      </c>
      <c r="AJ34" s="218">
        <v>102919216.39</v>
      </c>
      <c r="AK34" s="76">
        <f t="shared" si="14"/>
        <v>0.53153326022459324</v>
      </c>
      <c r="AL34" s="53">
        <f t="shared" si="15"/>
        <v>35719098.010000005</v>
      </c>
    </row>
    <row r="35" spans="2:39" ht="15.75" customHeight="1" x14ac:dyDescent="0.25">
      <c r="B35" s="19" t="s">
        <v>50</v>
      </c>
      <c r="C35" s="214">
        <v>51.25</v>
      </c>
      <c r="D35" s="214">
        <v>59.12</v>
      </c>
      <c r="E35" s="214">
        <v>65.930000000000007</v>
      </c>
      <c r="F35" s="214">
        <v>74.61</v>
      </c>
      <c r="G35" s="214">
        <v>82.59</v>
      </c>
      <c r="H35" s="76">
        <f t="shared" si="10"/>
        <v>0.1069561720948935</v>
      </c>
      <c r="I35" s="215">
        <f t="shared" si="11"/>
        <v>7.980000000000004</v>
      </c>
      <c r="P35" s="19" t="s">
        <v>50</v>
      </c>
      <c r="Q35" s="214">
        <v>28.24</v>
      </c>
      <c r="R35" s="215">
        <v>42.01</v>
      </c>
      <c r="S35" s="215">
        <v>52.07</v>
      </c>
      <c r="T35" s="215">
        <v>61.36999999999999</v>
      </c>
      <c r="U35" s="215">
        <v>67.099999999999994</v>
      </c>
      <c r="V35" s="76">
        <f t="shared" si="12"/>
        <v>9.336809516050204E-2</v>
      </c>
      <c r="W35" s="215">
        <f t="shared" si="13"/>
        <v>5.730000000000004</v>
      </c>
      <c r="AE35" s="19" t="s">
        <v>50</v>
      </c>
      <c r="AF35" s="217">
        <v>54944687.289999999</v>
      </c>
      <c r="AG35" s="218">
        <v>136922674.63999999</v>
      </c>
      <c r="AH35" s="218">
        <v>177906116.87</v>
      </c>
      <c r="AI35" s="218">
        <v>218084310.92000002</v>
      </c>
      <c r="AJ35" s="218">
        <v>237061832.75</v>
      </c>
      <c r="AK35" s="76">
        <f t="shared" si="14"/>
        <v>8.7019197987889818E-2</v>
      </c>
      <c r="AL35" s="53">
        <f t="shared" si="15"/>
        <v>18977521.829999983</v>
      </c>
    </row>
    <row r="36" spans="2:39" x14ac:dyDescent="0.25">
      <c r="B36" s="19" t="s">
        <v>51</v>
      </c>
      <c r="C36" s="214">
        <v>84.44</v>
      </c>
      <c r="D36" s="214">
        <v>89.45</v>
      </c>
      <c r="E36" s="214">
        <v>98.5</v>
      </c>
      <c r="F36" s="214">
        <v>108.5</v>
      </c>
      <c r="G36" s="214">
        <v>115.69</v>
      </c>
      <c r="H36" s="76">
        <f>G36/F36-1</f>
        <v>6.6267281105990783E-2</v>
      </c>
      <c r="I36" s="215">
        <f t="shared" si="11"/>
        <v>7.1899999999999977</v>
      </c>
      <c r="P36" s="19" t="s">
        <v>51</v>
      </c>
      <c r="Q36" s="214">
        <v>45.63</v>
      </c>
      <c r="R36" s="215">
        <v>64.64</v>
      </c>
      <c r="S36" s="215">
        <v>73.62</v>
      </c>
      <c r="T36" s="215">
        <v>81.849999999999994</v>
      </c>
      <c r="U36" s="215">
        <v>88.52</v>
      </c>
      <c r="V36" s="76">
        <f t="shared" si="12"/>
        <v>8.1490531459987858E-2</v>
      </c>
      <c r="W36" s="215">
        <f t="shared" si="13"/>
        <v>6.6700000000000017</v>
      </c>
      <c r="AE36" s="19" t="s">
        <v>51</v>
      </c>
      <c r="AF36" s="217">
        <v>4498900.47</v>
      </c>
      <c r="AG36" s="218">
        <v>7864755.4300000006</v>
      </c>
      <c r="AH36" s="218">
        <v>9097368.0999999996</v>
      </c>
      <c r="AI36" s="218">
        <v>10277452.130000001</v>
      </c>
      <c r="AJ36" s="218">
        <v>11114507.720000001</v>
      </c>
      <c r="AK36" s="76">
        <f t="shared" si="14"/>
        <v>8.1445827177012653E-2</v>
      </c>
      <c r="AL36" s="53">
        <f t="shared" si="15"/>
        <v>837055.58999999985</v>
      </c>
    </row>
    <row r="37" spans="2:39" x14ac:dyDescent="0.25">
      <c r="B37" s="19" t="s">
        <v>52</v>
      </c>
      <c r="C37" s="214">
        <v>125.31</v>
      </c>
      <c r="D37" s="214">
        <v>128.21</v>
      </c>
      <c r="E37" s="214">
        <v>149.08000000000001</v>
      </c>
      <c r="F37" s="214">
        <v>167.62</v>
      </c>
      <c r="G37" s="214">
        <v>191.89</v>
      </c>
      <c r="H37" s="76">
        <f t="shared" ref="H37:H40" si="16">G37/F37-1</f>
        <v>0.14479179095573302</v>
      </c>
      <c r="I37" s="215">
        <f t="shared" si="11"/>
        <v>24.269999999999982</v>
      </c>
      <c r="P37" s="19" t="s">
        <v>52</v>
      </c>
      <c r="Q37" s="214">
        <v>82.55</v>
      </c>
      <c r="R37" s="215">
        <v>96.820000000000007</v>
      </c>
      <c r="S37" s="215">
        <v>122.12</v>
      </c>
      <c r="T37" s="215">
        <v>143.97</v>
      </c>
      <c r="U37" s="215">
        <v>163.12</v>
      </c>
      <c r="V37" s="76">
        <f t="shared" si="12"/>
        <v>0.13301382232409531</v>
      </c>
      <c r="W37" s="215">
        <f t="shared" si="13"/>
        <v>19.150000000000006</v>
      </c>
      <c r="AE37" s="19" t="s">
        <v>52</v>
      </c>
      <c r="AF37" s="217">
        <v>30921945.879999999</v>
      </c>
      <c r="AG37" s="218">
        <v>58546964.609999999</v>
      </c>
      <c r="AH37" s="218">
        <v>79534420.480000004</v>
      </c>
      <c r="AI37" s="218">
        <v>93956888.709999993</v>
      </c>
      <c r="AJ37" s="218">
        <v>103670606.91</v>
      </c>
      <c r="AK37" s="76">
        <f t="shared" si="14"/>
        <v>0.10338484312716667</v>
      </c>
      <c r="AL37" s="53">
        <f t="shared" si="15"/>
        <v>9713718.200000003</v>
      </c>
    </row>
    <row r="38" spans="2:39" x14ac:dyDescent="0.25">
      <c r="B38" s="19" t="s">
        <v>53</v>
      </c>
      <c r="C38" s="214">
        <v>68.989999999999995</v>
      </c>
      <c r="D38" s="214">
        <v>76.34</v>
      </c>
      <c r="E38" s="214">
        <v>86.56</v>
      </c>
      <c r="F38" s="214">
        <v>96.87</v>
      </c>
      <c r="G38" s="214">
        <v>102.34</v>
      </c>
      <c r="H38" s="76">
        <f t="shared" si="16"/>
        <v>5.646743057706205E-2</v>
      </c>
      <c r="I38" s="215">
        <f t="shared" si="11"/>
        <v>5.4699999999999989</v>
      </c>
      <c r="P38" s="19" t="s">
        <v>53</v>
      </c>
      <c r="Q38" s="214">
        <v>37.840000000000003</v>
      </c>
      <c r="R38" s="215">
        <v>53.16</v>
      </c>
      <c r="S38" s="215">
        <v>62.009999999999991</v>
      </c>
      <c r="T38" s="215">
        <v>69.75</v>
      </c>
      <c r="U38" s="215">
        <v>76.260000000000005</v>
      </c>
      <c r="V38" s="76">
        <f t="shared" si="12"/>
        <v>9.333333333333349E-2</v>
      </c>
      <c r="W38" s="215">
        <f t="shared" si="13"/>
        <v>6.5100000000000051</v>
      </c>
      <c r="AE38" s="19" t="s">
        <v>53</v>
      </c>
      <c r="AF38" s="217">
        <v>16610861.379999999</v>
      </c>
      <c r="AG38" s="218">
        <v>27747259.210000001</v>
      </c>
      <c r="AH38" s="218">
        <v>33481132.210000001</v>
      </c>
      <c r="AI38" s="218">
        <v>36544291.980000004</v>
      </c>
      <c r="AJ38" s="218">
        <v>39167854.120000005</v>
      </c>
      <c r="AK38" s="76">
        <f t="shared" si="14"/>
        <v>7.1791297569421486E-2</v>
      </c>
      <c r="AL38" s="53">
        <f t="shared" si="15"/>
        <v>2623562.1400000006</v>
      </c>
    </row>
    <row r="39" spans="2:39" x14ac:dyDescent="0.25">
      <c r="B39" s="19" t="s">
        <v>54</v>
      </c>
      <c r="C39" s="214">
        <v>98.71</v>
      </c>
      <c r="D39" s="214">
        <v>114.5</v>
      </c>
      <c r="E39" s="214">
        <v>129.22</v>
      </c>
      <c r="F39" s="214">
        <v>138.65</v>
      </c>
      <c r="G39" s="214">
        <v>118.45999999999998</v>
      </c>
      <c r="H39" s="76">
        <f t="shared" si="16"/>
        <v>-0.14561846375766341</v>
      </c>
      <c r="I39" s="215">
        <f t="shared" si="11"/>
        <v>-20.190000000000026</v>
      </c>
      <c r="P39" s="19" t="s">
        <v>54</v>
      </c>
      <c r="Q39" s="214">
        <v>53.72</v>
      </c>
      <c r="R39" s="215">
        <v>88.72</v>
      </c>
      <c r="S39" s="215">
        <v>109.01</v>
      </c>
      <c r="T39" s="215">
        <v>119.74</v>
      </c>
      <c r="U39" s="215">
        <v>101.6</v>
      </c>
      <c r="V39" s="76">
        <f t="shared" si="12"/>
        <v>-0.15149490562886259</v>
      </c>
      <c r="W39" s="215">
        <f t="shared" si="13"/>
        <v>-18.14</v>
      </c>
      <c r="AE39" s="19" t="s">
        <v>54</v>
      </c>
      <c r="AF39" s="217">
        <v>34127770.07</v>
      </c>
      <c r="AG39" s="218">
        <v>88124626.280000001</v>
      </c>
      <c r="AH39" s="218">
        <v>107150132.73</v>
      </c>
      <c r="AI39" s="218">
        <v>119099527.73999999</v>
      </c>
      <c r="AJ39" s="218">
        <v>101644173.95</v>
      </c>
      <c r="AK39" s="76">
        <f t="shared" si="14"/>
        <v>-0.14656106637220145</v>
      </c>
      <c r="AL39" s="53">
        <f t="shared" si="15"/>
        <v>-17455353.789999992</v>
      </c>
    </row>
    <row r="40" spans="2:39" x14ac:dyDescent="0.25">
      <c r="B40" s="23" t="s">
        <v>55</v>
      </c>
      <c r="C40" s="214">
        <v>74.28</v>
      </c>
      <c r="D40" s="214">
        <v>64.23</v>
      </c>
      <c r="E40" s="214">
        <v>69.86</v>
      </c>
      <c r="F40" s="214">
        <v>72.73</v>
      </c>
      <c r="G40" s="214">
        <v>77.06</v>
      </c>
      <c r="H40" s="76">
        <f t="shared" si="16"/>
        <v>5.9535267427471394E-2</v>
      </c>
      <c r="I40" s="215">
        <f t="shared" si="11"/>
        <v>4.3299999999999983</v>
      </c>
      <c r="P40" s="23" t="s">
        <v>55</v>
      </c>
      <c r="Q40" s="214">
        <v>29.35</v>
      </c>
      <c r="R40" s="215">
        <v>43.18</v>
      </c>
      <c r="S40" s="215">
        <v>54</v>
      </c>
      <c r="T40" s="215">
        <v>56.56</v>
      </c>
      <c r="U40" s="215">
        <v>58.49</v>
      </c>
      <c r="V40" s="76">
        <f t="shared" si="12"/>
        <v>3.4123055162659011E-2</v>
      </c>
      <c r="W40" s="215">
        <f t="shared" si="13"/>
        <v>1.9299999999999997</v>
      </c>
      <c r="AE40" s="23" t="s">
        <v>55</v>
      </c>
      <c r="AF40" s="217">
        <v>12828760.219999999</v>
      </c>
      <c r="AG40" s="218">
        <v>20416665.23</v>
      </c>
      <c r="AH40" s="218">
        <v>24141003.859999999</v>
      </c>
      <c r="AI40" s="218">
        <v>26190289.780000001</v>
      </c>
      <c r="AJ40" s="218">
        <v>27172923.780000001</v>
      </c>
      <c r="AK40" s="76">
        <f t="shared" si="14"/>
        <v>3.7519019768554873E-2</v>
      </c>
      <c r="AL40" s="53">
        <f t="shared" si="15"/>
        <v>982634</v>
      </c>
    </row>
    <row r="41" spans="2:39" x14ac:dyDescent="0.25">
      <c r="B41" s="103"/>
      <c r="C41" s="104"/>
      <c r="D41" s="104"/>
      <c r="E41" s="104"/>
      <c r="F41" s="104"/>
      <c r="G41" s="105"/>
      <c r="H41" s="104"/>
      <c r="I41" s="106"/>
      <c r="P41" s="103"/>
      <c r="Q41" s="104"/>
      <c r="R41" s="104"/>
      <c r="S41" s="104"/>
      <c r="T41" s="104"/>
      <c r="U41" s="105"/>
      <c r="V41" s="104"/>
      <c r="W41" s="106"/>
      <c r="AE41" s="103"/>
      <c r="AF41" s="103"/>
      <c r="AG41" s="103"/>
      <c r="AH41" s="103"/>
      <c r="AI41" s="104"/>
      <c r="AJ41" s="105"/>
      <c r="AK41" s="106"/>
      <c r="AL41" s="106"/>
    </row>
    <row r="42" spans="2:39" x14ac:dyDescent="0.25">
      <c r="B42" s="313" t="s">
        <v>57</v>
      </c>
      <c r="C42" s="313"/>
      <c r="D42" s="313"/>
      <c r="E42" s="313"/>
      <c r="F42" s="313"/>
      <c r="G42" s="313"/>
      <c r="H42" s="313"/>
      <c r="I42" s="107"/>
      <c r="P42" s="107" t="s">
        <v>57</v>
      </c>
      <c r="Q42" s="107"/>
      <c r="R42" s="107"/>
      <c r="S42" s="107"/>
      <c r="T42" s="107"/>
      <c r="U42" s="107"/>
      <c r="V42" s="107"/>
      <c r="W42" s="107"/>
      <c r="AE42" s="107" t="s">
        <v>57</v>
      </c>
      <c r="AF42" s="107"/>
      <c r="AG42" s="107"/>
      <c r="AH42" s="107"/>
      <c r="AI42" s="107"/>
      <c r="AJ42" s="107"/>
      <c r="AK42" s="107"/>
      <c r="AL42" s="107"/>
    </row>
    <row r="43" spans="2:39" ht="39" customHeight="1" x14ac:dyDescent="0.25">
      <c r="B43" s="275" t="s">
        <v>171</v>
      </c>
      <c r="C43" s="275"/>
      <c r="D43" s="275"/>
      <c r="E43" s="275"/>
      <c r="F43" s="275"/>
      <c r="G43" s="275"/>
      <c r="H43" s="275"/>
      <c r="P43" s="275" t="s">
        <v>172</v>
      </c>
      <c r="Q43" s="275"/>
      <c r="R43" s="275"/>
      <c r="S43" s="275"/>
      <c r="T43" s="275"/>
      <c r="U43" s="275"/>
      <c r="V43" s="275"/>
      <c r="W43" s="275"/>
      <c r="AE43" s="314" t="s">
        <v>173</v>
      </c>
      <c r="AF43" s="314"/>
      <c r="AG43" s="314"/>
      <c r="AH43" s="314"/>
      <c r="AI43" s="314"/>
      <c r="AJ43" s="314"/>
      <c r="AK43" s="314"/>
      <c r="AL43" s="314"/>
      <c r="AM43" s="314"/>
    </row>
    <row r="44" spans="2:39" ht="24" customHeight="1" x14ac:dyDescent="0.25">
      <c r="B44" s="275" t="s">
        <v>174</v>
      </c>
      <c r="C44" s="275"/>
      <c r="D44" s="275"/>
      <c r="E44" s="275"/>
      <c r="F44" s="275"/>
      <c r="G44" s="275"/>
      <c r="H44" s="275"/>
      <c r="P44" s="315" t="s">
        <v>175</v>
      </c>
      <c r="Q44" s="315"/>
      <c r="R44" s="315"/>
      <c r="S44" s="315"/>
      <c r="T44" s="315"/>
      <c r="U44" s="315"/>
      <c r="V44" s="315"/>
      <c r="W44" s="315"/>
      <c r="AF44" s="122"/>
      <c r="AG44" s="122"/>
    </row>
  </sheetData>
  <mergeCells count="18">
    <mergeCell ref="AE27:AK27"/>
    <mergeCell ref="B5:N5"/>
    <mergeCell ref="P5:AB5"/>
    <mergeCell ref="AD5:AS5"/>
    <mergeCell ref="B21:N21"/>
    <mergeCell ref="P21:W21"/>
    <mergeCell ref="AD21:AT21"/>
    <mergeCell ref="B22:N22"/>
    <mergeCell ref="P22:W22"/>
    <mergeCell ref="B23:N23"/>
    <mergeCell ref="B27:H27"/>
    <mergeCell ref="P27:W27"/>
    <mergeCell ref="B42:H42"/>
    <mergeCell ref="B43:H43"/>
    <mergeCell ref="P43:W43"/>
    <mergeCell ref="AE43:AM43"/>
    <mergeCell ref="B44:H44"/>
    <mergeCell ref="P44:W44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AD2B-3BCF-4105-85FE-1CFB8D532BD2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CONCATENATE("Tarifa media diaria (ADR) Tenerife y municipios")</f>
        <v>Tarifa media diaria (ADR)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95.01</v>
      </c>
      <c r="D6" s="222">
        <v>99.07</v>
      </c>
      <c r="E6" s="222">
        <v>105.64</v>
      </c>
      <c r="F6" s="222">
        <v>114.04</v>
      </c>
      <c r="G6" s="222">
        <v>125.24</v>
      </c>
      <c r="H6" s="222">
        <v>132.82</v>
      </c>
      <c r="I6" s="95">
        <f t="shared" ref="I6:I51" si="0">IFERROR(H6/G6-1,"-")</f>
        <v>6.052379431491528E-2</v>
      </c>
      <c r="J6" s="222">
        <f t="shared" ref="J6:J51" si="1">IFERROR(H6-G6,"-")</f>
        <v>7.5799999999999983</v>
      </c>
      <c r="K6" s="223">
        <v>2214.8999999999996</v>
      </c>
      <c r="L6" s="223">
        <v>2337.9300000000003</v>
      </c>
      <c r="M6" s="223">
        <v>2442.7199999999993</v>
      </c>
      <c r="N6" s="223">
        <v>2610.1799999999998</v>
      </c>
      <c r="O6" s="223">
        <v>2694.0000000000005</v>
      </c>
      <c r="P6" s="95">
        <f t="shared" ref="P6:P51" si="2">IFERROR(O6/N6-1,"-")</f>
        <v>3.2112727857849022E-2</v>
      </c>
      <c r="Q6" s="222">
        <f t="shared" ref="Q6:Q51" si="3">IFERROR(O6-N6,"-")</f>
        <v>83.820000000000618</v>
      </c>
    </row>
    <row r="7" spans="2:17" x14ac:dyDescent="0.25">
      <c r="B7" s="96" t="s">
        <v>62</v>
      </c>
      <c r="C7" s="224">
        <v>103.69</v>
      </c>
      <c r="D7" s="224">
        <v>107.45</v>
      </c>
      <c r="E7" s="224">
        <v>114.17</v>
      </c>
      <c r="F7" s="224">
        <v>123.63</v>
      </c>
      <c r="G7" s="224">
        <v>135.81</v>
      </c>
      <c r="H7" s="224">
        <v>143.28</v>
      </c>
      <c r="I7" s="98">
        <f t="shared" si="0"/>
        <v>5.5003313452617553E-2</v>
      </c>
      <c r="J7" s="224">
        <f t="shared" si="1"/>
        <v>7.4699999999999989</v>
      </c>
      <c r="K7" s="225">
        <v>98.25</v>
      </c>
      <c r="L7" s="225">
        <v>103.79</v>
      </c>
      <c r="M7" s="225">
        <v>109.35</v>
      </c>
      <c r="N7" s="225">
        <v>118.06</v>
      </c>
      <c r="O7" s="225">
        <v>125.21</v>
      </c>
      <c r="P7" s="98">
        <f t="shared" si="2"/>
        <v>6.0562425885143156E-2</v>
      </c>
      <c r="Q7" s="224">
        <f t="shared" si="3"/>
        <v>7.1499999999999915</v>
      </c>
    </row>
    <row r="8" spans="2:17" x14ac:dyDescent="0.25">
      <c r="B8" s="99" t="s">
        <v>63</v>
      </c>
      <c r="C8" s="226">
        <v>113.97</v>
      </c>
      <c r="D8" s="226">
        <v>117.1</v>
      </c>
      <c r="E8" s="226">
        <v>123.96</v>
      </c>
      <c r="F8" s="226">
        <v>133.49</v>
      </c>
      <c r="G8" s="226">
        <v>146.25</v>
      </c>
      <c r="H8" s="226">
        <v>154.19</v>
      </c>
      <c r="I8" s="100">
        <f t="shared" si="0"/>
        <v>5.4290598290598346E-2</v>
      </c>
      <c r="J8" s="226">
        <f t="shared" si="1"/>
        <v>7.9399999999999977</v>
      </c>
      <c r="K8" s="227">
        <v>105.8</v>
      </c>
      <c r="L8" s="227">
        <v>111.78</v>
      </c>
      <c r="M8" s="227">
        <v>117.41</v>
      </c>
      <c r="N8" s="227">
        <v>126.76</v>
      </c>
      <c r="O8" s="227">
        <v>134.26</v>
      </c>
      <c r="P8" s="100">
        <f t="shared" si="2"/>
        <v>5.9166929630798171E-2</v>
      </c>
      <c r="Q8" s="226">
        <f t="shared" si="3"/>
        <v>7.4999999999999858</v>
      </c>
    </row>
    <row r="9" spans="2:17" x14ac:dyDescent="0.25">
      <c r="B9" s="99" t="s">
        <v>70</v>
      </c>
      <c r="C9" s="226">
        <v>59.3</v>
      </c>
      <c r="D9" s="226">
        <v>59.54</v>
      </c>
      <c r="E9" s="226">
        <v>65.25</v>
      </c>
      <c r="F9" s="226">
        <v>72.2</v>
      </c>
      <c r="G9" s="226">
        <v>79.78</v>
      </c>
      <c r="H9" s="226">
        <v>84.79</v>
      </c>
      <c r="I9" s="100">
        <f t="shared" si="0"/>
        <v>6.2797693657558273E-2</v>
      </c>
      <c r="J9" s="226">
        <f t="shared" si="1"/>
        <v>5.0100000000000051</v>
      </c>
      <c r="K9" s="227">
        <v>58.14</v>
      </c>
      <c r="L9" s="227">
        <v>60.59</v>
      </c>
      <c r="M9" s="227">
        <v>66.03</v>
      </c>
      <c r="N9" s="227">
        <v>71.03</v>
      </c>
      <c r="O9" s="227">
        <v>75.84</v>
      </c>
      <c r="P9" s="100">
        <f t="shared" si="2"/>
        <v>6.7717865690553269E-2</v>
      </c>
      <c r="Q9" s="226">
        <f t="shared" si="3"/>
        <v>4.8100000000000023</v>
      </c>
    </row>
    <row r="10" spans="2:17" x14ac:dyDescent="0.25">
      <c r="B10" s="96" t="s">
        <v>65</v>
      </c>
      <c r="C10" s="224">
        <v>69.31</v>
      </c>
      <c r="D10" s="224">
        <v>67.12</v>
      </c>
      <c r="E10" s="224">
        <v>73.209999999999994</v>
      </c>
      <c r="F10" s="224">
        <v>78.930000000000007</v>
      </c>
      <c r="G10" s="224">
        <v>86.93</v>
      </c>
      <c r="H10" s="224">
        <v>96.43</v>
      </c>
      <c r="I10" s="98">
        <f t="shared" si="0"/>
        <v>0.10928333141608193</v>
      </c>
      <c r="J10" s="224">
        <f t="shared" si="1"/>
        <v>9.5</v>
      </c>
      <c r="K10" s="225">
        <v>65.13</v>
      </c>
      <c r="L10" s="225">
        <v>68.09</v>
      </c>
      <c r="M10" s="225">
        <v>78.010000000000005</v>
      </c>
      <c r="N10" s="225">
        <v>83.54</v>
      </c>
      <c r="O10" s="225">
        <v>85.59</v>
      </c>
      <c r="P10" s="98">
        <f t="shared" si="2"/>
        <v>2.4539142925544599E-2</v>
      </c>
      <c r="Q10" s="224">
        <f t="shared" si="3"/>
        <v>2.0499999999999972</v>
      </c>
    </row>
    <row r="11" spans="2:17" x14ac:dyDescent="0.25">
      <c r="B11" s="93" t="s">
        <v>46</v>
      </c>
      <c r="C11" s="228">
        <v>119.42</v>
      </c>
      <c r="D11" s="228">
        <v>126.49</v>
      </c>
      <c r="E11" s="228">
        <v>131.02000000000001</v>
      </c>
      <c r="F11" s="228">
        <v>138.91</v>
      </c>
      <c r="G11" s="228">
        <v>151.52000000000001</v>
      </c>
      <c r="H11" s="228">
        <v>159.22</v>
      </c>
      <c r="I11" s="102">
        <f t="shared" si="0"/>
        <v>5.081837381203802E-2</v>
      </c>
      <c r="J11" s="228">
        <f t="shared" si="1"/>
        <v>7.6999999999999886</v>
      </c>
      <c r="K11" s="229">
        <v>108.9</v>
      </c>
      <c r="L11" s="229">
        <v>112.49</v>
      </c>
      <c r="M11" s="229">
        <v>119.26</v>
      </c>
      <c r="N11" s="229">
        <v>126.95</v>
      </c>
      <c r="O11" s="229">
        <v>134.88</v>
      </c>
      <c r="P11" s="102">
        <f t="shared" si="2"/>
        <v>6.2465537613233479E-2</v>
      </c>
      <c r="Q11" s="228">
        <f t="shared" si="3"/>
        <v>7.9299999999999926</v>
      </c>
    </row>
    <row r="12" spans="2:17" x14ac:dyDescent="0.25">
      <c r="B12" s="96" t="s">
        <v>62</v>
      </c>
      <c r="C12" s="224">
        <v>130.44999999999999</v>
      </c>
      <c r="D12" s="224">
        <v>134.97</v>
      </c>
      <c r="E12" s="224">
        <v>140.36000000000001</v>
      </c>
      <c r="F12" s="224">
        <v>150.29</v>
      </c>
      <c r="G12" s="224">
        <v>166.01</v>
      </c>
      <c r="H12" s="224">
        <v>174.46</v>
      </c>
      <c r="I12" s="98">
        <f t="shared" si="0"/>
        <v>5.0900548159749537E-2</v>
      </c>
      <c r="J12" s="224">
        <f t="shared" si="1"/>
        <v>8.4500000000000171</v>
      </c>
      <c r="K12" s="225">
        <v>115.66</v>
      </c>
      <c r="L12" s="225">
        <v>120.24</v>
      </c>
      <c r="M12" s="225">
        <v>128.46</v>
      </c>
      <c r="N12" s="225">
        <v>138.44999999999999</v>
      </c>
      <c r="O12" s="225">
        <v>146.44</v>
      </c>
      <c r="P12" s="98">
        <f t="shared" si="2"/>
        <v>5.7710364752618259E-2</v>
      </c>
      <c r="Q12" s="224">
        <f t="shared" si="3"/>
        <v>7.9900000000000091</v>
      </c>
    </row>
    <row r="13" spans="2:17" x14ac:dyDescent="0.25">
      <c r="B13" s="99" t="s">
        <v>63</v>
      </c>
      <c r="C13" s="226">
        <v>138.85</v>
      </c>
      <c r="D13" s="226">
        <v>143.38999999999999</v>
      </c>
      <c r="E13" s="226">
        <v>150.34</v>
      </c>
      <c r="F13" s="226">
        <v>160.88</v>
      </c>
      <c r="G13" s="226">
        <v>176.82</v>
      </c>
      <c r="H13" s="226">
        <v>186.36</v>
      </c>
      <c r="I13" s="100">
        <f t="shared" si="0"/>
        <v>5.3953172718018472E-2</v>
      </c>
      <c r="J13" s="226">
        <f t="shared" si="1"/>
        <v>9.5400000000000205</v>
      </c>
      <c r="K13" s="227">
        <v>123.86</v>
      </c>
      <c r="L13" s="227">
        <v>128.63999999999999</v>
      </c>
      <c r="M13" s="227">
        <v>137.11000000000001</v>
      </c>
      <c r="N13" s="227">
        <v>148.5</v>
      </c>
      <c r="O13" s="227">
        <v>154.83000000000001</v>
      </c>
      <c r="P13" s="100">
        <f t="shared" si="2"/>
        <v>4.262626262626279E-2</v>
      </c>
      <c r="Q13" s="226">
        <f t="shared" si="3"/>
        <v>6.3300000000000125</v>
      </c>
    </row>
    <row r="14" spans="2:17" x14ac:dyDescent="0.25">
      <c r="B14" s="99" t="s">
        <v>70</v>
      </c>
      <c r="C14" s="226">
        <v>65.55</v>
      </c>
      <c r="D14" s="226">
        <v>60.97</v>
      </c>
      <c r="E14" s="226">
        <v>62.16</v>
      </c>
      <c r="F14" s="226">
        <v>62.3</v>
      </c>
      <c r="G14" s="226">
        <v>64.11</v>
      </c>
      <c r="H14" s="226">
        <v>71.02</v>
      </c>
      <c r="I14" s="100">
        <f t="shared" si="0"/>
        <v>0.10778349711433477</v>
      </c>
      <c r="J14" s="226">
        <f t="shared" si="1"/>
        <v>6.9099999999999966</v>
      </c>
      <c r="K14" s="227">
        <v>48.25</v>
      </c>
      <c r="L14" s="227">
        <v>47.4</v>
      </c>
      <c r="M14" s="227">
        <v>45.16</v>
      </c>
      <c r="N14" s="227">
        <v>56.04</v>
      </c>
      <c r="O14" s="227">
        <v>74.430000000000007</v>
      </c>
      <c r="P14" s="100">
        <f t="shared" si="2"/>
        <v>0.3281584582441115</v>
      </c>
      <c r="Q14" s="226">
        <f t="shared" si="3"/>
        <v>18.390000000000008</v>
      </c>
    </row>
    <row r="15" spans="2:17" x14ac:dyDescent="0.25">
      <c r="B15" s="96" t="s">
        <v>65</v>
      </c>
      <c r="C15" s="224">
        <v>76.66</v>
      </c>
      <c r="D15" s="224">
        <v>74.13</v>
      </c>
      <c r="E15" s="224">
        <v>78.930000000000007</v>
      </c>
      <c r="F15" s="224">
        <v>83.06</v>
      </c>
      <c r="G15" s="224">
        <v>86.47</v>
      </c>
      <c r="H15" s="224">
        <v>96.49</v>
      </c>
      <c r="I15" s="98">
        <f t="shared" si="0"/>
        <v>0.11587833930843061</v>
      </c>
      <c r="J15" s="224">
        <f t="shared" si="1"/>
        <v>10.019999999999996</v>
      </c>
      <c r="K15" s="225">
        <v>70.37</v>
      </c>
      <c r="L15" s="225">
        <v>73.400000000000006</v>
      </c>
      <c r="M15" s="225">
        <v>74.91</v>
      </c>
      <c r="N15" s="225">
        <v>78.599999999999994</v>
      </c>
      <c r="O15" s="225">
        <v>82.88</v>
      </c>
      <c r="P15" s="98">
        <f t="shared" si="2"/>
        <v>5.4452926208651498E-2</v>
      </c>
      <c r="Q15" s="224">
        <f t="shared" si="3"/>
        <v>4.2800000000000011</v>
      </c>
    </row>
    <row r="16" spans="2:17" x14ac:dyDescent="0.25">
      <c r="B16" s="93" t="s">
        <v>50</v>
      </c>
      <c r="C16" s="228">
        <v>53.52</v>
      </c>
      <c r="D16" s="228">
        <v>51.25</v>
      </c>
      <c r="E16" s="228">
        <v>59.12</v>
      </c>
      <c r="F16" s="228">
        <v>65.930000000000007</v>
      </c>
      <c r="G16" s="228">
        <v>74.61</v>
      </c>
      <c r="H16" s="228">
        <v>82.59</v>
      </c>
      <c r="I16" s="102">
        <f t="shared" si="0"/>
        <v>0.1069561720948935</v>
      </c>
      <c r="J16" s="228">
        <f t="shared" si="1"/>
        <v>7.980000000000004</v>
      </c>
      <c r="K16" s="229">
        <v>49.5</v>
      </c>
      <c r="L16" s="229">
        <v>55.39</v>
      </c>
      <c r="M16" s="229">
        <v>64.28</v>
      </c>
      <c r="N16" s="229">
        <v>70.27</v>
      </c>
      <c r="O16" s="229">
        <v>75.459999999999994</v>
      </c>
      <c r="P16" s="102">
        <f t="shared" si="2"/>
        <v>7.3857976376832113E-2</v>
      </c>
      <c r="Q16" s="228">
        <f t="shared" si="3"/>
        <v>5.1899999999999977</v>
      </c>
    </row>
    <row r="17" spans="2:17" x14ac:dyDescent="0.25">
      <c r="B17" s="96" t="s">
        <v>62</v>
      </c>
      <c r="C17" s="224">
        <v>56.97</v>
      </c>
      <c r="D17" s="224">
        <v>54.03</v>
      </c>
      <c r="E17" s="224">
        <v>62.9</v>
      </c>
      <c r="F17" s="224">
        <v>70.19</v>
      </c>
      <c r="G17" s="224">
        <v>78.77</v>
      </c>
      <c r="H17" s="224">
        <v>88.12</v>
      </c>
      <c r="I17" s="98">
        <f t="shared" si="0"/>
        <v>0.11870001269518871</v>
      </c>
      <c r="J17" s="224">
        <f t="shared" si="1"/>
        <v>9.3500000000000085</v>
      </c>
      <c r="K17" s="225">
        <v>52.47</v>
      </c>
      <c r="L17" s="225">
        <v>59.42</v>
      </c>
      <c r="M17" s="225">
        <v>68.25</v>
      </c>
      <c r="N17" s="225">
        <v>75.56</v>
      </c>
      <c r="O17" s="225">
        <v>80.069999999999993</v>
      </c>
      <c r="P17" s="98">
        <f t="shared" si="2"/>
        <v>5.9687665431445103E-2</v>
      </c>
      <c r="Q17" s="224">
        <f t="shared" si="3"/>
        <v>4.5099999999999909</v>
      </c>
    </row>
    <row r="18" spans="2:17" x14ac:dyDescent="0.25">
      <c r="B18" s="99" t="s">
        <v>68</v>
      </c>
      <c r="C18" s="226">
        <v>59.93</v>
      </c>
      <c r="D18" s="226">
        <v>57.07</v>
      </c>
      <c r="E18" s="226">
        <v>65.52</v>
      </c>
      <c r="F18" s="226">
        <v>73.069999999999993</v>
      </c>
      <c r="G18" s="226">
        <v>81.81</v>
      </c>
      <c r="H18" s="226">
        <v>92.23</v>
      </c>
      <c r="I18" s="100">
        <f t="shared" si="0"/>
        <v>0.12736829238479408</v>
      </c>
      <c r="J18" s="226">
        <f t="shared" si="1"/>
        <v>10.420000000000002</v>
      </c>
      <c r="K18" s="227">
        <v>54.5</v>
      </c>
      <c r="L18" s="227">
        <v>61.78</v>
      </c>
      <c r="M18" s="227">
        <v>71.040000000000006</v>
      </c>
      <c r="N18" s="227">
        <v>78.87</v>
      </c>
      <c r="O18" s="227">
        <v>84.89</v>
      </c>
      <c r="P18" s="100">
        <f t="shared" si="2"/>
        <v>7.632813490554069E-2</v>
      </c>
      <c r="Q18" s="226">
        <f t="shared" si="3"/>
        <v>6.019999999999996</v>
      </c>
    </row>
    <row r="19" spans="2:17" x14ac:dyDescent="0.25">
      <c r="B19" s="99" t="s">
        <v>179</v>
      </c>
      <c r="C19" s="226">
        <v>42.61</v>
      </c>
      <c r="D19" s="226">
        <v>41.43</v>
      </c>
      <c r="E19" s="226">
        <v>46.25</v>
      </c>
      <c r="F19" s="226">
        <v>50.85</v>
      </c>
      <c r="G19" s="226">
        <v>58.4</v>
      </c>
      <c r="H19" s="226">
        <v>61.07</v>
      </c>
      <c r="I19" s="100">
        <f t="shared" si="0"/>
        <v>4.5719178082191725E-2</v>
      </c>
      <c r="J19" s="226">
        <f t="shared" si="1"/>
        <v>2.6700000000000017</v>
      </c>
      <c r="K19" s="227">
        <v>36.479999999999997</v>
      </c>
      <c r="L19" s="227">
        <v>43.6</v>
      </c>
      <c r="M19" s="227">
        <v>49.18</v>
      </c>
      <c r="N19" s="227">
        <v>52.81</v>
      </c>
      <c r="O19" s="227">
        <v>49.02</v>
      </c>
      <c r="P19" s="100">
        <f t="shared" si="2"/>
        <v>-7.1766710850217796E-2</v>
      </c>
      <c r="Q19" s="226">
        <f t="shared" si="3"/>
        <v>-3.7899999999999991</v>
      </c>
    </row>
    <row r="20" spans="2:17" x14ac:dyDescent="0.25">
      <c r="B20" s="96" t="s">
        <v>65</v>
      </c>
      <c r="C20" s="224">
        <v>43.27</v>
      </c>
      <c r="D20" s="224">
        <v>41.41</v>
      </c>
      <c r="E20" s="224">
        <v>43.49</v>
      </c>
      <c r="F20" s="224">
        <v>48.39</v>
      </c>
      <c r="G20" s="224">
        <v>55.81</v>
      </c>
      <c r="H20" s="224">
        <v>59.46</v>
      </c>
      <c r="I20" s="98">
        <f t="shared" si="0"/>
        <v>6.540046586633208E-2</v>
      </c>
      <c r="J20" s="224">
        <f t="shared" si="1"/>
        <v>3.6499999999999986</v>
      </c>
      <c r="K20" s="225">
        <v>35.11</v>
      </c>
      <c r="L20" s="225">
        <v>37.619999999999997</v>
      </c>
      <c r="M20" s="225">
        <v>45.51</v>
      </c>
      <c r="N20" s="225">
        <v>48.54</v>
      </c>
      <c r="O20" s="225">
        <v>54.54</v>
      </c>
      <c r="P20" s="98">
        <f t="shared" si="2"/>
        <v>0.12360939431396778</v>
      </c>
      <c r="Q20" s="224">
        <f t="shared" si="3"/>
        <v>6</v>
      </c>
    </row>
    <row r="21" spans="2:17" x14ac:dyDescent="0.25">
      <c r="B21" s="93" t="s">
        <v>48</v>
      </c>
      <c r="C21" s="228">
        <v>70.819999999999993</v>
      </c>
      <c r="D21" s="228">
        <v>66.41</v>
      </c>
      <c r="E21" s="228">
        <v>77.45</v>
      </c>
      <c r="F21" s="228">
        <v>80.180000000000007</v>
      </c>
      <c r="G21" s="228">
        <v>87.94</v>
      </c>
      <c r="H21" s="228">
        <v>99.82</v>
      </c>
      <c r="I21" s="102">
        <f t="shared" si="0"/>
        <v>0.1350921082556289</v>
      </c>
      <c r="J21" s="228">
        <f t="shared" si="1"/>
        <v>11.879999999999995</v>
      </c>
      <c r="K21" s="229">
        <v>70.209999999999994</v>
      </c>
      <c r="L21" s="229">
        <v>72.040000000000006</v>
      </c>
      <c r="M21" s="229">
        <v>63.51</v>
      </c>
      <c r="N21" s="229">
        <v>84.57</v>
      </c>
      <c r="O21" s="229">
        <v>74.45</v>
      </c>
      <c r="P21" s="102">
        <f t="shared" si="2"/>
        <v>-0.11966418351661334</v>
      </c>
      <c r="Q21" s="228">
        <f t="shared" si="3"/>
        <v>-10.11999999999999</v>
      </c>
    </row>
    <row r="22" spans="2:17" x14ac:dyDescent="0.25">
      <c r="B22" s="96" t="s">
        <v>62</v>
      </c>
      <c r="C22" s="224">
        <v>68.510000000000005</v>
      </c>
      <c r="D22" s="224">
        <v>66.41</v>
      </c>
      <c r="E22" s="224">
        <v>77.510000000000005</v>
      </c>
      <c r="F22" s="224">
        <v>80.36</v>
      </c>
      <c r="G22" s="224">
        <v>88.03</v>
      </c>
      <c r="H22" s="224">
        <v>99.96</v>
      </c>
      <c r="I22" s="98">
        <f t="shared" si="0"/>
        <v>0.13552198114279213</v>
      </c>
      <c r="J22" s="224">
        <f t="shared" si="1"/>
        <v>11.929999999999993</v>
      </c>
      <c r="K22" s="225">
        <v>70.209999999999994</v>
      </c>
      <c r="L22" s="225">
        <v>72.08</v>
      </c>
      <c r="M22" s="225">
        <v>63.45</v>
      </c>
      <c r="N22" s="225">
        <v>84.55</v>
      </c>
      <c r="O22" s="225">
        <v>74.400000000000006</v>
      </c>
      <c r="P22" s="98">
        <f t="shared" si="2"/>
        <v>-0.12004730928444696</v>
      </c>
      <c r="Q22" s="224">
        <f t="shared" si="3"/>
        <v>-10.149999999999991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134.75</v>
      </c>
      <c r="D24" s="228">
        <v>154.08000000000001</v>
      </c>
      <c r="E24" s="228">
        <v>185.18</v>
      </c>
      <c r="F24" s="228">
        <v>211.21</v>
      </c>
      <c r="G24" s="228">
        <v>199.41</v>
      </c>
      <c r="H24" s="228">
        <v>220.58</v>
      </c>
      <c r="I24" s="102">
        <f t="shared" si="0"/>
        <v>0.10616318138508607</v>
      </c>
      <c r="J24" s="228">
        <f t="shared" si="1"/>
        <v>21.170000000000016</v>
      </c>
      <c r="K24" s="229">
        <v>207.23</v>
      </c>
      <c r="L24" s="229">
        <v>234.27</v>
      </c>
      <c r="M24" s="229">
        <v>175.2</v>
      </c>
      <c r="N24" s="229">
        <v>156.80000000000001</v>
      </c>
      <c r="O24" s="229">
        <v>159.59</v>
      </c>
      <c r="P24" s="102">
        <f t="shared" si="2"/>
        <v>1.7793367346938815E-2</v>
      </c>
      <c r="Q24" s="228">
        <f t="shared" si="3"/>
        <v>2.789999999999992</v>
      </c>
    </row>
    <row r="25" spans="2:17" x14ac:dyDescent="0.25">
      <c r="B25" s="96" t="s">
        <v>62</v>
      </c>
      <c r="C25" s="224">
        <v>134.66999999999999</v>
      </c>
      <c r="D25" s="224">
        <v>151.52000000000001</v>
      </c>
      <c r="E25" s="224">
        <v>180.18</v>
      </c>
      <c r="F25" s="224">
        <v>206.52</v>
      </c>
      <c r="G25" s="224">
        <v>205.17</v>
      </c>
      <c r="H25" s="224">
        <v>231.5</v>
      </c>
      <c r="I25" s="98">
        <f t="shared" si="0"/>
        <v>0.12833260223229526</v>
      </c>
      <c r="J25" s="224">
        <f t="shared" si="1"/>
        <v>26.330000000000013</v>
      </c>
      <c r="K25" s="225">
        <v>207.25</v>
      </c>
      <c r="L25" s="225">
        <v>233.83</v>
      </c>
      <c r="M25" s="225">
        <v>175.2</v>
      </c>
      <c r="N25" s="225">
        <v>159.07</v>
      </c>
      <c r="O25" s="225">
        <v>162.16999999999999</v>
      </c>
      <c r="P25" s="98">
        <f t="shared" si="2"/>
        <v>1.9488275601936111E-2</v>
      </c>
      <c r="Q25" s="224">
        <f t="shared" si="3"/>
        <v>3.0999999999999943</v>
      </c>
    </row>
    <row r="26" spans="2:17" x14ac:dyDescent="0.25">
      <c r="B26" s="99" t="s">
        <v>63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233.83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70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53.52</v>
      </c>
      <c r="D28" s="228">
        <v>51.25</v>
      </c>
      <c r="E28" s="228">
        <v>59.12</v>
      </c>
      <c r="F28" s="228">
        <v>65.930000000000007</v>
      </c>
      <c r="G28" s="228">
        <v>74.61</v>
      </c>
      <c r="H28" s="228">
        <v>82.59</v>
      </c>
      <c r="I28" s="102">
        <f t="shared" si="0"/>
        <v>0.1069561720948935</v>
      </c>
      <c r="J28" s="228">
        <f t="shared" si="1"/>
        <v>7.980000000000004</v>
      </c>
      <c r="K28" s="229">
        <v>49.5</v>
      </c>
      <c r="L28" s="229">
        <v>55.39</v>
      </c>
      <c r="M28" s="229">
        <v>64.28</v>
      </c>
      <c r="N28" s="229">
        <v>70.27</v>
      </c>
      <c r="O28" s="229">
        <v>75.459999999999994</v>
      </c>
      <c r="P28" s="102">
        <f t="shared" si="2"/>
        <v>7.3857976376832113E-2</v>
      </c>
      <c r="Q28" s="228">
        <f t="shared" si="3"/>
        <v>5.1899999999999977</v>
      </c>
    </row>
    <row r="29" spans="2:17" x14ac:dyDescent="0.25">
      <c r="B29" s="96" t="s">
        <v>62</v>
      </c>
      <c r="C29" s="224">
        <v>56.97</v>
      </c>
      <c r="D29" s="224">
        <v>54.03</v>
      </c>
      <c r="E29" s="224">
        <v>62.9</v>
      </c>
      <c r="F29" s="224">
        <v>70.19</v>
      </c>
      <c r="G29" s="224">
        <v>78.77</v>
      </c>
      <c r="H29" s="224">
        <v>88.12</v>
      </c>
      <c r="I29" s="98">
        <f t="shared" si="0"/>
        <v>0.11870001269518871</v>
      </c>
      <c r="J29" s="224">
        <f t="shared" si="1"/>
        <v>9.3500000000000085</v>
      </c>
      <c r="K29" s="225">
        <v>52.47</v>
      </c>
      <c r="L29" s="225">
        <v>59.42</v>
      </c>
      <c r="M29" s="225">
        <v>68.25</v>
      </c>
      <c r="N29" s="225">
        <v>75.56</v>
      </c>
      <c r="O29" s="225">
        <v>80.069999999999993</v>
      </c>
      <c r="P29" s="98">
        <f t="shared" si="2"/>
        <v>5.9687665431445103E-2</v>
      </c>
      <c r="Q29" s="224">
        <f t="shared" si="3"/>
        <v>4.5099999999999909</v>
      </c>
    </row>
    <row r="30" spans="2:17" x14ac:dyDescent="0.25">
      <c r="B30" s="99" t="s">
        <v>63</v>
      </c>
      <c r="C30" s="226">
        <v>59.93</v>
      </c>
      <c r="D30" s="226">
        <v>57.07</v>
      </c>
      <c r="E30" s="226">
        <v>65.52</v>
      </c>
      <c r="F30" s="226">
        <v>73.069999999999993</v>
      </c>
      <c r="G30" s="226">
        <v>81.81</v>
      </c>
      <c r="H30" s="226">
        <v>92.23</v>
      </c>
      <c r="I30" s="100">
        <f t="shared" si="0"/>
        <v>0.12736829238479408</v>
      </c>
      <c r="J30" s="226">
        <f t="shared" si="1"/>
        <v>10.420000000000002</v>
      </c>
      <c r="K30" s="227">
        <v>54.5</v>
      </c>
      <c r="L30" s="227">
        <v>61.78</v>
      </c>
      <c r="M30" s="227">
        <v>71.040000000000006</v>
      </c>
      <c r="N30" s="227">
        <v>78.87</v>
      </c>
      <c r="O30" s="227">
        <v>84.89</v>
      </c>
      <c r="P30" s="100">
        <f t="shared" si="2"/>
        <v>7.632813490554069E-2</v>
      </c>
      <c r="Q30" s="226">
        <f t="shared" si="3"/>
        <v>6.019999999999996</v>
      </c>
    </row>
    <row r="31" spans="2:17" x14ac:dyDescent="0.25">
      <c r="B31" s="99" t="s">
        <v>70</v>
      </c>
      <c r="C31" s="226">
        <v>42.61</v>
      </c>
      <c r="D31" s="226">
        <v>41.43</v>
      </c>
      <c r="E31" s="226">
        <v>46.25</v>
      </c>
      <c r="F31" s="226">
        <v>50.85</v>
      </c>
      <c r="G31" s="226">
        <v>58.4</v>
      </c>
      <c r="H31" s="226">
        <v>61.07</v>
      </c>
      <c r="I31" s="100">
        <f t="shared" si="0"/>
        <v>4.5719178082191725E-2</v>
      </c>
      <c r="J31" s="226">
        <f t="shared" si="1"/>
        <v>2.6700000000000017</v>
      </c>
      <c r="K31" s="227">
        <v>36.479999999999997</v>
      </c>
      <c r="L31" s="227">
        <v>43.6</v>
      </c>
      <c r="M31" s="227">
        <v>49.18</v>
      </c>
      <c r="N31" s="227">
        <v>52.81</v>
      </c>
      <c r="O31" s="227">
        <v>49.02</v>
      </c>
      <c r="P31" s="100">
        <f t="shared" si="2"/>
        <v>-7.1766710850217796E-2</v>
      </c>
      <c r="Q31" s="226">
        <f t="shared" si="3"/>
        <v>-3.7899999999999991</v>
      </c>
    </row>
    <row r="32" spans="2:17" x14ac:dyDescent="0.25">
      <c r="B32" s="96" t="s">
        <v>65</v>
      </c>
      <c r="C32" s="224">
        <v>43.27</v>
      </c>
      <c r="D32" s="224">
        <v>41.41</v>
      </c>
      <c r="E32" s="224">
        <v>43.49</v>
      </c>
      <c r="F32" s="224">
        <v>48.39</v>
      </c>
      <c r="G32" s="224">
        <v>55.81</v>
      </c>
      <c r="H32" s="224">
        <v>59.46</v>
      </c>
      <c r="I32" s="98">
        <f t="shared" si="0"/>
        <v>6.540046586633208E-2</v>
      </c>
      <c r="J32" s="224">
        <f t="shared" si="1"/>
        <v>3.6499999999999986</v>
      </c>
      <c r="K32" s="225">
        <v>35.11</v>
      </c>
      <c r="L32" s="225">
        <v>37.619999999999997</v>
      </c>
      <c r="M32" s="225">
        <v>45.51</v>
      </c>
      <c r="N32" s="225">
        <v>48.54</v>
      </c>
      <c r="O32" s="225">
        <v>54.54</v>
      </c>
      <c r="P32" s="98">
        <f t="shared" si="2"/>
        <v>0.12360939431396778</v>
      </c>
      <c r="Q32" s="224">
        <f t="shared" si="3"/>
        <v>6</v>
      </c>
    </row>
    <row r="33" spans="2:17" x14ac:dyDescent="0.25">
      <c r="B33" s="93" t="s">
        <v>51</v>
      </c>
      <c r="C33" s="228">
        <v>86.79</v>
      </c>
      <c r="D33" s="228">
        <v>84.44</v>
      </c>
      <c r="E33" s="228">
        <v>89.45</v>
      </c>
      <c r="F33" s="228">
        <v>98.5</v>
      </c>
      <c r="G33" s="228">
        <v>108.5</v>
      </c>
      <c r="H33" s="228">
        <v>115.69</v>
      </c>
      <c r="I33" s="102">
        <f t="shared" si="0"/>
        <v>6.6267281105990783E-2</v>
      </c>
      <c r="J33" s="228">
        <f t="shared" si="1"/>
        <v>7.1899999999999977</v>
      </c>
      <c r="K33" s="229">
        <v>80.44</v>
      </c>
      <c r="L33" s="229">
        <v>81.83</v>
      </c>
      <c r="M33" s="229">
        <v>97.42</v>
      </c>
      <c r="N33" s="229">
        <v>103.67</v>
      </c>
      <c r="O33" s="229">
        <v>107.81</v>
      </c>
      <c r="P33" s="102">
        <f t="shared" si="2"/>
        <v>3.9934407253786164E-2</v>
      </c>
      <c r="Q33" s="228">
        <f t="shared" si="3"/>
        <v>4.1400000000000006</v>
      </c>
    </row>
    <row r="34" spans="2:17" x14ac:dyDescent="0.25">
      <c r="B34" s="96" t="s">
        <v>62</v>
      </c>
      <c r="C34" s="224">
        <v>86.79</v>
      </c>
      <c r="D34" s="224">
        <v>84.44</v>
      </c>
      <c r="E34" s="224">
        <v>89.45</v>
      </c>
      <c r="F34" s="224">
        <v>97.58</v>
      </c>
      <c r="G34" s="224">
        <v>108.5</v>
      </c>
      <c r="H34" s="224">
        <v>115.69</v>
      </c>
      <c r="I34" s="98">
        <f t="shared" si="0"/>
        <v>6.6267281105990783E-2</v>
      </c>
      <c r="J34" s="224">
        <f t="shared" si="1"/>
        <v>7.1899999999999977</v>
      </c>
      <c r="K34" s="225">
        <v>80.44</v>
      </c>
      <c r="L34" s="225">
        <v>81.83</v>
      </c>
      <c r="M34" s="225">
        <v>97.42</v>
      </c>
      <c r="N34" s="225">
        <v>103.67</v>
      </c>
      <c r="O34" s="225">
        <v>107.81</v>
      </c>
      <c r="P34" s="98">
        <f t="shared" si="2"/>
        <v>3.9934407253786164E-2</v>
      </c>
      <c r="Q34" s="224">
        <f t="shared" si="3"/>
        <v>4.1400000000000006</v>
      </c>
    </row>
    <row r="35" spans="2:17" x14ac:dyDescent="0.25">
      <c r="B35" s="93" t="s">
        <v>52</v>
      </c>
      <c r="C35" s="228">
        <v>106.13</v>
      </c>
      <c r="D35" s="228">
        <v>125.31</v>
      </c>
      <c r="E35" s="228">
        <v>128.21</v>
      </c>
      <c r="F35" s="228">
        <v>149.08000000000001</v>
      </c>
      <c r="G35" s="228">
        <v>167.62</v>
      </c>
      <c r="H35" s="228">
        <v>191.89</v>
      </c>
      <c r="I35" s="102">
        <f t="shared" si="0"/>
        <v>0.14479179095573302</v>
      </c>
      <c r="J35" s="228">
        <f t="shared" si="1"/>
        <v>24.269999999999982</v>
      </c>
      <c r="K35" s="229">
        <v>113</v>
      </c>
      <c r="L35" s="229">
        <v>131.33000000000001</v>
      </c>
      <c r="M35" s="229">
        <v>154.88999999999999</v>
      </c>
      <c r="N35" s="229">
        <v>169.18</v>
      </c>
      <c r="O35" s="229">
        <v>164.13</v>
      </c>
      <c r="P35" s="102">
        <f t="shared" si="2"/>
        <v>-2.9849864050124242E-2</v>
      </c>
      <c r="Q35" s="228">
        <f t="shared" si="3"/>
        <v>-5.0500000000000114</v>
      </c>
    </row>
    <row r="36" spans="2:17" x14ac:dyDescent="0.25">
      <c r="B36" s="96" t="s">
        <v>62</v>
      </c>
      <c r="C36" s="224">
        <v>133.72</v>
      </c>
      <c r="D36" s="224">
        <v>131.41999999999999</v>
      </c>
      <c r="E36" s="224">
        <v>137.6</v>
      </c>
      <c r="F36" s="224">
        <v>157.52000000000001</v>
      </c>
      <c r="G36" s="224">
        <v>177.79</v>
      </c>
      <c r="H36" s="224">
        <v>204.84</v>
      </c>
      <c r="I36" s="98">
        <f t="shared" si="0"/>
        <v>0.15214578997693917</v>
      </c>
      <c r="J36" s="224">
        <f t="shared" si="1"/>
        <v>27.050000000000011</v>
      </c>
      <c r="K36" s="225">
        <v>126.83</v>
      </c>
      <c r="L36" s="225">
        <v>137.69999999999999</v>
      </c>
      <c r="M36" s="225">
        <v>155.51</v>
      </c>
      <c r="N36" s="225">
        <v>180.49</v>
      </c>
      <c r="O36" s="225">
        <v>179.95</v>
      </c>
      <c r="P36" s="98">
        <f t="shared" si="2"/>
        <v>-2.9918555044602391E-3</v>
      </c>
      <c r="Q36" s="224">
        <f t="shared" si="3"/>
        <v>-0.54000000000002046</v>
      </c>
    </row>
    <row r="37" spans="2:17" x14ac:dyDescent="0.25">
      <c r="B37" s="96" t="s">
        <v>65</v>
      </c>
      <c r="C37" s="224">
        <v>41.89</v>
      </c>
      <c r="D37" s="224">
        <v>74.180000000000007</v>
      </c>
      <c r="E37" s="224">
        <v>79.56</v>
      </c>
      <c r="F37" s="224">
        <v>104.15</v>
      </c>
      <c r="G37" s="224">
        <v>109.88</v>
      </c>
      <c r="H37" s="224">
        <v>124.4</v>
      </c>
      <c r="I37" s="98">
        <f t="shared" si="0"/>
        <v>0.1321441572624682</v>
      </c>
      <c r="J37" s="224">
        <f t="shared" si="1"/>
        <v>14.52000000000001</v>
      </c>
      <c r="K37" s="225">
        <v>51.99</v>
      </c>
      <c r="L37" s="225">
        <v>95.84</v>
      </c>
      <c r="M37" s="225">
        <v>151.19999999999999</v>
      </c>
      <c r="N37" s="225">
        <v>112.35</v>
      </c>
      <c r="O37" s="225">
        <v>83.58</v>
      </c>
      <c r="P37" s="98">
        <f t="shared" si="2"/>
        <v>-0.25607476635514015</v>
      </c>
      <c r="Q37" s="224">
        <f t="shared" si="3"/>
        <v>-28.769999999999996</v>
      </c>
    </row>
    <row r="38" spans="2:17" x14ac:dyDescent="0.25">
      <c r="B38" s="93" t="s">
        <v>53</v>
      </c>
      <c r="C38" s="228">
        <v>64.19</v>
      </c>
      <c r="D38" s="228">
        <v>68.989999999999995</v>
      </c>
      <c r="E38" s="228">
        <v>76.34</v>
      </c>
      <c r="F38" s="228">
        <v>86.56</v>
      </c>
      <c r="G38" s="228">
        <v>96.87</v>
      </c>
      <c r="H38" s="228">
        <v>102.34</v>
      </c>
      <c r="I38" s="102">
        <f t="shared" si="0"/>
        <v>5.646743057706205E-2</v>
      </c>
      <c r="J38" s="228">
        <f t="shared" si="1"/>
        <v>5.4699999999999989</v>
      </c>
      <c r="K38" s="229">
        <v>77.150000000000006</v>
      </c>
      <c r="L38" s="229">
        <v>77.33</v>
      </c>
      <c r="M38" s="229">
        <v>89.71</v>
      </c>
      <c r="N38" s="229">
        <v>89.09</v>
      </c>
      <c r="O38" s="229">
        <v>91.87</v>
      </c>
      <c r="P38" s="102">
        <f t="shared" si="2"/>
        <v>3.1204400044898328E-2</v>
      </c>
      <c r="Q38" s="228">
        <f t="shared" si="3"/>
        <v>2.7800000000000011</v>
      </c>
    </row>
    <row r="39" spans="2:17" x14ac:dyDescent="0.25">
      <c r="B39" s="96" t="s">
        <v>62</v>
      </c>
      <c r="C39" s="224">
        <v>64.19</v>
      </c>
      <c r="D39" s="224">
        <v>68.989999999999995</v>
      </c>
      <c r="E39" s="224">
        <v>76.34</v>
      </c>
      <c r="F39" s="224">
        <v>85.99</v>
      </c>
      <c r="G39" s="224">
        <v>96.87</v>
      </c>
      <c r="H39" s="224">
        <v>102.34</v>
      </c>
      <c r="I39" s="98">
        <f t="shared" si="0"/>
        <v>5.646743057706205E-2</v>
      </c>
      <c r="J39" s="224">
        <f t="shared" si="1"/>
        <v>5.4699999999999989</v>
      </c>
      <c r="K39" s="225">
        <v>77.150000000000006</v>
      </c>
      <c r="L39" s="225">
        <v>77.33</v>
      </c>
      <c r="M39" s="225">
        <v>89.71</v>
      </c>
      <c r="N39" s="225">
        <v>89.09</v>
      </c>
      <c r="O39" s="225">
        <v>91.87</v>
      </c>
      <c r="P39" s="98">
        <f t="shared" si="2"/>
        <v>3.1204400044898328E-2</v>
      </c>
      <c r="Q39" s="224">
        <f t="shared" si="3"/>
        <v>2.7800000000000011</v>
      </c>
    </row>
    <row r="40" spans="2:17" x14ac:dyDescent="0.25">
      <c r="B40" s="99" t="s">
        <v>63</v>
      </c>
      <c r="C40" s="226">
        <v>76.319999999999993</v>
      </c>
      <c r="D40" s="226">
        <v>76.47</v>
      </c>
      <c r="E40" s="226">
        <v>90.03</v>
      </c>
      <c r="F40" s="226">
        <v>100.71</v>
      </c>
      <c r="G40" s="226">
        <v>115.08</v>
      </c>
      <c r="H40" s="226">
        <v>119.72</v>
      </c>
      <c r="I40" s="100">
        <f t="shared" si="0"/>
        <v>4.0319777546054869E-2</v>
      </c>
      <c r="J40" s="226">
        <f t="shared" si="1"/>
        <v>4.6400000000000006</v>
      </c>
      <c r="K40" s="227">
        <v>91.24</v>
      </c>
      <c r="L40" s="227">
        <v>88.04</v>
      </c>
      <c r="M40" s="227">
        <v>105.89</v>
      </c>
      <c r="N40" s="227">
        <v>104.71</v>
      </c>
      <c r="O40" s="227">
        <v>101.51</v>
      </c>
      <c r="P40" s="100">
        <f t="shared" si="2"/>
        <v>-3.0560595931620527E-2</v>
      </c>
      <c r="Q40" s="226">
        <f t="shared" si="3"/>
        <v>-3.1999999999999886</v>
      </c>
    </row>
    <row r="41" spans="2:17" x14ac:dyDescent="0.25">
      <c r="B41" s="99" t="s">
        <v>70</v>
      </c>
      <c r="C41" s="226">
        <v>52.19</v>
      </c>
      <c r="D41" s="226">
        <v>57.98</v>
      </c>
      <c r="E41" s="226">
        <v>57.94</v>
      </c>
      <c r="F41" s="226">
        <v>66.849999999999994</v>
      </c>
      <c r="G41" s="226">
        <v>70.069999999999993</v>
      </c>
      <c r="H41" s="226">
        <v>70.59</v>
      </c>
      <c r="I41" s="100">
        <f t="shared" si="0"/>
        <v>7.4211502782932648E-3</v>
      </c>
      <c r="J41" s="226">
        <f t="shared" si="1"/>
        <v>0.52000000000001023</v>
      </c>
      <c r="K41" s="227">
        <v>58.71</v>
      </c>
      <c r="L41" s="227">
        <v>63.17</v>
      </c>
      <c r="M41" s="227">
        <v>68.459999999999994</v>
      </c>
      <c r="N41" s="227">
        <v>60.68</v>
      </c>
      <c r="O41" s="227">
        <v>68.97</v>
      </c>
      <c r="P41" s="100">
        <f t="shared" si="2"/>
        <v>0.13661832564271581</v>
      </c>
      <c r="Q41" s="226">
        <f t="shared" si="3"/>
        <v>8.2899999999999991</v>
      </c>
    </row>
    <row r="42" spans="2:17" x14ac:dyDescent="0.25">
      <c r="B42" s="93" t="s">
        <v>54</v>
      </c>
      <c r="C42" s="228">
        <v>102.24</v>
      </c>
      <c r="D42" s="228">
        <v>98.71</v>
      </c>
      <c r="E42" s="228">
        <v>114.5</v>
      </c>
      <c r="F42" s="228">
        <v>129.22</v>
      </c>
      <c r="G42" s="228">
        <v>138.65</v>
      </c>
      <c r="H42" s="228">
        <v>118.46</v>
      </c>
      <c r="I42" s="102">
        <f t="shared" si="0"/>
        <v>-0.1456184637576633</v>
      </c>
      <c r="J42" s="228">
        <f t="shared" si="1"/>
        <v>-20.190000000000012</v>
      </c>
      <c r="K42" s="229">
        <v>110.79</v>
      </c>
      <c r="L42" s="229">
        <v>119.94</v>
      </c>
      <c r="M42" s="229">
        <v>131.65</v>
      </c>
      <c r="N42" s="229">
        <v>107.09</v>
      </c>
      <c r="O42" s="229">
        <v>108.28</v>
      </c>
      <c r="P42" s="102">
        <f t="shared" si="2"/>
        <v>1.111214866000565E-2</v>
      </c>
      <c r="Q42" s="228">
        <f t="shared" si="3"/>
        <v>1.1899999999999977</v>
      </c>
    </row>
    <row r="43" spans="2:17" x14ac:dyDescent="0.25">
      <c r="B43" s="96" t="s">
        <v>62</v>
      </c>
      <c r="C43" s="224">
        <v>108.14</v>
      </c>
      <c r="D43" s="224">
        <v>104.52</v>
      </c>
      <c r="E43" s="224">
        <v>121.1</v>
      </c>
      <c r="F43" s="224">
        <v>138.26</v>
      </c>
      <c r="G43" s="224">
        <v>145.62</v>
      </c>
      <c r="H43" s="224">
        <v>121.32</v>
      </c>
      <c r="I43" s="98">
        <f t="shared" si="0"/>
        <v>-0.16687268232385666</v>
      </c>
      <c r="J43" s="224">
        <f t="shared" si="1"/>
        <v>-24.300000000000011</v>
      </c>
      <c r="K43" s="225">
        <v>113.48</v>
      </c>
      <c r="L43" s="225">
        <v>126.96</v>
      </c>
      <c r="M43" s="225">
        <v>139.97</v>
      </c>
      <c r="N43" s="225">
        <v>111.88</v>
      </c>
      <c r="O43" s="225">
        <v>112.32</v>
      </c>
      <c r="P43" s="98">
        <f t="shared" si="2"/>
        <v>3.9327851269217451E-3</v>
      </c>
      <c r="Q43" s="224">
        <f t="shared" si="3"/>
        <v>0.43999999999999773</v>
      </c>
    </row>
    <row r="44" spans="2:17" x14ac:dyDescent="0.25">
      <c r="B44" s="99" t="s">
        <v>63</v>
      </c>
      <c r="C44" s="226">
        <v>0</v>
      </c>
      <c r="D44" s="226">
        <v>111.35</v>
      </c>
      <c r="E44" s="226">
        <v>128.75</v>
      </c>
      <c r="F44" s="226">
        <v>147.52000000000001</v>
      </c>
      <c r="G44" s="226">
        <v>153.44</v>
      </c>
      <c r="H44" s="226">
        <v>124</v>
      </c>
      <c r="I44" s="100">
        <f t="shared" si="0"/>
        <v>-0.19186652763295098</v>
      </c>
      <c r="J44" s="226">
        <f t="shared" si="1"/>
        <v>-29.439999999999998</v>
      </c>
      <c r="K44" s="227">
        <v>120.57</v>
      </c>
      <c r="L44" s="227">
        <v>134.07</v>
      </c>
      <c r="M44" s="227">
        <v>145.27000000000001</v>
      </c>
      <c r="N44" s="227">
        <v>112.21</v>
      </c>
      <c r="O44" s="227">
        <v>113.64</v>
      </c>
      <c r="P44" s="100">
        <f t="shared" si="2"/>
        <v>1.2743962213706439E-2</v>
      </c>
      <c r="Q44" s="226">
        <f t="shared" si="3"/>
        <v>1.4300000000000068</v>
      </c>
    </row>
    <row r="45" spans="2:17" x14ac:dyDescent="0.25">
      <c r="B45" s="99" t="s">
        <v>70</v>
      </c>
      <c r="C45" s="226">
        <v>0</v>
      </c>
      <c r="D45" s="226">
        <v>79.67</v>
      </c>
      <c r="E45" s="226">
        <v>92.67</v>
      </c>
      <c r="F45" s="226">
        <v>101.68</v>
      </c>
      <c r="G45" s="226">
        <v>114.46</v>
      </c>
      <c r="H45" s="226">
        <v>110.64</v>
      </c>
      <c r="I45" s="100">
        <f t="shared" si="0"/>
        <v>-3.3374104490651701E-2</v>
      </c>
      <c r="J45" s="226">
        <f t="shared" si="1"/>
        <v>-3.8199999999999932</v>
      </c>
      <c r="K45" s="227">
        <v>89.09</v>
      </c>
      <c r="L45" s="227">
        <v>101.13</v>
      </c>
      <c r="M45" s="227">
        <v>120</v>
      </c>
      <c r="N45" s="227">
        <v>110.64</v>
      </c>
      <c r="O45" s="227">
        <v>106.85</v>
      </c>
      <c r="P45" s="100">
        <f t="shared" si="2"/>
        <v>-3.4255242227042682E-2</v>
      </c>
      <c r="Q45" s="226">
        <f t="shared" si="3"/>
        <v>-3.7900000000000063</v>
      </c>
    </row>
    <row r="46" spans="2:17" x14ac:dyDescent="0.25">
      <c r="B46" s="96" t="s">
        <v>65</v>
      </c>
      <c r="C46" s="224">
        <v>76.39</v>
      </c>
      <c r="D46" s="224">
        <v>66.930000000000007</v>
      </c>
      <c r="E46" s="224">
        <v>72.900000000000006</v>
      </c>
      <c r="F46" s="224">
        <v>77.459999999999994</v>
      </c>
      <c r="G46" s="224">
        <v>94.86</v>
      </c>
      <c r="H46" s="224">
        <v>101.95</v>
      </c>
      <c r="I46" s="98">
        <f t="shared" si="0"/>
        <v>7.4741724646848029E-2</v>
      </c>
      <c r="J46" s="224">
        <f t="shared" si="1"/>
        <v>7.0900000000000034</v>
      </c>
      <c r="K46" s="225">
        <v>87.4</v>
      </c>
      <c r="L46" s="225">
        <v>61.8</v>
      </c>
      <c r="M46" s="225">
        <v>67.3</v>
      </c>
      <c r="N46" s="225">
        <v>73.23</v>
      </c>
      <c r="O46" s="225">
        <v>78.36</v>
      </c>
      <c r="P46" s="98">
        <f t="shared" si="2"/>
        <v>7.0053256861941859E-2</v>
      </c>
      <c r="Q46" s="224">
        <f t="shared" si="3"/>
        <v>5.1299999999999955</v>
      </c>
    </row>
    <row r="47" spans="2:17" x14ac:dyDescent="0.25">
      <c r="B47" s="93" t="s">
        <v>55</v>
      </c>
      <c r="C47" s="228">
        <v>58.1</v>
      </c>
      <c r="D47" s="228">
        <v>74.28</v>
      </c>
      <c r="E47" s="228">
        <v>64.23</v>
      </c>
      <c r="F47" s="228">
        <v>69.86</v>
      </c>
      <c r="G47" s="228">
        <v>72.73</v>
      </c>
      <c r="H47" s="228">
        <v>77.06</v>
      </c>
      <c r="I47" s="102">
        <f t="shared" si="0"/>
        <v>5.9535267427471394E-2</v>
      </c>
      <c r="J47" s="228">
        <f t="shared" si="1"/>
        <v>4.3299999999999983</v>
      </c>
      <c r="K47" s="229">
        <v>55.3</v>
      </c>
      <c r="L47" s="229">
        <v>48.47</v>
      </c>
      <c r="M47" s="229">
        <v>48.39</v>
      </c>
      <c r="N47" s="229">
        <v>52.16</v>
      </c>
      <c r="O47" s="229">
        <v>78.33</v>
      </c>
      <c r="P47" s="102">
        <f t="shared" si="2"/>
        <v>0.50172546012269947</v>
      </c>
      <c r="Q47" s="228">
        <f t="shared" si="3"/>
        <v>26.17</v>
      </c>
    </row>
    <row r="48" spans="2:17" x14ac:dyDescent="0.25">
      <c r="B48" s="96" t="s">
        <v>62</v>
      </c>
      <c r="C48" s="224">
        <v>57.83</v>
      </c>
      <c r="D48" s="224">
        <v>74.63</v>
      </c>
      <c r="E48" s="224">
        <v>64.650000000000006</v>
      </c>
      <c r="F48" s="224">
        <v>69.67</v>
      </c>
      <c r="G48" s="224">
        <v>73.94</v>
      </c>
      <c r="H48" s="224">
        <v>78.400000000000006</v>
      </c>
      <c r="I48" s="98">
        <f t="shared" si="0"/>
        <v>6.0319177711658289E-2</v>
      </c>
      <c r="J48" s="224">
        <f t="shared" si="1"/>
        <v>4.460000000000008</v>
      </c>
      <c r="K48" s="225">
        <v>55.82</v>
      </c>
      <c r="L48" s="225">
        <v>47.45</v>
      </c>
      <c r="M48" s="225">
        <v>48.85</v>
      </c>
      <c r="N48" s="225">
        <v>52.11</v>
      </c>
      <c r="O48" s="225">
        <v>81.19</v>
      </c>
      <c r="P48" s="98">
        <f t="shared" si="2"/>
        <v>0.55805027825753206</v>
      </c>
      <c r="Q48" s="224">
        <f t="shared" si="3"/>
        <v>29.08</v>
      </c>
    </row>
    <row r="49" spans="2:17" x14ac:dyDescent="0.25">
      <c r="B49" s="99" t="s">
        <v>63</v>
      </c>
      <c r="C49" s="226">
        <v>59.72</v>
      </c>
      <c r="D49" s="226">
        <v>75.540000000000006</v>
      </c>
      <c r="E49" s="226">
        <v>69.69</v>
      </c>
      <c r="F49" s="226">
        <v>75.87</v>
      </c>
      <c r="G49" s="226">
        <v>79.3</v>
      </c>
      <c r="H49" s="226">
        <v>83.59</v>
      </c>
      <c r="I49" s="100">
        <f t="shared" si="0"/>
        <v>5.4098360655737698E-2</v>
      </c>
      <c r="J49" s="226">
        <f t="shared" si="1"/>
        <v>4.2900000000000063</v>
      </c>
      <c r="K49" s="227">
        <v>51.08</v>
      </c>
      <c r="L49" s="227">
        <v>52.27</v>
      </c>
      <c r="M49" s="227">
        <v>54.09</v>
      </c>
      <c r="N49" s="227">
        <v>53.61</v>
      </c>
      <c r="O49" s="227">
        <v>92.05</v>
      </c>
      <c r="P49" s="100">
        <f t="shared" si="2"/>
        <v>0.7170304047752285</v>
      </c>
      <c r="Q49" s="226">
        <f t="shared" si="3"/>
        <v>38.44</v>
      </c>
    </row>
    <row r="50" spans="2:17" x14ac:dyDescent="0.25">
      <c r="B50" s="99" t="s">
        <v>70</v>
      </c>
      <c r="C50" s="226">
        <v>52.07</v>
      </c>
      <c r="D50" s="226">
        <v>70.77</v>
      </c>
      <c r="E50" s="226">
        <v>51.36</v>
      </c>
      <c r="F50" s="226">
        <v>51.62</v>
      </c>
      <c r="G50" s="226">
        <v>60.16</v>
      </c>
      <c r="H50" s="226">
        <v>64.61</v>
      </c>
      <c r="I50" s="100">
        <f t="shared" si="0"/>
        <v>7.3969414893616969E-2</v>
      </c>
      <c r="J50" s="226">
        <f t="shared" si="1"/>
        <v>4.4500000000000028</v>
      </c>
      <c r="K50" s="227">
        <v>72.55</v>
      </c>
      <c r="L50" s="227">
        <v>35.71</v>
      </c>
      <c r="M50" s="227">
        <v>36.68</v>
      </c>
      <c r="N50" s="227">
        <v>48.42</v>
      </c>
      <c r="O50" s="227">
        <v>54.91</v>
      </c>
      <c r="P50" s="100">
        <f t="shared" si="2"/>
        <v>0.13403552251135875</v>
      </c>
      <c r="Q50" s="226">
        <f t="shared" si="3"/>
        <v>6.4899999999999949</v>
      </c>
    </row>
    <row r="51" spans="2:17" x14ac:dyDescent="0.25">
      <c r="B51" s="96" t="s">
        <v>65</v>
      </c>
      <c r="C51" s="224">
        <v>83.93</v>
      </c>
      <c r="D51" s="224">
        <v>154.72</v>
      </c>
      <c r="E51" s="224">
        <v>187.76</v>
      </c>
      <c r="F51" s="224">
        <v>163.5</v>
      </c>
      <c r="G51" s="224">
        <v>90.36</v>
      </c>
      <c r="H51" s="224">
        <v>97.54</v>
      </c>
      <c r="I51" s="98">
        <f t="shared" si="0"/>
        <v>7.9459938025675081E-2</v>
      </c>
      <c r="J51" s="224">
        <f t="shared" si="1"/>
        <v>7.1800000000000068</v>
      </c>
      <c r="K51" s="225">
        <v>122.84</v>
      </c>
      <c r="L51" s="225">
        <v>122.57</v>
      </c>
      <c r="M51" s="225">
        <v>44.64</v>
      </c>
      <c r="N51" s="225">
        <v>101.63</v>
      </c>
      <c r="O51" s="225">
        <v>89.55</v>
      </c>
      <c r="P51" s="98">
        <f t="shared" si="2"/>
        <v>-0.11886254058840895</v>
      </c>
      <c r="Q51" s="224">
        <f t="shared" si="3"/>
        <v>-12.079999999999998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59C9-C358-4F3F-8AF7-FF7DB42C472C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CONCATENATE("Ingresos medios por habitación (RevPar) Tenerife y municipios")</f>
        <v>Ingresos medios por habitación (RevPar)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236</v>
      </c>
      <c r="L5" s="92" t="s">
        <v>237</v>
      </c>
      <c r="M5" s="92" t="s">
        <v>238</v>
      </c>
      <c r="N5" s="92" t="s">
        <v>239</v>
      </c>
      <c r="O5" s="92" t="s">
        <v>240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2">
        <v>48.13</v>
      </c>
      <c r="D6" s="222">
        <v>53</v>
      </c>
      <c r="E6" s="222">
        <v>80.58</v>
      </c>
      <c r="F6" s="222">
        <v>93.36</v>
      </c>
      <c r="G6" s="222">
        <v>104.71</v>
      </c>
      <c r="H6" s="222">
        <v>109.92</v>
      </c>
      <c r="I6" s="95">
        <f t="shared" ref="I6:I51" si="0">IFERROR(H6/G6-1,"-")</f>
        <v>4.9756470251169915E-2</v>
      </c>
      <c r="J6" s="222">
        <f t="shared" ref="J6:J51" si="1">IFERROR(H6-G6,"-")</f>
        <v>5.210000000000008</v>
      </c>
      <c r="K6" s="223">
        <v>1532.78</v>
      </c>
      <c r="L6" s="223">
        <v>1730.51</v>
      </c>
      <c r="M6" s="223">
        <v>1871.0999999999992</v>
      </c>
      <c r="N6" s="223">
        <v>2058.2600000000002</v>
      </c>
      <c r="O6" s="223">
        <v>2029.6000000000004</v>
      </c>
      <c r="P6" s="95">
        <f t="shared" ref="P6:P51" si="2">IFERROR(O6/N6-1,"-")</f>
        <v>-1.3924382731044571E-2</v>
      </c>
      <c r="Q6" s="222">
        <f t="shared" ref="Q6:Q51" si="3">IFERROR(O6-N6,"-")</f>
        <v>-28.659999999999854</v>
      </c>
    </row>
    <row r="7" spans="2:17" x14ac:dyDescent="0.25">
      <c r="B7" s="96" t="s">
        <v>62</v>
      </c>
      <c r="C7" s="224">
        <v>53.19</v>
      </c>
      <c r="D7" s="224">
        <v>60.01</v>
      </c>
      <c r="E7" s="224">
        <v>88.2</v>
      </c>
      <c r="F7" s="224">
        <v>102.78</v>
      </c>
      <c r="G7" s="224">
        <v>114.6</v>
      </c>
      <c r="H7" s="224">
        <v>119.42</v>
      </c>
      <c r="I7" s="98">
        <f t="shared" si="0"/>
        <v>4.205933682373475E-2</v>
      </c>
      <c r="J7" s="224">
        <f t="shared" si="1"/>
        <v>4.8200000000000074</v>
      </c>
      <c r="K7" s="225">
        <v>73.61</v>
      </c>
      <c r="L7" s="225">
        <v>81.98</v>
      </c>
      <c r="M7" s="225">
        <v>86.98</v>
      </c>
      <c r="N7" s="225">
        <v>95.51</v>
      </c>
      <c r="O7" s="225">
        <v>95.53</v>
      </c>
      <c r="P7" s="98">
        <f t="shared" si="2"/>
        <v>2.0940215684217556E-4</v>
      </c>
      <c r="Q7" s="224">
        <f t="shared" si="3"/>
        <v>1.9999999999996021E-2</v>
      </c>
    </row>
    <row r="8" spans="2:17" x14ac:dyDescent="0.25">
      <c r="B8" s="99" t="s">
        <v>63</v>
      </c>
      <c r="C8" s="226">
        <v>58.8</v>
      </c>
      <c r="D8" s="226">
        <v>66.349999999999994</v>
      </c>
      <c r="E8" s="226">
        <v>96.91</v>
      </c>
      <c r="F8" s="226">
        <v>111.51</v>
      </c>
      <c r="G8" s="226">
        <v>124.22</v>
      </c>
      <c r="H8" s="226">
        <v>128.75</v>
      </c>
      <c r="I8" s="100">
        <f t="shared" si="0"/>
        <v>3.6467557559169306E-2</v>
      </c>
      <c r="J8" s="226">
        <f t="shared" si="1"/>
        <v>4.5300000000000011</v>
      </c>
      <c r="K8" s="227">
        <v>80.98</v>
      </c>
      <c r="L8" s="227">
        <v>88.99</v>
      </c>
      <c r="M8" s="227">
        <v>93.69</v>
      </c>
      <c r="N8" s="227">
        <v>103.05</v>
      </c>
      <c r="O8" s="227">
        <v>102.46</v>
      </c>
      <c r="P8" s="100">
        <f t="shared" si="2"/>
        <v>-5.7253760310529422E-3</v>
      </c>
      <c r="Q8" s="226">
        <f t="shared" si="3"/>
        <v>-0.59000000000000341</v>
      </c>
    </row>
    <row r="9" spans="2:17" x14ac:dyDescent="0.25">
      <c r="B9" s="99" t="s">
        <v>70</v>
      </c>
      <c r="C9" s="226">
        <v>29.69</v>
      </c>
      <c r="D9" s="226">
        <v>31.06</v>
      </c>
      <c r="E9" s="226">
        <v>47.58</v>
      </c>
      <c r="F9" s="226">
        <v>58.53</v>
      </c>
      <c r="G9" s="226">
        <v>65.06</v>
      </c>
      <c r="H9" s="226">
        <v>70</v>
      </c>
      <c r="I9" s="100">
        <f t="shared" si="0"/>
        <v>7.5929910851521676E-2</v>
      </c>
      <c r="J9" s="226">
        <f t="shared" si="1"/>
        <v>4.9399999999999977</v>
      </c>
      <c r="K9" s="227">
        <v>39.17</v>
      </c>
      <c r="L9" s="227">
        <v>45.89</v>
      </c>
      <c r="M9" s="227">
        <v>51.63</v>
      </c>
      <c r="N9" s="227">
        <v>56</v>
      </c>
      <c r="O9" s="227">
        <v>57.77</v>
      </c>
      <c r="P9" s="100">
        <f t="shared" si="2"/>
        <v>3.1607142857142945E-2</v>
      </c>
      <c r="Q9" s="226">
        <f t="shared" si="3"/>
        <v>1.7700000000000031</v>
      </c>
    </row>
    <row r="10" spans="2:17" x14ac:dyDescent="0.25">
      <c r="B10" s="96" t="s">
        <v>65</v>
      </c>
      <c r="C10" s="224">
        <v>33.86</v>
      </c>
      <c r="D10" s="224">
        <v>30.93</v>
      </c>
      <c r="E10" s="224">
        <v>53.27</v>
      </c>
      <c r="F10" s="224">
        <v>60.79</v>
      </c>
      <c r="G10" s="224">
        <v>70.34</v>
      </c>
      <c r="H10" s="224">
        <v>77.86</v>
      </c>
      <c r="I10" s="98">
        <f t="shared" si="0"/>
        <v>0.10690929769690061</v>
      </c>
      <c r="J10" s="224">
        <f t="shared" si="1"/>
        <v>7.519999999999996</v>
      </c>
      <c r="K10" s="225">
        <v>41.66</v>
      </c>
      <c r="L10" s="225">
        <v>47.1</v>
      </c>
      <c r="M10" s="225">
        <v>57.65</v>
      </c>
      <c r="N10" s="225">
        <v>63.07</v>
      </c>
      <c r="O10" s="225">
        <v>61.36</v>
      </c>
      <c r="P10" s="98">
        <f t="shared" si="2"/>
        <v>-2.7112731885206909E-2</v>
      </c>
      <c r="Q10" s="224">
        <f t="shared" si="3"/>
        <v>-1.7100000000000009</v>
      </c>
    </row>
    <row r="11" spans="2:17" x14ac:dyDescent="0.25">
      <c r="B11" s="93" t="s">
        <v>46</v>
      </c>
      <c r="C11" s="228">
        <v>61.17</v>
      </c>
      <c r="D11" s="228">
        <v>72.88</v>
      </c>
      <c r="E11" s="228">
        <v>107.72</v>
      </c>
      <c r="F11" s="228">
        <v>119.28</v>
      </c>
      <c r="G11" s="228">
        <v>131.19999999999999</v>
      </c>
      <c r="H11" s="228">
        <v>135.62</v>
      </c>
      <c r="I11" s="102">
        <f t="shared" si="0"/>
        <v>3.3689024390244127E-2</v>
      </c>
      <c r="J11" s="228">
        <f t="shared" si="1"/>
        <v>4.4200000000000159</v>
      </c>
      <c r="K11" s="229">
        <v>87.91</v>
      </c>
      <c r="L11" s="229">
        <v>91.44</v>
      </c>
      <c r="M11" s="229">
        <v>96.77</v>
      </c>
      <c r="N11" s="229">
        <v>104.28</v>
      </c>
      <c r="O11" s="229">
        <v>106.73</v>
      </c>
      <c r="P11" s="102">
        <f t="shared" si="2"/>
        <v>2.3494438051400168E-2</v>
      </c>
      <c r="Q11" s="228">
        <f t="shared" si="3"/>
        <v>2.4500000000000028</v>
      </c>
    </row>
    <row r="12" spans="2:17" x14ac:dyDescent="0.25">
      <c r="B12" s="96" t="s">
        <v>62</v>
      </c>
      <c r="C12" s="224">
        <v>66.36</v>
      </c>
      <c r="D12" s="224">
        <v>79.650000000000006</v>
      </c>
      <c r="E12" s="224">
        <v>116.54</v>
      </c>
      <c r="F12" s="224">
        <v>130.32</v>
      </c>
      <c r="G12" s="224">
        <v>144.96</v>
      </c>
      <c r="H12" s="224">
        <v>149.71</v>
      </c>
      <c r="I12" s="98">
        <f t="shared" si="0"/>
        <v>3.2767660044150215E-2</v>
      </c>
      <c r="J12" s="224">
        <f t="shared" si="1"/>
        <v>4.75</v>
      </c>
      <c r="K12" s="225">
        <v>95.16</v>
      </c>
      <c r="L12" s="225">
        <v>100.01</v>
      </c>
      <c r="M12" s="225">
        <v>106.95</v>
      </c>
      <c r="N12" s="225">
        <v>115.98</v>
      </c>
      <c r="O12" s="225">
        <v>117.79</v>
      </c>
      <c r="P12" s="98">
        <f t="shared" si="2"/>
        <v>1.5606138989481044E-2</v>
      </c>
      <c r="Q12" s="224">
        <f t="shared" si="3"/>
        <v>1.8100000000000023</v>
      </c>
    </row>
    <row r="13" spans="2:17" x14ac:dyDescent="0.25">
      <c r="B13" s="99" t="s">
        <v>63</v>
      </c>
      <c r="C13" s="226">
        <v>71.150000000000006</v>
      </c>
      <c r="D13" s="226">
        <v>85.14</v>
      </c>
      <c r="E13" s="226">
        <v>125.38</v>
      </c>
      <c r="F13" s="226">
        <v>139.61000000000001</v>
      </c>
      <c r="G13" s="226">
        <v>154.63999999999999</v>
      </c>
      <c r="H13" s="226">
        <v>159.75</v>
      </c>
      <c r="I13" s="100">
        <f t="shared" si="0"/>
        <v>3.304449042938451E-2</v>
      </c>
      <c r="J13" s="226">
        <f t="shared" si="1"/>
        <v>5.1100000000000136</v>
      </c>
      <c r="K13" s="227">
        <v>102.79</v>
      </c>
      <c r="L13" s="227">
        <v>107.36</v>
      </c>
      <c r="M13" s="227">
        <v>113.79</v>
      </c>
      <c r="N13" s="227">
        <v>123.92</v>
      </c>
      <c r="O13" s="227">
        <v>124.05</v>
      </c>
      <c r="P13" s="100">
        <f t="shared" si="2"/>
        <v>1.0490639122013867E-3</v>
      </c>
      <c r="Q13" s="226">
        <f t="shared" si="3"/>
        <v>0.12999999999999545</v>
      </c>
    </row>
    <row r="14" spans="2:17" x14ac:dyDescent="0.25">
      <c r="B14" s="99" t="s">
        <v>70</v>
      </c>
      <c r="C14" s="226">
        <v>31.55</v>
      </c>
      <c r="D14" s="226">
        <v>34.18</v>
      </c>
      <c r="E14" s="226">
        <v>49.88</v>
      </c>
      <c r="F14" s="226">
        <v>53.68</v>
      </c>
      <c r="G14" s="226">
        <v>55.19</v>
      </c>
      <c r="H14" s="226">
        <v>61.52</v>
      </c>
      <c r="I14" s="100">
        <f t="shared" si="0"/>
        <v>0.11469469106722241</v>
      </c>
      <c r="J14" s="226">
        <f t="shared" si="1"/>
        <v>6.3300000000000054</v>
      </c>
      <c r="K14" s="227">
        <v>37.07</v>
      </c>
      <c r="L14" s="227">
        <v>38.28</v>
      </c>
      <c r="M14" s="227">
        <v>38.78</v>
      </c>
      <c r="N14" s="227">
        <v>48.53</v>
      </c>
      <c r="O14" s="227">
        <v>61.95</v>
      </c>
      <c r="P14" s="100">
        <f t="shared" si="2"/>
        <v>0.27652998145477037</v>
      </c>
      <c r="Q14" s="226">
        <f t="shared" si="3"/>
        <v>13.420000000000002</v>
      </c>
    </row>
    <row r="15" spans="2:17" x14ac:dyDescent="0.25">
      <c r="B15" s="96" t="s">
        <v>65</v>
      </c>
      <c r="C15" s="224">
        <v>40.36</v>
      </c>
      <c r="D15" s="224">
        <v>37.26</v>
      </c>
      <c r="E15" s="224">
        <v>61.52</v>
      </c>
      <c r="F15" s="224">
        <v>67.89</v>
      </c>
      <c r="G15" s="224">
        <v>72.16</v>
      </c>
      <c r="H15" s="224">
        <v>79.77</v>
      </c>
      <c r="I15" s="98">
        <f t="shared" si="0"/>
        <v>0.10546008869179602</v>
      </c>
      <c r="J15" s="224">
        <f t="shared" si="1"/>
        <v>7.6099999999999994</v>
      </c>
      <c r="K15" s="225">
        <v>51.3</v>
      </c>
      <c r="L15" s="225">
        <v>53.56</v>
      </c>
      <c r="M15" s="225">
        <v>54.13</v>
      </c>
      <c r="N15" s="225">
        <v>59.67</v>
      </c>
      <c r="O15" s="225">
        <v>61.13</v>
      </c>
      <c r="P15" s="98">
        <f t="shared" si="2"/>
        <v>2.4467906820847984E-2</v>
      </c>
      <c r="Q15" s="224">
        <f t="shared" si="3"/>
        <v>1.4600000000000009</v>
      </c>
    </row>
    <row r="16" spans="2:17" x14ac:dyDescent="0.25">
      <c r="B16" s="93" t="s">
        <v>50</v>
      </c>
      <c r="C16" s="228">
        <v>28.76</v>
      </c>
      <c r="D16" s="228">
        <v>28.24</v>
      </c>
      <c r="E16" s="228">
        <v>42.01</v>
      </c>
      <c r="F16" s="228">
        <v>52.07</v>
      </c>
      <c r="G16" s="228">
        <v>61.37</v>
      </c>
      <c r="H16" s="228">
        <v>67.099999999999994</v>
      </c>
      <c r="I16" s="102">
        <f t="shared" si="0"/>
        <v>9.3368095160501818E-2</v>
      </c>
      <c r="J16" s="228">
        <f t="shared" si="1"/>
        <v>5.7299999999999969</v>
      </c>
      <c r="K16" s="229">
        <v>34.96</v>
      </c>
      <c r="L16" s="229">
        <v>40.57</v>
      </c>
      <c r="M16" s="229">
        <v>48.53</v>
      </c>
      <c r="N16" s="229">
        <v>54.3</v>
      </c>
      <c r="O16" s="229">
        <v>52.2</v>
      </c>
      <c r="P16" s="102">
        <f t="shared" si="2"/>
        <v>-3.8674033149171172E-2</v>
      </c>
      <c r="Q16" s="228">
        <f t="shared" si="3"/>
        <v>-2.0999999999999943</v>
      </c>
    </row>
    <row r="17" spans="2:17" x14ac:dyDescent="0.25">
      <c r="B17" s="96" t="s">
        <v>62</v>
      </c>
      <c r="C17" s="224">
        <v>30.7</v>
      </c>
      <c r="D17" s="224">
        <v>30.01</v>
      </c>
      <c r="E17" s="224">
        <v>44.97</v>
      </c>
      <c r="F17" s="224">
        <v>56.03</v>
      </c>
      <c r="G17" s="224">
        <v>65.56</v>
      </c>
      <c r="H17" s="224">
        <v>71.599999999999994</v>
      </c>
      <c r="I17" s="98">
        <f t="shared" si="0"/>
        <v>9.2129347162904107E-2</v>
      </c>
      <c r="J17" s="224">
        <f t="shared" si="1"/>
        <v>6.039999999999992</v>
      </c>
      <c r="K17" s="225">
        <v>38.04</v>
      </c>
      <c r="L17" s="225">
        <v>44.56</v>
      </c>
      <c r="M17" s="225">
        <v>52.51</v>
      </c>
      <c r="N17" s="225">
        <v>58.48</v>
      </c>
      <c r="O17" s="225">
        <v>55.65</v>
      </c>
      <c r="P17" s="98">
        <f t="shared" si="2"/>
        <v>-4.8392612859097128E-2</v>
      </c>
      <c r="Q17" s="224">
        <f t="shared" si="3"/>
        <v>-2.8299999999999983</v>
      </c>
    </row>
    <row r="18" spans="2:17" x14ac:dyDescent="0.25">
      <c r="B18" s="99" t="s">
        <v>63</v>
      </c>
      <c r="C18" s="226">
        <v>32.35</v>
      </c>
      <c r="D18" s="226">
        <v>31.51</v>
      </c>
      <c r="E18" s="226">
        <v>47.15</v>
      </c>
      <c r="F18" s="226">
        <v>58.72</v>
      </c>
      <c r="G18" s="226">
        <v>68.16</v>
      </c>
      <c r="H18" s="226">
        <v>75.09</v>
      </c>
      <c r="I18" s="100">
        <f t="shared" si="0"/>
        <v>0.10167253521126773</v>
      </c>
      <c r="J18" s="226">
        <f t="shared" si="1"/>
        <v>6.9300000000000068</v>
      </c>
      <c r="K18" s="227">
        <v>40.26</v>
      </c>
      <c r="L18" s="227">
        <v>46.98</v>
      </c>
      <c r="M18" s="227">
        <v>54.79</v>
      </c>
      <c r="N18" s="227">
        <v>61.65</v>
      </c>
      <c r="O18" s="227">
        <v>59.67</v>
      </c>
      <c r="P18" s="100">
        <f t="shared" si="2"/>
        <v>-3.2116788321167822E-2</v>
      </c>
      <c r="Q18" s="226">
        <f t="shared" si="3"/>
        <v>-1.9799999999999969</v>
      </c>
    </row>
    <row r="19" spans="2:17" x14ac:dyDescent="0.25">
      <c r="B19" s="99" t="s">
        <v>70</v>
      </c>
      <c r="C19" s="226">
        <v>22.76</v>
      </c>
      <c r="D19" s="226">
        <v>23.58</v>
      </c>
      <c r="E19" s="226">
        <v>31.76</v>
      </c>
      <c r="F19" s="226">
        <v>38.83</v>
      </c>
      <c r="G19" s="226">
        <v>48.3</v>
      </c>
      <c r="H19" s="226">
        <v>48.98</v>
      </c>
      <c r="I19" s="100">
        <f t="shared" si="0"/>
        <v>1.4078674948240222E-2</v>
      </c>
      <c r="J19" s="226">
        <f t="shared" si="1"/>
        <v>0.67999999999999972</v>
      </c>
      <c r="K19" s="227">
        <v>23.07</v>
      </c>
      <c r="L19" s="227">
        <v>29.89</v>
      </c>
      <c r="M19" s="227">
        <v>37.17</v>
      </c>
      <c r="N19" s="227">
        <v>38.270000000000003</v>
      </c>
      <c r="O19" s="227">
        <v>31.76</v>
      </c>
      <c r="P19" s="100">
        <f t="shared" si="2"/>
        <v>-0.17010713352495432</v>
      </c>
      <c r="Q19" s="226">
        <f t="shared" si="3"/>
        <v>-6.5100000000000016</v>
      </c>
    </row>
    <row r="20" spans="2:17" x14ac:dyDescent="0.25">
      <c r="B20" s="96" t="s">
        <v>65</v>
      </c>
      <c r="C20" s="224">
        <v>23.06</v>
      </c>
      <c r="D20" s="224">
        <v>22.18</v>
      </c>
      <c r="E20" s="224">
        <v>30.16</v>
      </c>
      <c r="F20" s="224">
        <v>36.21</v>
      </c>
      <c r="G20" s="224">
        <v>43.58</v>
      </c>
      <c r="H20" s="224">
        <v>48.3</v>
      </c>
      <c r="I20" s="98">
        <f t="shared" si="0"/>
        <v>0.10830656264341432</v>
      </c>
      <c r="J20" s="224">
        <f t="shared" si="1"/>
        <v>4.7199999999999989</v>
      </c>
      <c r="K20" s="225">
        <v>22.05</v>
      </c>
      <c r="L20" s="225">
        <v>24.99</v>
      </c>
      <c r="M20" s="225">
        <v>31.59</v>
      </c>
      <c r="N20" s="225">
        <v>37.270000000000003</v>
      </c>
      <c r="O20" s="225">
        <v>36.950000000000003</v>
      </c>
      <c r="P20" s="98">
        <f t="shared" si="2"/>
        <v>-8.5859940971290127E-3</v>
      </c>
      <c r="Q20" s="224">
        <f t="shared" si="3"/>
        <v>-0.32000000000000028</v>
      </c>
    </row>
    <row r="21" spans="2:17" x14ac:dyDescent="0.25">
      <c r="B21" s="93" t="s">
        <v>48</v>
      </c>
      <c r="C21" s="228">
        <v>38.090000000000003</v>
      </c>
      <c r="D21" s="228">
        <v>36.92</v>
      </c>
      <c r="E21" s="228">
        <v>53.92</v>
      </c>
      <c r="F21" s="228">
        <v>54.7</v>
      </c>
      <c r="G21" s="228">
        <v>63.16</v>
      </c>
      <c r="H21" s="228">
        <v>68.97</v>
      </c>
      <c r="I21" s="102">
        <f t="shared" si="0"/>
        <v>9.1988600379987462E-2</v>
      </c>
      <c r="J21" s="228">
        <f t="shared" si="1"/>
        <v>5.8100000000000023</v>
      </c>
      <c r="K21" s="229">
        <v>42.36</v>
      </c>
      <c r="L21" s="229">
        <v>34.99</v>
      </c>
      <c r="M21" s="229">
        <v>41.32</v>
      </c>
      <c r="N21" s="229">
        <v>51.65</v>
      </c>
      <c r="O21" s="229">
        <v>43.44</v>
      </c>
      <c r="P21" s="102">
        <f t="shared" si="2"/>
        <v>-0.15895450145208134</v>
      </c>
      <c r="Q21" s="228">
        <f t="shared" si="3"/>
        <v>-8.2100000000000009</v>
      </c>
    </row>
    <row r="22" spans="2:17" x14ac:dyDescent="0.25">
      <c r="B22" s="96" t="s">
        <v>62</v>
      </c>
      <c r="C22" s="224">
        <v>35.92</v>
      </c>
      <c r="D22" s="224">
        <v>36.92</v>
      </c>
      <c r="E22" s="224">
        <v>53.99</v>
      </c>
      <c r="F22" s="224">
        <v>54.07</v>
      </c>
      <c r="G22" s="224">
        <v>63.29</v>
      </c>
      <c r="H22" s="224">
        <v>69.45</v>
      </c>
      <c r="I22" s="98">
        <f t="shared" si="0"/>
        <v>9.7329751935534947E-2</v>
      </c>
      <c r="J22" s="224">
        <f t="shared" si="1"/>
        <v>6.1600000000000037</v>
      </c>
      <c r="K22" s="225">
        <v>42.36</v>
      </c>
      <c r="L22" s="225">
        <v>34.99</v>
      </c>
      <c r="M22" s="225">
        <v>41.68</v>
      </c>
      <c r="N22" s="225">
        <v>52.49</v>
      </c>
      <c r="O22" s="225">
        <v>44.14</v>
      </c>
      <c r="P22" s="98">
        <f t="shared" si="2"/>
        <v>-0.15907791960373407</v>
      </c>
      <c r="Q22" s="224">
        <f t="shared" si="3"/>
        <v>-8.3500000000000014</v>
      </c>
    </row>
    <row r="23" spans="2:17" x14ac:dyDescent="0.25">
      <c r="B23" s="96" t="s">
        <v>65</v>
      </c>
      <c r="C23" s="224">
        <v>0</v>
      </c>
      <c r="D23" s="224">
        <v>0</v>
      </c>
      <c r="E23" s="224">
        <v>0</v>
      </c>
      <c r="F23" s="224">
        <v>0</v>
      </c>
      <c r="G23" s="224">
        <v>0</v>
      </c>
      <c r="H23" s="224">
        <v>0</v>
      </c>
      <c r="I23" s="98" t="str">
        <f t="shared" si="0"/>
        <v>-</v>
      </c>
      <c r="J23" s="224">
        <f t="shared" si="1"/>
        <v>0</v>
      </c>
      <c r="K23" s="225">
        <v>0</v>
      </c>
      <c r="L23" s="225">
        <v>0</v>
      </c>
      <c r="M23" s="225">
        <v>0</v>
      </c>
      <c r="N23" s="225">
        <v>0</v>
      </c>
      <c r="O23" s="225">
        <v>0</v>
      </c>
      <c r="P23" s="98" t="str">
        <f t="shared" si="2"/>
        <v>-</v>
      </c>
      <c r="Q23" s="224">
        <f t="shared" si="3"/>
        <v>0</v>
      </c>
    </row>
    <row r="24" spans="2:17" x14ac:dyDescent="0.25">
      <c r="B24" s="93" t="s">
        <v>49</v>
      </c>
      <c r="C24" s="228">
        <v>52.22</v>
      </c>
      <c r="D24" s="228">
        <v>46.13</v>
      </c>
      <c r="E24" s="228">
        <v>94.38</v>
      </c>
      <c r="F24" s="228">
        <v>117.35</v>
      </c>
      <c r="G24" s="228">
        <v>126.66</v>
      </c>
      <c r="H24" s="228">
        <v>163.08000000000001</v>
      </c>
      <c r="I24" s="102">
        <f t="shared" si="0"/>
        <v>0.2875414495499764</v>
      </c>
      <c r="J24" s="228">
        <f t="shared" si="1"/>
        <v>36.420000000000016</v>
      </c>
      <c r="K24" s="229">
        <v>98.01</v>
      </c>
      <c r="L24" s="229">
        <v>109.27</v>
      </c>
      <c r="M24" s="229">
        <v>69.959999999999994</v>
      </c>
      <c r="N24" s="229">
        <v>116.22</v>
      </c>
      <c r="O24" s="229">
        <v>94.01</v>
      </c>
      <c r="P24" s="102">
        <f t="shared" si="2"/>
        <v>-0.19110308036482526</v>
      </c>
      <c r="Q24" s="228">
        <f t="shared" si="3"/>
        <v>-22.209999999999994</v>
      </c>
    </row>
    <row r="25" spans="2:17" x14ac:dyDescent="0.25">
      <c r="B25" s="96" t="s">
        <v>62</v>
      </c>
      <c r="C25" s="224">
        <v>55.84</v>
      </c>
      <c r="D25" s="224">
        <v>48.11</v>
      </c>
      <c r="E25" s="224">
        <v>95.49</v>
      </c>
      <c r="F25" s="224">
        <v>120.23</v>
      </c>
      <c r="G25" s="224">
        <v>126.93</v>
      </c>
      <c r="H25" s="224">
        <v>168.8</v>
      </c>
      <c r="I25" s="98">
        <f t="shared" si="0"/>
        <v>0.32986685574726238</v>
      </c>
      <c r="J25" s="224">
        <f t="shared" si="1"/>
        <v>41.870000000000005</v>
      </c>
      <c r="K25" s="225">
        <v>104.15</v>
      </c>
      <c r="L25" s="225">
        <v>114.99</v>
      </c>
      <c r="M25" s="225">
        <v>69.959999999999994</v>
      </c>
      <c r="N25" s="225">
        <v>116.73</v>
      </c>
      <c r="O25" s="225">
        <v>95.54</v>
      </c>
      <c r="P25" s="98">
        <f t="shared" si="2"/>
        <v>-0.18153002655701189</v>
      </c>
      <c r="Q25" s="224">
        <f t="shared" si="3"/>
        <v>-21.189999999999998</v>
      </c>
    </row>
    <row r="26" spans="2:17" x14ac:dyDescent="0.25">
      <c r="B26" s="99" t="s">
        <v>68</v>
      </c>
      <c r="C26" s="226">
        <v>0</v>
      </c>
      <c r="D26" s="226">
        <v>0</v>
      </c>
      <c r="E26" s="226">
        <v>0</v>
      </c>
      <c r="F26" s="226">
        <v>0</v>
      </c>
      <c r="G26" s="226">
        <v>0</v>
      </c>
      <c r="H26" s="226">
        <v>0</v>
      </c>
      <c r="I26" s="100" t="str">
        <f t="shared" si="0"/>
        <v>-</v>
      </c>
      <c r="J26" s="226">
        <f t="shared" si="1"/>
        <v>0</v>
      </c>
      <c r="K26" s="227">
        <v>0</v>
      </c>
      <c r="L26" s="227">
        <v>114.99</v>
      </c>
      <c r="M26" s="227">
        <v>0</v>
      </c>
      <c r="N26" s="227">
        <v>0</v>
      </c>
      <c r="O26" s="227">
        <v>0</v>
      </c>
      <c r="P26" s="100" t="str">
        <f t="shared" si="2"/>
        <v>-</v>
      </c>
      <c r="Q26" s="226">
        <f t="shared" si="3"/>
        <v>0</v>
      </c>
    </row>
    <row r="27" spans="2:17" x14ac:dyDescent="0.25">
      <c r="B27" s="99" t="s">
        <v>179</v>
      </c>
      <c r="C27" s="226">
        <v>0</v>
      </c>
      <c r="D27" s="226">
        <v>0</v>
      </c>
      <c r="E27" s="226">
        <v>0</v>
      </c>
      <c r="F27" s="226">
        <v>0</v>
      </c>
      <c r="G27" s="226">
        <v>0</v>
      </c>
      <c r="H27" s="226">
        <v>0</v>
      </c>
      <c r="I27" s="100" t="str">
        <f t="shared" si="0"/>
        <v>-</v>
      </c>
      <c r="J27" s="226">
        <f t="shared" si="1"/>
        <v>0</v>
      </c>
      <c r="K27" s="227">
        <v>0</v>
      </c>
      <c r="L27" s="227">
        <v>0</v>
      </c>
      <c r="M27" s="227">
        <v>0</v>
      </c>
      <c r="N27" s="227">
        <v>0</v>
      </c>
      <c r="O27" s="227">
        <v>0</v>
      </c>
      <c r="P27" s="100" t="str">
        <f t="shared" si="2"/>
        <v>-</v>
      </c>
      <c r="Q27" s="226">
        <f t="shared" si="3"/>
        <v>0</v>
      </c>
    </row>
    <row r="28" spans="2:17" x14ac:dyDescent="0.25">
      <c r="B28" s="93" t="s">
        <v>50</v>
      </c>
      <c r="C28" s="228">
        <v>28.76</v>
      </c>
      <c r="D28" s="228">
        <v>28.24</v>
      </c>
      <c r="E28" s="228">
        <v>42.01</v>
      </c>
      <c r="F28" s="228">
        <v>52.07</v>
      </c>
      <c r="G28" s="228">
        <v>61.37</v>
      </c>
      <c r="H28" s="228">
        <v>67.099999999999994</v>
      </c>
      <c r="I28" s="102">
        <f t="shared" si="0"/>
        <v>9.3368095160501818E-2</v>
      </c>
      <c r="J28" s="228">
        <f t="shared" si="1"/>
        <v>5.7299999999999969</v>
      </c>
      <c r="K28" s="229">
        <v>34.96</v>
      </c>
      <c r="L28" s="229">
        <v>40.57</v>
      </c>
      <c r="M28" s="229">
        <v>48.53</v>
      </c>
      <c r="N28" s="229">
        <v>54.3</v>
      </c>
      <c r="O28" s="229">
        <v>52.2</v>
      </c>
      <c r="P28" s="102">
        <f t="shared" si="2"/>
        <v>-3.8674033149171172E-2</v>
      </c>
      <c r="Q28" s="228">
        <f t="shared" si="3"/>
        <v>-2.0999999999999943</v>
      </c>
    </row>
    <row r="29" spans="2:17" x14ac:dyDescent="0.25">
      <c r="B29" s="96" t="s">
        <v>62</v>
      </c>
      <c r="C29" s="224">
        <v>30.7</v>
      </c>
      <c r="D29" s="224">
        <v>30.01</v>
      </c>
      <c r="E29" s="224">
        <v>44.97</v>
      </c>
      <c r="F29" s="224">
        <v>56.03</v>
      </c>
      <c r="G29" s="224">
        <v>65.56</v>
      </c>
      <c r="H29" s="224">
        <v>71.599999999999994</v>
      </c>
      <c r="I29" s="98">
        <f t="shared" si="0"/>
        <v>9.2129347162904107E-2</v>
      </c>
      <c r="J29" s="224">
        <f t="shared" si="1"/>
        <v>6.039999999999992</v>
      </c>
      <c r="K29" s="225">
        <v>38.04</v>
      </c>
      <c r="L29" s="225">
        <v>44.56</v>
      </c>
      <c r="M29" s="225">
        <v>52.51</v>
      </c>
      <c r="N29" s="225">
        <v>58.48</v>
      </c>
      <c r="O29" s="225">
        <v>55.65</v>
      </c>
      <c r="P29" s="98">
        <f t="shared" si="2"/>
        <v>-4.8392612859097128E-2</v>
      </c>
      <c r="Q29" s="224">
        <f t="shared" si="3"/>
        <v>-2.8299999999999983</v>
      </c>
    </row>
    <row r="30" spans="2:17" x14ac:dyDescent="0.25">
      <c r="B30" s="99" t="s">
        <v>63</v>
      </c>
      <c r="C30" s="226">
        <v>32.35</v>
      </c>
      <c r="D30" s="226">
        <v>31.51</v>
      </c>
      <c r="E30" s="226">
        <v>47.15</v>
      </c>
      <c r="F30" s="226">
        <v>58.72</v>
      </c>
      <c r="G30" s="226">
        <v>68.16</v>
      </c>
      <c r="H30" s="226">
        <v>75.09</v>
      </c>
      <c r="I30" s="100">
        <f t="shared" si="0"/>
        <v>0.10167253521126773</v>
      </c>
      <c r="J30" s="226">
        <f t="shared" si="1"/>
        <v>6.9300000000000068</v>
      </c>
      <c r="K30" s="227">
        <v>40.26</v>
      </c>
      <c r="L30" s="227">
        <v>46.98</v>
      </c>
      <c r="M30" s="227">
        <v>54.79</v>
      </c>
      <c r="N30" s="227">
        <v>61.65</v>
      </c>
      <c r="O30" s="227">
        <v>59.67</v>
      </c>
      <c r="P30" s="100">
        <f t="shared" si="2"/>
        <v>-3.2116788321167822E-2</v>
      </c>
      <c r="Q30" s="226">
        <f t="shared" si="3"/>
        <v>-1.9799999999999969</v>
      </c>
    </row>
    <row r="31" spans="2:17" x14ac:dyDescent="0.25">
      <c r="B31" s="99" t="s">
        <v>70</v>
      </c>
      <c r="C31" s="226">
        <v>22.76</v>
      </c>
      <c r="D31" s="226">
        <v>23.58</v>
      </c>
      <c r="E31" s="226">
        <v>31.76</v>
      </c>
      <c r="F31" s="226">
        <v>38.83</v>
      </c>
      <c r="G31" s="226">
        <v>48.3</v>
      </c>
      <c r="H31" s="226">
        <v>48.98</v>
      </c>
      <c r="I31" s="100">
        <f t="shared" si="0"/>
        <v>1.4078674948240222E-2</v>
      </c>
      <c r="J31" s="226">
        <f t="shared" si="1"/>
        <v>0.67999999999999972</v>
      </c>
      <c r="K31" s="227">
        <v>23.07</v>
      </c>
      <c r="L31" s="227">
        <v>29.89</v>
      </c>
      <c r="M31" s="227">
        <v>37.17</v>
      </c>
      <c r="N31" s="227">
        <v>38.270000000000003</v>
      </c>
      <c r="O31" s="227">
        <v>31.76</v>
      </c>
      <c r="P31" s="100">
        <f t="shared" si="2"/>
        <v>-0.17010713352495432</v>
      </c>
      <c r="Q31" s="226">
        <f t="shared" si="3"/>
        <v>-6.5100000000000016</v>
      </c>
    </row>
    <row r="32" spans="2:17" x14ac:dyDescent="0.25">
      <c r="B32" s="96" t="s">
        <v>65</v>
      </c>
      <c r="C32" s="224">
        <v>23.06</v>
      </c>
      <c r="D32" s="224">
        <v>22.18</v>
      </c>
      <c r="E32" s="224">
        <v>30.16</v>
      </c>
      <c r="F32" s="224">
        <v>36.21</v>
      </c>
      <c r="G32" s="224">
        <v>43.58</v>
      </c>
      <c r="H32" s="224">
        <v>48.3</v>
      </c>
      <c r="I32" s="98">
        <f t="shared" si="0"/>
        <v>0.10830656264341432</v>
      </c>
      <c r="J32" s="224">
        <f t="shared" si="1"/>
        <v>4.7199999999999989</v>
      </c>
      <c r="K32" s="225">
        <v>22.05</v>
      </c>
      <c r="L32" s="225">
        <v>24.99</v>
      </c>
      <c r="M32" s="225">
        <v>31.59</v>
      </c>
      <c r="N32" s="225">
        <v>37.270000000000003</v>
      </c>
      <c r="O32" s="225">
        <v>36.950000000000003</v>
      </c>
      <c r="P32" s="98">
        <f t="shared" si="2"/>
        <v>-8.5859940971290127E-3</v>
      </c>
      <c r="Q32" s="224">
        <f t="shared" si="3"/>
        <v>-0.32000000000000028</v>
      </c>
    </row>
    <row r="33" spans="2:17" x14ac:dyDescent="0.25">
      <c r="B33" s="93" t="s">
        <v>51</v>
      </c>
      <c r="C33" s="228">
        <v>49.1</v>
      </c>
      <c r="D33" s="228">
        <v>45.63</v>
      </c>
      <c r="E33" s="228">
        <v>64.64</v>
      </c>
      <c r="F33" s="228">
        <v>73.62</v>
      </c>
      <c r="G33" s="228">
        <v>81.849999999999994</v>
      </c>
      <c r="H33" s="228">
        <v>88.52</v>
      </c>
      <c r="I33" s="102">
        <f t="shared" si="0"/>
        <v>8.1490531459987858E-2</v>
      </c>
      <c r="J33" s="228">
        <f t="shared" si="1"/>
        <v>6.6700000000000017</v>
      </c>
      <c r="K33" s="229">
        <v>48.82</v>
      </c>
      <c r="L33" s="229">
        <v>53.04</v>
      </c>
      <c r="M33" s="229">
        <v>62.53</v>
      </c>
      <c r="N33" s="229">
        <v>69.05</v>
      </c>
      <c r="O33" s="229">
        <v>67.02</v>
      </c>
      <c r="P33" s="102">
        <f t="shared" si="2"/>
        <v>-2.9398986241853775E-2</v>
      </c>
      <c r="Q33" s="228">
        <f t="shared" si="3"/>
        <v>-2.0300000000000011</v>
      </c>
    </row>
    <row r="34" spans="2:17" x14ac:dyDescent="0.25">
      <c r="B34" s="96" t="s">
        <v>62</v>
      </c>
      <c r="C34" s="224">
        <v>49.1</v>
      </c>
      <c r="D34" s="224">
        <v>45.63</v>
      </c>
      <c r="E34" s="224">
        <v>64.64</v>
      </c>
      <c r="F34" s="224">
        <v>71.349999999999994</v>
      </c>
      <c r="G34" s="224">
        <v>81.849999999999994</v>
      </c>
      <c r="H34" s="224">
        <v>88.52</v>
      </c>
      <c r="I34" s="98">
        <f t="shared" si="0"/>
        <v>8.1490531459987858E-2</v>
      </c>
      <c r="J34" s="224">
        <f t="shared" si="1"/>
        <v>6.6700000000000017</v>
      </c>
      <c r="K34" s="225">
        <v>48.82</v>
      </c>
      <c r="L34" s="225">
        <v>53.04</v>
      </c>
      <c r="M34" s="225">
        <v>62.53</v>
      </c>
      <c r="N34" s="225">
        <v>69.05</v>
      </c>
      <c r="O34" s="225">
        <v>67.02</v>
      </c>
      <c r="P34" s="98">
        <f t="shared" si="2"/>
        <v>-2.9398986241853775E-2</v>
      </c>
      <c r="Q34" s="224">
        <f t="shared" si="3"/>
        <v>-2.0300000000000011</v>
      </c>
    </row>
    <row r="35" spans="2:17" x14ac:dyDescent="0.25">
      <c r="B35" s="93" t="s">
        <v>52</v>
      </c>
      <c r="C35" s="228">
        <v>64.31</v>
      </c>
      <c r="D35" s="228">
        <v>82.55</v>
      </c>
      <c r="E35" s="228">
        <v>96.82</v>
      </c>
      <c r="F35" s="228">
        <v>122.12</v>
      </c>
      <c r="G35" s="228">
        <v>143.97</v>
      </c>
      <c r="H35" s="228">
        <v>163.12</v>
      </c>
      <c r="I35" s="102">
        <f t="shared" si="0"/>
        <v>0.13301382232409531</v>
      </c>
      <c r="J35" s="228">
        <f t="shared" si="1"/>
        <v>19.150000000000006</v>
      </c>
      <c r="K35" s="229">
        <v>77.760000000000005</v>
      </c>
      <c r="L35" s="229">
        <v>108.27</v>
      </c>
      <c r="M35" s="229">
        <v>125.61</v>
      </c>
      <c r="N35" s="229">
        <v>143.46</v>
      </c>
      <c r="O35" s="229">
        <v>136.55000000000001</v>
      </c>
      <c r="P35" s="102">
        <f t="shared" si="2"/>
        <v>-4.8166736372508012E-2</v>
      </c>
      <c r="Q35" s="228">
        <f t="shared" si="3"/>
        <v>-6.9099999999999966</v>
      </c>
    </row>
    <row r="36" spans="2:17" x14ac:dyDescent="0.25">
      <c r="B36" s="96" t="s">
        <v>62</v>
      </c>
      <c r="C36" s="224">
        <v>75.77</v>
      </c>
      <c r="D36" s="224">
        <v>86.58</v>
      </c>
      <c r="E36" s="224">
        <v>103.27</v>
      </c>
      <c r="F36" s="224">
        <v>127.35</v>
      </c>
      <c r="G36" s="224">
        <v>152.83000000000001</v>
      </c>
      <c r="H36" s="224">
        <v>172.79</v>
      </c>
      <c r="I36" s="98">
        <f t="shared" si="0"/>
        <v>0.13060263037361763</v>
      </c>
      <c r="J36" s="224">
        <f t="shared" si="1"/>
        <v>19.95999999999998</v>
      </c>
      <c r="K36" s="225">
        <v>86.43</v>
      </c>
      <c r="L36" s="225">
        <v>113.11</v>
      </c>
      <c r="M36" s="225">
        <v>126.99</v>
      </c>
      <c r="N36" s="225">
        <v>151.96</v>
      </c>
      <c r="O36" s="225">
        <v>148.72</v>
      </c>
      <c r="P36" s="98">
        <f t="shared" si="2"/>
        <v>-2.132140036851804E-2</v>
      </c>
      <c r="Q36" s="224">
        <f t="shared" si="3"/>
        <v>-3.2400000000000091</v>
      </c>
    </row>
    <row r="37" spans="2:17" x14ac:dyDescent="0.25">
      <c r="B37" s="96" t="s">
        <v>65</v>
      </c>
      <c r="C37" s="224">
        <v>30.29</v>
      </c>
      <c r="D37" s="224">
        <v>48.86</v>
      </c>
      <c r="E37" s="224">
        <v>62.08</v>
      </c>
      <c r="F37" s="224">
        <v>90.45</v>
      </c>
      <c r="G37" s="224">
        <v>93.94</v>
      </c>
      <c r="H37" s="224">
        <v>110.2</v>
      </c>
      <c r="I37" s="98">
        <f t="shared" si="0"/>
        <v>0.17308920587609111</v>
      </c>
      <c r="J37" s="224">
        <f t="shared" si="1"/>
        <v>16.260000000000005</v>
      </c>
      <c r="K37" s="225">
        <v>37.409999999999997</v>
      </c>
      <c r="L37" s="225">
        <v>80.63</v>
      </c>
      <c r="M37" s="225">
        <v>117.82</v>
      </c>
      <c r="N37" s="225">
        <v>98.83</v>
      </c>
      <c r="O37" s="225">
        <v>71.989999999999995</v>
      </c>
      <c r="P37" s="98">
        <f t="shared" si="2"/>
        <v>-0.27157745623798446</v>
      </c>
      <c r="Q37" s="224">
        <f t="shared" si="3"/>
        <v>-26.840000000000003</v>
      </c>
    </row>
    <row r="38" spans="2:17" x14ac:dyDescent="0.25">
      <c r="B38" s="93" t="s">
        <v>53</v>
      </c>
      <c r="C38" s="228">
        <v>33.54</v>
      </c>
      <c r="D38" s="228">
        <v>37.840000000000003</v>
      </c>
      <c r="E38" s="228">
        <v>53.16</v>
      </c>
      <c r="F38" s="228">
        <v>62.01</v>
      </c>
      <c r="G38" s="228">
        <v>69.75</v>
      </c>
      <c r="H38" s="228">
        <v>76.260000000000005</v>
      </c>
      <c r="I38" s="102">
        <f t="shared" si="0"/>
        <v>9.333333333333349E-2</v>
      </c>
      <c r="J38" s="228">
        <f t="shared" si="1"/>
        <v>6.5100000000000051</v>
      </c>
      <c r="K38" s="229">
        <v>49.26</v>
      </c>
      <c r="L38" s="229">
        <v>47.49</v>
      </c>
      <c r="M38" s="229">
        <v>55.64</v>
      </c>
      <c r="N38" s="229">
        <v>58.22</v>
      </c>
      <c r="O38" s="229">
        <v>56.9</v>
      </c>
      <c r="P38" s="102">
        <f t="shared" si="2"/>
        <v>-2.2672621092408085E-2</v>
      </c>
      <c r="Q38" s="228">
        <f t="shared" si="3"/>
        <v>-1.3200000000000003</v>
      </c>
    </row>
    <row r="39" spans="2:17" x14ac:dyDescent="0.25">
      <c r="B39" s="96" t="s">
        <v>62</v>
      </c>
      <c r="C39" s="224">
        <v>33.54</v>
      </c>
      <c r="D39" s="224">
        <v>37.840000000000003</v>
      </c>
      <c r="E39" s="224">
        <v>53.16</v>
      </c>
      <c r="F39" s="224">
        <v>61.03</v>
      </c>
      <c r="G39" s="224">
        <v>69.75</v>
      </c>
      <c r="H39" s="224">
        <v>76.260000000000005</v>
      </c>
      <c r="I39" s="98">
        <f t="shared" si="0"/>
        <v>9.333333333333349E-2</v>
      </c>
      <c r="J39" s="224">
        <f t="shared" si="1"/>
        <v>6.5100000000000051</v>
      </c>
      <c r="K39" s="225">
        <v>49.26</v>
      </c>
      <c r="L39" s="225">
        <v>47.49</v>
      </c>
      <c r="M39" s="225">
        <v>55.64</v>
      </c>
      <c r="N39" s="225">
        <v>58.22</v>
      </c>
      <c r="O39" s="225">
        <v>56.9</v>
      </c>
      <c r="P39" s="98">
        <f t="shared" si="2"/>
        <v>-2.2672621092408085E-2</v>
      </c>
      <c r="Q39" s="224">
        <f t="shared" si="3"/>
        <v>-1.3200000000000003</v>
      </c>
    </row>
    <row r="40" spans="2:17" x14ac:dyDescent="0.25">
      <c r="B40" s="99" t="s">
        <v>63</v>
      </c>
      <c r="C40" s="226">
        <v>39.090000000000003</v>
      </c>
      <c r="D40" s="226">
        <v>40.1</v>
      </c>
      <c r="E40" s="226">
        <v>62.85</v>
      </c>
      <c r="F40" s="226">
        <v>72.180000000000007</v>
      </c>
      <c r="G40" s="226">
        <v>84.16</v>
      </c>
      <c r="H40" s="226">
        <v>89.79</v>
      </c>
      <c r="I40" s="100">
        <f t="shared" si="0"/>
        <v>6.68963878326998E-2</v>
      </c>
      <c r="J40" s="226">
        <f t="shared" si="1"/>
        <v>5.6300000000000097</v>
      </c>
      <c r="K40" s="227">
        <v>57.95</v>
      </c>
      <c r="L40" s="227">
        <v>54.34</v>
      </c>
      <c r="M40" s="227">
        <v>66.349999999999994</v>
      </c>
      <c r="N40" s="227">
        <v>68.38</v>
      </c>
      <c r="O40" s="227">
        <v>65.14</v>
      </c>
      <c r="P40" s="100">
        <f t="shared" si="2"/>
        <v>-4.7382275519157524E-2</v>
      </c>
      <c r="Q40" s="226">
        <f t="shared" si="3"/>
        <v>-3.2399999999999949</v>
      </c>
    </row>
    <row r="41" spans="2:17" x14ac:dyDescent="0.25">
      <c r="B41" s="99" t="s">
        <v>70</v>
      </c>
      <c r="C41" s="226">
        <v>27.82</v>
      </c>
      <c r="D41" s="226">
        <v>34.1</v>
      </c>
      <c r="E41" s="226">
        <v>40.229999999999997</v>
      </c>
      <c r="F41" s="226">
        <v>46.85</v>
      </c>
      <c r="G41" s="226">
        <v>49.34</v>
      </c>
      <c r="H41" s="226">
        <v>51.98</v>
      </c>
      <c r="I41" s="100">
        <f t="shared" si="0"/>
        <v>5.3506282934738358E-2</v>
      </c>
      <c r="J41" s="226">
        <f t="shared" si="1"/>
        <v>2.6399999999999935</v>
      </c>
      <c r="K41" s="227">
        <v>37.76</v>
      </c>
      <c r="L41" s="227">
        <v>38.54</v>
      </c>
      <c r="M41" s="227">
        <v>41.9</v>
      </c>
      <c r="N41" s="227">
        <v>39.71</v>
      </c>
      <c r="O41" s="227">
        <v>39.44</v>
      </c>
      <c r="P41" s="100">
        <f t="shared" si="2"/>
        <v>-6.7992948879376236E-3</v>
      </c>
      <c r="Q41" s="226">
        <f t="shared" si="3"/>
        <v>-0.27000000000000313</v>
      </c>
    </row>
    <row r="42" spans="2:17" x14ac:dyDescent="0.25">
      <c r="B42" s="93" t="s">
        <v>54</v>
      </c>
      <c r="C42" s="228">
        <v>50.94</v>
      </c>
      <c r="D42" s="228">
        <v>53.72</v>
      </c>
      <c r="E42" s="228">
        <v>88.72</v>
      </c>
      <c r="F42" s="228">
        <v>109.01</v>
      </c>
      <c r="G42" s="228">
        <v>119.74</v>
      </c>
      <c r="H42" s="228">
        <v>101.6</v>
      </c>
      <c r="I42" s="102">
        <f t="shared" si="0"/>
        <v>-0.15149490562886259</v>
      </c>
      <c r="J42" s="228">
        <f t="shared" si="1"/>
        <v>-18.14</v>
      </c>
      <c r="K42" s="229">
        <v>80.959999999999994</v>
      </c>
      <c r="L42" s="229">
        <v>94.72</v>
      </c>
      <c r="M42" s="229">
        <v>108.17</v>
      </c>
      <c r="N42" s="229">
        <v>89.24</v>
      </c>
      <c r="O42" s="229">
        <v>85.81</v>
      </c>
      <c r="P42" s="102">
        <f t="shared" si="2"/>
        <v>-3.8435679067682527E-2</v>
      </c>
      <c r="Q42" s="228">
        <f t="shared" si="3"/>
        <v>-3.4299999999999926</v>
      </c>
    </row>
    <row r="43" spans="2:17" x14ac:dyDescent="0.25">
      <c r="B43" s="96" t="s">
        <v>62</v>
      </c>
      <c r="C43" s="224">
        <v>56.41</v>
      </c>
      <c r="D43" s="224">
        <v>62.75</v>
      </c>
      <c r="E43" s="224">
        <v>96.52</v>
      </c>
      <c r="F43" s="224">
        <v>120.21</v>
      </c>
      <c r="G43" s="224">
        <v>129.44</v>
      </c>
      <c r="H43" s="224">
        <v>106.42</v>
      </c>
      <c r="I43" s="98">
        <f t="shared" si="0"/>
        <v>-0.17784301606922126</v>
      </c>
      <c r="J43" s="224">
        <f t="shared" si="1"/>
        <v>-23.019999999999996</v>
      </c>
      <c r="K43" s="225">
        <v>88.63</v>
      </c>
      <c r="L43" s="225">
        <v>107.53</v>
      </c>
      <c r="M43" s="225">
        <v>121.37</v>
      </c>
      <c r="N43" s="225">
        <v>98.02</v>
      </c>
      <c r="O43" s="225">
        <v>94.77</v>
      </c>
      <c r="P43" s="98">
        <f t="shared" si="2"/>
        <v>-3.3156498673740042E-2</v>
      </c>
      <c r="Q43" s="224">
        <f t="shared" si="3"/>
        <v>-3.25</v>
      </c>
    </row>
    <row r="44" spans="2:17" x14ac:dyDescent="0.25">
      <c r="B44" s="99" t="s">
        <v>63</v>
      </c>
      <c r="C44" s="226">
        <v>0</v>
      </c>
      <c r="D44" s="226">
        <v>65.540000000000006</v>
      </c>
      <c r="E44" s="226">
        <v>100.75</v>
      </c>
      <c r="F44" s="226">
        <v>127.89</v>
      </c>
      <c r="G44" s="226">
        <v>135.86000000000001</v>
      </c>
      <c r="H44" s="226">
        <v>108.32</v>
      </c>
      <c r="I44" s="100">
        <f t="shared" si="0"/>
        <v>-0.20270867069041676</v>
      </c>
      <c r="J44" s="226">
        <f t="shared" si="1"/>
        <v>-27.54000000000002</v>
      </c>
      <c r="K44" s="227">
        <v>90.92</v>
      </c>
      <c r="L44" s="227">
        <v>112.44</v>
      </c>
      <c r="M44" s="227">
        <v>124.07</v>
      </c>
      <c r="N44" s="227">
        <v>97.06</v>
      </c>
      <c r="O44" s="227">
        <v>96.29</v>
      </c>
      <c r="P44" s="100">
        <f t="shared" si="2"/>
        <v>-7.9332371728827455E-3</v>
      </c>
      <c r="Q44" s="226">
        <f t="shared" si="3"/>
        <v>-0.76999999999999602</v>
      </c>
    </row>
    <row r="45" spans="2:17" x14ac:dyDescent="0.25">
      <c r="B45" s="99" t="s">
        <v>70</v>
      </c>
      <c r="C45" s="226">
        <v>0</v>
      </c>
      <c r="D45" s="226">
        <v>51.57</v>
      </c>
      <c r="E45" s="226">
        <v>79.3</v>
      </c>
      <c r="F45" s="226">
        <v>89.45</v>
      </c>
      <c r="G45" s="226">
        <v>103.35</v>
      </c>
      <c r="H45" s="226">
        <v>98.71</v>
      </c>
      <c r="I45" s="100">
        <f t="shared" si="0"/>
        <v>-4.4895984518626086E-2</v>
      </c>
      <c r="J45" s="226">
        <f t="shared" si="1"/>
        <v>-4.6400000000000006</v>
      </c>
      <c r="K45" s="227">
        <v>79.31</v>
      </c>
      <c r="L45" s="227">
        <v>88.84</v>
      </c>
      <c r="M45" s="227">
        <v>110.39</v>
      </c>
      <c r="N45" s="227">
        <v>101.91</v>
      </c>
      <c r="O45" s="227">
        <v>88.6</v>
      </c>
      <c r="P45" s="100">
        <f t="shared" si="2"/>
        <v>-0.13060543616916886</v>
      </c>
      <c r="Q45" s="226">
        <f t="shared" si="3"/>
        <v>-13.310000000000002</v>
      </c>
    </row>
    <row r="46" spans="2:17" x14ac:dyDescent="0.25">
      <c r="B46" s="96" t="s">
        <v>65</v>
      </c>
      <c r="C46" s="224">
        <v>31.82</v>
      </c>
      <c r="D46" s="224">
        <v>24.11</v>
      </c>
      <c r="E46" s="224">
        <v>48.07</v>
      </c>
      <c r="F46" s="224">
        <v>55.12</v>
      </c>
      <c r="G46" s="224">
        <v>69.489999999999995</v>
      </c>
      <c r="H46" s="224">
        <v>77.48</v>
      </c>
      <c r="I46" s="98">
        <f t="shared" si="0"/>
        <v>0.11498057274427986</v>
      </c>
      <c r="J46" s="224">
        <f t="shared" si="1"/>
        <v>7.9900000000000091</v>
      </c>
      <c r="K46" s="225">
        <v>41</v>
      </c>
      <c r="L46" s="225">
        <v>31.29</v>
      </c>
      <c r="M46" s="225">
        <v>39.33</v>
      </c>
      <c r="N46" s="225">
        <v>45.38</v>
      </c>
      <c r="O46" s="225">
        <v>42.8</v>
      </c>
      <c r="P46" s="98">
        <f t="shared" si="2"/>
        <v>-5.6853239312472548E-2</v>
      </c>
      <c r="Q46" s="224">
        <f t="shared" si="3"/>
        <v>-2.5800000000000054</v>
      </c>
    </row>
    <row r="47" spans="2:17" x14ac:dyDescent="0.25">
      <c r="B47" s="93" t="s">
        <v>55</v>
      </c>
      <c r="C47" s="228">
        <v>22.7</v>
      </c>
      <c r="D47" s="228">
        <v>29.35</v>
      </c>
      <c r="E47" s="228">
        <v>43.18</v>
      </c>
      <c r="F47" s="228">
        <v>54</v>
      </c>
      <c r="G47" s="228">
        <v>56.56</v>
      </c>
      <c r="H47" s="228">
        <v>58.49</v>
      </c>
      <c r="I47" s="102">
        <f t="shared" si="0"/>
        <v>3.4123055162659011E-2</v>
      </c>
      <c r="J47" s="228">
        <f t="shared" si="1"/>
        <v>1.9299999999999997</v>
      </c>
      <c r="K47" s="229">
        <v>32.770000000000003</v>
      </c>
      <c r="L47" s="229">
        <v>35.520000000000003</v>
      </c>
      <c r="M47" s="229">
        <v>33.979999999999997</v>
      </c>
      <c r="N47" s="229">
        <v>36.26</v>
      </c>
      <c r="O47" s="229">
        <v>55.24</v>
      </c>
      <c r="P47" s="102">
        <f t="shared" si="2"/>
        <v>0.52344180915609506</v>
      </c>
      <c r="Q47" s="228">
        <f t="shared" si="3"/>
        <v>18.980000000000004</v>
      </c>
    </row>
    <row r="48" spans="2:17" x14ac:dyDescent="0.25">
      <c r="B48" s="96" t="s">
        <v>62</v>
      </c>
      <c r="C48" s="224">
        <v>22.26</v>
      </c>
      <c r="D48" s="224">
        <v>29.29</v>
      </c>
      <c r="E48" s="224">
        <v>43.74</v>
      </c>
      <c r="F48" s="224">
        <v>53.7</v>
      </c>
      <c r="G48" s="224">
        <v>58.12</v>
      </c>
      <c r="H48" s="224">
        <v>60.3</v>
      </c>
      <c r="I48" s="98">
        <f t="shared" si="0"/>
        <v>3.7508602890571119E-2</v>
      </c>
      <c r="J48" s="224">
        <f t="shared" si="1"/>
        <v>2.1799999999999997</v>
      </c>
      <c r="K48" s="225">
        <v>33.15</v>
      </c>
      <c r="L48" s="225">
        <v>35.619999999999997</v>
      </c>
      <c r="M48" s="225">
        <v>34.44</v>
      </c>
      <c r="N48" s="225">
        <v>36.79</v>
      </c>
      <c r="O48" s="225">
        <v>58.88</v>
      </c>
      <c r="P48" s="98">
        <f t="shared" si="2"/>
        <v>0.60043490078825767</v>
      </c>
      <c r="Q48" s="224">
        <f t="shared" si="3"/>
        <v>22.090000000000003</v>
      </c>
    </row>
    <row r="49" spans="2:17" x14ac:dyDescent="0.25">
      <c r="B49" s="99" t="s">
        <v>63</v>
      </c>
      <c r="C49" s="226">
        <v>22.57</v>
      </c>
      <c r="D49" s="226">
        <v>31.13</v>
      </c>
      <c r="E49" s="226">
        <v>47.77</v>
      </c>
      <c r="F49" s="226">
        <v>58.76</v>
      </c>
      <c r="G49" s="226">
        <v>61.8</v>
      </c>
      <c r="H49" s="226">
        <v>64.489999999999995</v>
      </c>
      <c r="I49" s="100">
        <f t="shared" si="0"/>
        <v>4.3527508090614786E-2</v>
      </c>
      <c r="J49" s="226">
        <f t="shared" si="1"/>
        <v>2.6899999999999977</v>
      </c>
      <c r="K49" s="227">
        <v>33.99</v>
      </c>
      <c r="L49" s="227">
        <v>37.82</v>
      </c>
      <c r="M49" s="227">
        <v>36.47</v>
      </c>
      <c r="N49" s="227">
        <v>37.270000000000003</v>
      </c>
      <c r="O49" s="227">
        <v>65.92</v>
      </c>
      <c r="P49" s="100">
        <f t="shared" si="2"/>
        <v>0.76871478400858595</v>
      </c>
      <c r="Q49" s="226">
        <f t="shared" si="3"/>
        <v>28.65</v>
      </c>
    </row>
    <row r="50" spans="2:17" x14ac:dyDescent="0.25">
      <c r="B50" s="99" t="s">
        <v>70</v>
      </c>
      <c r="C50" s="226">
        <v>21.23</v>
      </c>
      <c r="D50" s="226">
        <v>23.12</v>
      </c>
      <c r="E50" s="226">
        <v>33.61</v>
      </c>
      <c r="F50" s="226">
        <v>39.25</v>
      </c>
      <c r="G50" s="226">
        <v>48.36</v>
      </c>
      <c r="H50" s="226">
        <v>49.31</v>
      </c>
      <c r="I50" s="100">
        <f t="shared" si="0"/>
        <v>1.9644334160463295E-2</v>
      </c>
      <c r="J50" s="226">
        <f t="shared" si="1"/>
        <v>0.95000000000000284</v>
      </c>
      <c r="K50" s="227">
        <v>31.23</v>
      </c>
      <c r="L50" s="227">
        <v>29.49</v>
      </c>
      <c r="M50" s="227">
        <v>28.92</v>
      </c>
      <c r="N50" s="227">
        <v>35.53</v>
      </c>
      <c r="O50" s="227">
        <v>41.09</v>
      </c>
      <c r="P50" s="100">
        <f t="shared" si="2"/>
        <v>0.1564874753729244</v>
      </c>
      <c r="Q50" s="226">
        <f t="shared" si="3"/>
        <v>5.5600000000000023</v>
      </c>
    </row>
    <row r="51" spans="2:17" x14ac:dyDescent="0.25">
      <c r="B51" s="96" t="s">
        <v>65</v>
      </c>
      <c r="C51" s="224">
        <v>16.5</v>
      </c>
      <c r="D51" s="224">
        <v>23.32</v>
      </c>
      <c r="E51" s="224">
        <v>69.849999999999994</v>
      </c>
      <c r="F51" s="224">
        <v>82.76</v>
      </c>
      <c r="G51" s="224">
        <v>71.290000000000006</v>
      </c>
      <c r="H51" s="224">
        <v>74.64</v>
      </c>
      <c r="I51" s="98">
        <f t="shared" si="0"/>
        <v>4.6991162855940516E-2</v>
      </c>
      <c r="J51" s="224">
        <f t="shared" si="1"/>
        <v>3.3499999999999943</v>
      </c>
      <c r="K51" s="225">
        <v>33.69</v>
      </c>
      <c r="L51" s="225">
        <v>47.08</v>
      </c>
      <c r="M51" s="225">
        <v>30.42</v>
      </c>
      <c r="N51" s="225">
        <v>72.69</v>
      </c>
      <c r="O51" s="225">
        <v>50.95</v>
      </c>
      <c r="P51" s="98">
        <f t="shared" si="2"/>
        <v>-0.29907827761727879</v>
      </c>
      <c r="Q51" s="224">
        <f t="shared" si="3"/>
        <v>-21.739999999999995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8CB3B-B2A4-4DB1-BCFB-966A11C9CE36}">
  <sheetPr>
    <tabColor theme="4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167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BEDD-5422-47EE-9589-C24CE96EB052}">
  <sheetPr>
    <tabColor theme="4" tint="0.39997558519241921"/>
  </sheetPr>
  <dimension ref="A1:AE13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4" width="14.28515625" customWidth="1"/>
    <col min="5" max="12" width="14.7109375" customWidth="1"/>
    <col min="13" max="13" width="11.42578125" customWidth="1"/>
    <col min="14" max="14" width="14.7109375" customWidth="1"/>
    <col min="20" max="20" width="12.42578125" customWidth="1"/>
    <col min="27" max="27" width="14" customWidth="1"/>
    <col min="31" max="31" width="11.42578125" style="1"/>
  </cols>
  <sheetData>
    <row r="1" spans="1:31" ht="30" customHeight="1" x14ac:dyDescent="0.25">
      <c r="B1" s="1" t="s">
        <v>322</v>
      </c>
      <c r="C1" s="1"/>
      <c r="D1" s="1"/>
      <c r="F1" s="230"/>
      <c r="G1" s="230"/>
      <c r="H1" s="230"/>
      <c r="J1" s="230"/>
    </row>
    <row r="3" spans="1:31" s="4" customFormat="1" ht="25.5" customHeight="1" thickBot="1" x14ac:dyDescent="0.3">
      <c r="B3" s="66" t="s">
        <v>323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172" t="s">
        <v>274</v>
      </c>
      <c r="D5" s="172" t="s">
        <v>275</v>
      </c>
      <c r="E5" s="172" t="s">
        <v>276</v>
      </c>
      <c r="F5" s="172" t="s">
        <v>277</v>
      </c>
      <c r="G5" s="173" t="str">
        <f>CONCATENATE("var. ",RIGHT(F5,2),"/",RIGHT(E5,2))</f>
        <v>var. 24/23</v>
      </c>
      <c r="H5" s="173" t="str">
        <f>CONCATENATE("dif. ",RIGHT(F5,2),"/",RIGHT(E5,2))</f>
        <v>dif. 24/23</v>
      </c>
      <c r="I5" s="173" t="str">
        <f>CONCATENATE("%/s total España ",RIGHT(F5,4))</f>
        <v>%/s total España 2024</v>
      </c>
      <c r="J5" s="172" t="s">
        <v>278</v>
      </c>
      <c r="K5" s="173" t="str">
        <f>CONCATENATE("var. ",RIGHT(J5,2),"/",RIGHT(F5,2))</f>
        <v>var. 25/24</v>
      </c>
      <c r="L5" s="173" t="str">
        <f>CONCATENATE("dif. ",RIGHT(J5,2),"/",RIGHT(F5,2))</f>
        <v>dif. 25/24</v>
      </c>
      <c r="M5" s="173" t="str">
        <f>CONCATENATE("%/s total España ",RIGHT(J5,4))</f>
        <v>%/s total España 2025</v>
      </c>
      <c r="N5" s="172" t="s">
        <v>279</v>
      </c>
      <c r="O5" s="173" t="str">
        <f>CONCATENATE("var. ",RIGHT(N5,2),"/",RIGHT(J5,2))</f>
        <v>var. 26/25</v>
      </c>
      <c r="P5" s="173" t="str">
        <f>CONCATENATE("dif. ",RIGHT(N5,2),"/",RIGHT(J5,2))</f>
        <v>dif. 26/25</v>
      </c>
      <c r="Q5" s="173" t="str">
        <f>CONCATENATE("var. ",RIGHT(N5,2),"/",RIGHT(C5,2))</f>
        <v>var. 26/21</v>
      </c>
      <c r="R5" s="173" t="str">
        <f>CONCATENATE("dif. ",RIGHT(N5,2),"/",RIGHT(C5,2))</f>
        <v>dif. 26/21</v>
      </c>
      <c r="S5" s="173" t="str">
        <f>CONCATENATE("%/s total España ",RIGHT(N5,4))</f>
        <v>%/s total España 2026</v>
      </c>
      <c r="T5" s="173" t="str">
        <f>CONCATENATE("%/s total Turistas ",RIGHT(N5,4))</f>
        <v>%/s total Turistas 2026</v>
      </c>
      <c r="AE5" s="1"/>
    </row>
    <row r="6" spans="1:31" s="4" customFormat="1" ht="18.75" x14ac:dyDescent="0.3">
      <c r="B6" s="231" t="s">
        <v>180</v>
      </c>
      <c r="C6" s="232">
        <v>70082</v>
      </c>
      <c r="D6" s="232">
        <v>321332</v>
      </c>
      <c r="E6" s="232">
        <v>378937</v>
      </c>
      <c r="F6" s="232">
        <v>436233</v>
      </c>
      <c r="G6" s="233">
        <f t="shared" ref="G6:G11" si="0">F6/E6-1</f>
        <v>0.15120191483016976</v>
      </c>
      <c r="H6" s="232">
        <f t="shared" ref="H6:H11" si="1">F6-E6</f>
        <v>57296</v>
      </c>
      <c r="I6" s="233"/>
      <c r="J6" s="232">
        <v>443938</v>
      </c>
      <c r="K6" s="233">
        <f t="shared" ref="K6:K11" si="2">J6/F6-1</f>
        <v>1.7662579401374945E-2</v>
      </c>
      <c r="L6" s="232">
        <f t="shared" ref="L6:L11" si="3">J6-F6</f>
        <v>7705</v>
      </c>
      <c r="M6" s="233"/>
      <c r="N6" s="232">
        <v>431591</v>
      </c>
      <c r="O6" s="233">
        <f t="shared" ref="O6:O11" si="4">N6/J6-1</f>
        <v>-2.7812442277975746E-2</v>
      </c>
      <c r="P6" s="232">
        <f t="shared" ref="P6:P11" si="5">N6-J6</f>
        <v>-12347</v>
      </c>
      <c r="Q6" s="233">
        <f>N6/C6-1</f>
        <v>5.158371621814446</v>
      </c>
      <c r="R6" s="232">
        <f>N6-C6</f>
        <v>361509</v>
      </c>
      <c r="S6" s="233"/>
      <c r="T6" s="233"/>
      <c r="V6" s="29"/>
      <c r="AE6" s="1"/>
    </row>
    <row r="7" spans="1:31" ht="18.75" x14ac:dyDescent="0.3">
      <c r="A7" s="4"/>
      <c r="B7" s="231" t="s">
        <v>181</v>
      </c>
      <c r="C7" s="232">
        <v>39171</v>
      </c>
      <c r="D7" s="232">
        <v>153117</v>
      </c>
      <c r="E7" s="232">
        <v>165380</v>
      </c>
      <c r="F7" s="232">
        <v>177377</v>
      </c>
      <c r="G7" s="233">
        <f t="shared" si="0"/>
        <v>7.2542024428588814E-2</v>
      </c>
      <c r="H7" s="232">
        <f t="shared" si="1"/>
        <v>11997</v>
      </c>
      <c r="I7" s="233">
        <f>F7/$F$7</f>
        <v>1</v>
      </c>
      <c r="J7" s="232">
        <v>181105</v>
      </c>
      <c r="K7" s="233">
        <f t="shared" si="2"/>
        <v>2.1017381058423545E-2</v>
      </c>
      <c r="L7" s="232">
        <f t="shared" si="3"/>
        <v>3728</v>
      </c>
      <c r="M7" s="233">
        <f>J7/$J$7</f>
        <v>1</v>
      </c>
      <c r="N7" s="232">
        <v>190558</v>
      </c>
      <c r="O7" s="233">
        <f t="shared" si="4"/>
        <v>5.2196239750420981E-2</v>
      </c>
      <c r="P7" s="232">
        <f t="shared" si="5"/>
        <v>9453</v>
      </c>
      <c r="Q7" s="233">
        <f t="shared" ref="Q7:Q11" si="6">N7/C7-1</f>
        <v>3.8647724081590971</v>
      </c>
      <c r="R7" s="232">
        <f t="shared" ref="R7:R11" si="7">N7-C7</f>
        <v>151387</v>
      </c>
      <c r="S7" s="233">
        <f>N7/$N$7</f>
        <v>1</v>
      </c>
      <c r="T7" s="233">
        <f>N7/$N$6</f>
        <v>0.44152449888899442</v>
      </c>
      <c r="V7" s="29"/>
      <c r="W7" s="81"/>
      <c r="AE7" s="1" t="s">
        <v>182</v>
      </c>
    </row>
    <row r="8" spans="1:31" ht="15.75" x14ac:dyDescent="0.25">
      <c r="A8" s="4"/>
      <c r="B8" s="234" t="s">
        <v>105</v>
      </c>
      <c r="C8" s="235">
        <v>21291</v>
      </c>
      <c r="D8" s="235">
        <v>111300</v>
      </c>
      <c r="E8" s="235">
        <v>122647</v>
      </c>
      <c r="F8" s="235">
        <v>127086</v>
      </c>
      <c r="G8" s="236">
        <f t="shared" si="0"/>
        <v>3.6193302730600729E-2</v>
      </c>
      <c r="H8" s="235">
        <f t="shared" si="1"/>
        <v>4439</v>
      </c>
      <c r="I8" s="236">
        <f>F8/$F$7</f>
        <v>0.71647395096320265</v>
      </c>
      <c r="J8" s="235">
        <v>140084</v>
      </c>
      <c r="K8" s="236">
        <f t="shared" si="2"/>
        <v>0.10227719811780989</v>
      </c>
      <c r="L8" s="235">
        <f t="shared" si="3"/>
        <v>12998</v>
      </c>
      <c r="M8" s="236">
        <f>J8/$J$7</f>
        <v>0.77349603820987822</v>
      </c>
      <c r="N8" s="235">
        <v>134312</v>
      </c>
      <c r="O8" s="236">
        <f t="shared" si="4"/>
        <v>-4.1203849119100022E-2</v>
      </c>
      <c r="P8" s="235">
        <f t="shared" si="5"/>
        <v>-5772</v>
      </c>
      <c r="Q8" s="236">
        <f t="shared" si="6"/>
        <v>5.3083932177915552</v>
      </c>
      <c r="R8" s="235">
        <f t="shared" si="7"/>
        <v>113021</v>
      </c>
      <c r="S8" s="236">
        <f>N8/$N$7</f>
        <v>0.70483527325013906</v>
      </c>
      <c r="T8" s="236">
        <f>N8/$N$6</f>
        <v>0.31120204082105513</v>
      </c>
      <c r="V8" s="29"/>
      <c r="W8" s="81"/>
      <c r="AE8" s="1" t="s">
        <v>183</v>
      </c>
    </row>
    <row r="9" spans="1:31" s="4" customFormat="1" x14ac:dyDescent="0.25">
      <c r="B9" s="237" t="s">
        <v>108</v>
      </c>
      <c r="C9" s="238">
        <v>17880</v>
      </c>
      <c r="D9" s="238">
        <v>41817</v>
      </c>
      <c r="E9" s="238">
        <v>42733</v>
      </c>
      <c r="F9" s="238">
        <v>50291</v>
      </c>
      <c r="G9" s="239">
        <f t="shared" si="0"/>
        <v>0.17686565417826983</v>
      </c>
      <c r="H9" s="240">
        <f t="shared" si="1"/>
        <v>7558</v>
      </c>
      <c r="I9" s="241">
        <f>F9/$F$7</f>
        <v>0.28352604903679735</v>
      </c>
      <c r="J9" s="238">
        <v>41021</v>
      </c>
      <c r="K9" s="239">
        <f t="shared" si="2"/>
        <v>-0.18432721560517784</v>
      </c>
      <c r="L9" s="240">
        <f t="shared" si="3"/>
        <v>-9270</v>
      </c>
      <c r="M9" s="241">
        <f>J9/$J$7</f>
        <v>0.22650396179012175</v>
      </c>
      <c r="N9" s="238">
        <v>56246</v>
      </c>
      <c r="O9" s="239">
        <f t="shared" si="4"/>
        <v>0.37115136149776951</v>
      </c>
      <c r="P9" s="240">
        <f t="shared" si="5"/>
        <v>15225</v>
      </c>
      <c r="Q9" s="239">
        <f t="shared" si="6"/>
        <v>2.1457494407158837</v>
      </c>
      <c r="R9" s="240">
        <f t="shared" si="7"/>
        <v>38366</v>
      </c>
      <c r="S9" s="241">
        <f>N9/$N$7</f>
        <v>0.29516472674986094</v>
      </c>
      <c r="T9" s="241">
        <f>N9/$N$6</f>
        <v>0.13032245806793932</v>
      </c>
      <c r="V9" s="29"/>
      <c r="W9" s="81"/>
      <c r="AE9" s="1" t="s">
        <v>184</v>
      </c>
    </row>
    <row r="10" spans="1:31" s="4" customFormat="1" x14ac:dyDescent="0.25">
      <c r="B10" s="242" t="s">
        <v>185</v>
      </c>
      <c r="C10" s="29">
        <v>7430</v>
      </c>
      <c r="D10" s="29">
        <v>19783</v>
      </c>
      <c r="E10" s="29">
        <v>23331</v>
      </c>
      <c r="F10" s="29">
        <v>22757</v>
      </c>
      <c r="G10" s="22">
        <f t="shared" si="0"/>
        <v>-2.4602460246024638E-2</v>
      </c>
      <c r="H10" s="20">
        <f t="shared" si="1"/>
        <v>-574</v>
      </c>
      <c r="I10" s="31">
        <f>F10/$F$7</f>
        <v>0.12829735535046821</v>
      </c>
      <c r="J10" s="29">
        <v>16476</v>
      </c>
      <c r="K10" s="22">
        <f t="shared" si="2"/>
        <v>-0.2760029880915762</v>
      </c>
      <c r="L10" s="20">
        <f t="shared" si="3"/>
        <v>-6281</v>
      </c>
      <c r="M10" s="31">
        <f>J10/$J$7</f>
        <v>9.097484884459292E-2</v>
      </c>
      <c r="N10" s="29">
        <v>18552</v>
      </c>
      <c r="O10" s="22">
        <f t="shared" si="4"/>
        <v>0.1260014566642389</v>
      </c>
      <c r="P10" s="20">
        <f t="shared" si="5"/>
        <v>2076</v>
      </c>
      <c r="Q10" s="22">
        <f t="shared" si="6"/>
        <v>1.4969044414535668</v>
      </c>
      <c r="R10" s="20">
        <f t="shared" si="7"/>
        <v>11122</v>
      </c>
      <c r="S10" s="31">
        <f>N10/$N$7</f>
        <v>9.7356185518319885E-2</v>
      </c>
      <c r="T10" s="31">
        <f>N10/$N$6</f>
        <v>4.2985141024720161E-2</v>
      </c>
      <c r="V10" s="29"/>
      <c r="W10" s="81"/>
      <c r="AE10" s="1" t="s">
        <v>186</v>
      </c>
    </row>
    <row r="11" spans="1:31" s="4" customFormat="1" x14ac:dyDescent="0.25">
      <c r="B11" s="242" t="s">
        <v>187</v>
      </c>
      <c r="C11" s="29">
        <f>C9-C10</f>
        <v>10450</v>
      </c>
      <c r="D11" s="29">
        <f>D9-D10</f>
        <v>22034</v>
      </c>
      <c r="E11" s="29">
        <f>E9-E10</f>
        <v>19402</v>
      </c>
      <c r="F11" s="29">
        <f>F9-F10</f>
        <v>27534</v>
      </c>
      <c r="G11" s="22">
        <f t="shared" si="0"/>
        <v>0.41913204824244921</v>
      </c>
      <c r="H11" s="20">
        <f t="shared" si="1"/>
        <v>8132</v>
      </c>
      <c r="I11" s="31">
        <f>F11/$F$7</f>
        <v>0.15522869368632911</v>
      </c>
      <c r="J11" s="29">
        <f>J9-J10</f>
        <v>24545</v>
      </c>
      <c r="K11" s="22">
        <f t="shared" si="2"/>
        <v>-0.10855669354252928</v>
      </c>
      <c r="L11" s="20">
        <f t="shared" si="3"/>
        <v>-2989</v>
      </c>
      <c r="M11" s="31">
        <f>J11/$J$7</f>
        <v>0.13552911294552883</v>
      </c>
      <c r="N11" s="29">
        <f>N9-N10</f>
        <v>37694</v>
      </c>
      <c r="O11" s="22">
        <f t="shared" si="4"/>
        <v>0.53570992055408428</v>
      </c>
      <c r="P11" s="20">
        <f t="shared" si="5"/>
        <v>13149</v>
      </c>
      <c r="Q11" s="22">
        <f t="shared" si="6"/>
        <v>2.6070813397129187</v>
      </c>
      <c r="R11" s="20">
        <f t="shared" si="7"/>
        <v>27244</v>
      </c>
      <c r="S11" s="31">
        <f>N11/$N$7</f>
        <v>0.19780854123154104</v>
      </c>
      <c r="T11" s="31">
        <f>N11/$N$6</f>
        <v>8.7337317043219162E-2</v>
      </c>
      <c r="V11" s="29"/>
      <c r="W11" s="81"/>
      <c r="AE11" s="1" t="s">
        <v>188</v>
      </c>
    </row>
    <row r="12" spans="1:31" s="4" customFormat="1" ht="7.5" customHeight="1" x14ac:dyDescent="0.25"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AE12" s="1" t="s">
        <v>189</v>
      </c>
    </row>
    <row r="13" spans="1:31" s="4" customFormat="1" x14ac:dyDescent="0.25">
      <c r="B13" s="171" t="s">
        <v>190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AE13" s="1" t="s">
        <v>191</v>
      </c>
    </row>
    <row r="14" spans="1:31" s="4" customFormat="1" x14ac:dyDescent="0.25">
      <c r="AE14" s="1"/>
    </row>
    <row r="37" spans="2:31" s="4" customFormat="1" ht="15.75" hidden="1" customHeight="1" thickBot="1" x14ac:dyDescent="0.3">
      <c r="B37" s="277" t="s">
        <v>192</v>
      </c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85"/>
      <c r="T37" s="85"/>
      <c r="AE37" s="1"/>
    </row>
    <row r="38" spans="2:31" s="4" customFormat="1" ht="6" hidden="1" customHeight="1" thickBot="1" x14ac:dyDescent="0.3">
      <c r="AE38" s="1"/>
    </row>
    <row r="39" spans="2:31" s="4" customFormat="1" ht="30" hidden="1" x14ac:dyDescent="0.25">
      <c r="E39" s="89"/>
      <c r="F39" s="89"/>
      <c r="G39" s="89"/>
      <c r="H39" s="89"/>
      <c r="I39" s="89"/>
      <c r="J39" s="14">
        <v>2020</v>
      </c>
      <c r="K39" s="14"/>
      <c r="L39" s="14"/>
      <c r="M39" s="14" t="s">
        <v>193</v>
      </c>
      <c r="N39" s="14">
        <v>2021</v>
      </c>
      <c r="O39" s="14" t="s">
        <v>193</v>
      </c>
      <c r="P39" s="14" t="s">
        <v>194</v>
      </c>
      <c r="Q39" s="14" t="s">
        <v>195</v>
      </c>
      <c r="R39" s="14" t="s">
        <v>196</v>
      </c>
      <c r="S39" s="89"/>
      <c r="T39" s="89"/>
      <c r="AE39" s="1"/>
    </row>
    <row r="40" spans="2:31" s="4" customFormat="1" ht="18.75" hidden="1" x14ac:dyDescent="0.3">
      <c r="B40" s="231" t="s">
        <v>180</v>
      </c>
      <c r="C40" s="231"/>
      <c r="D40" s="231"/>
      <c r="E40" s="232"/>
      <c r="F40" s="232"/>
      <c r="G40" s="232"/>
      <c r="H40" s="232"/>
      <c r="I40" s="232"/>
      <c r="J40" s="232">
        <v>1824653</v>
      </c>
      <c r="K40" s="232"/>
      <c r="L40" s="232"/>
      <c r="M40" s="233"/>
      <c r="N40" s="232">
        <v>2354005</v>
      </c>
      <c r="O40" s="233"/>
      <c r="P40" s="233">
        <v>1</v>
      </c>
      <c r="Q40" s="233">
        <v>0.2901110512519367</v>
      </c>
      <c r="R40" s="232">
        <v>529352</v>
      </c>
      <c r="S40" s="244"/>
      <c r="T40" s="244"/>
      <c r="AE40" s="1"/>
    </row>
    <row r="41" spans="2:31" ht="18.75" hidden="1" x14ac:dyDescent="0.3">
      <c r="B41" s="231" t="s">
        <v>181</v>
      </c>
      <c r="C41" s="231"/>
      <c r="D41" s="231"/>
      <c r="E41" s="232"/>
      <c r="F41" s="232"/>
      <c r="G41" s="232"/>
      <c r="H41" s="232"/>
      <c r="I41" s="232"/>
      <c r="J41" s="232">
        <v>603938</v>
      </c>
      <c r="K41" s="232"/>
      <c r="L41" s="232"/>
      <c r="M41" s="233">
        <v>1</v>
      </c>
      <c r="N41" s="232">
        <v>936181</v>
      </c>
      <c r="O41" s="233">
        <v>1</v>
      </c>
      <c r="P41" s="233">
        <v>0.39769711619134201</v>
      </c>
      <c r="Q41" s="233">
        <v>0.55012766211101138</v>
      </c>
      <c r="R41" s="232">
        <v>332243</v>
      </c>
      <c r="S41" s="244"/>
      <c r="T41" s="244"/>
      <c r="AE41" s="1" t="s">
        <v>182</v>
      </c>
    </row>
    <row r="42" spans="2:31" ht="15.75" hidden="1" x14ac:dyDescent="0.25">
      <c r="B42" s="234" t="s">
        <v>105</v>
      </c>
      <c r="C42" s="234"/>
      <c r="D42" s="234"/>
      <c r="E42" s="235"/>
      <c r="F42" s="235"/>
      <c r="G42" s="235"/>
      <c r="H42" s="235"/>
      <c r="I42" s="235"/>
      <c r="J42" s="235">
        <v>276550.36166633503</v>
      </c>
      <c r="K42" s="235"/>
      <c r="L42" s="235"/>
      <c r="M42" s="236">
        <v>0.45791184139155844</v>
      </c>
      <c r="N42" s="235">
        <v>430252.45635520399</v>
      </c>
      <c r="O42" s="236">
        <v>0.4595825554622493</v>
      </c>
      <c r="P42" s="236">
        <v>0.18277465695918402</v>
      </c>
      <c r="Q42" s="236">
        <v>0.55578337978930015</v>
      </c>
      <c r="R42" s="235">
        <v>153702.09468886897</v>
      </c>
      <c r="S42" s="245"/>
      <c r="T42" s="245"/>
      <c r="AE42" s="1" t="s">
        <v>183</v>
      </c>
    </row>
    <row r="43" spans="2:31" s="4" customFormat="1" hidden="1" x14ac:dyDescent="0.25">
      <c r="B43" s="237" t="s">
        <v>108</v>
      </c>
      <c r="C43" s="246"/>
      <c r="D43" s="246"/>
      <c r="E43" s="238"/>
      <c r="F43" s="238"/>
      <c r="G43" s="238"/>
      <c r="H43" s="238"/>
      <c r="I43" s="238"/>
      <c r="J43" s="238">
        <v>327387.63833385095</v>
      </c>
      <c r="K43" s="238"/>
      <c r="L43" s="238"/>
      <c r="M43" s="241">
        <v>0.54208815860874948</v>
      </c>
      <c r="N43" s="238">
        <v>505927.5436448183</v>
      </c>
      <c r="O43" s="241">
        <v>0.54041637636826456</v>
      </c>
      <c r="P43" s="241">
        <v>0.21492203442423372</v>
      </c>
      <c r="Q43" s="239">
        <v>0.54534711884540576</v>
      </c>
      <c r="R43" s="240">
        <v>178539.90531096736</v>
      </c>
      <c r="S43" s="247"/>
      <c r="T43" s="247"/>
      <c r="AE43" s="1" t="s">
        <v>184</v>
      </c>
    </row>
    <row r="44" spans="2:31" s="4" customFormat="1" hidden="1" x14ac:dyDescent="0.25">
      <c r="B44" s="242" t="s">
        <v>185</v>
      </c>
      <c r="C44" s="242"/>
      <c r="D44" s="242"/>
      <c r="E44" s="29"/>
      <c r="F44" s="29"/>
      <c r="G44" s="29"/>
      <c r="H44" s="29"/>
      <c r="I44" s="29"/>
      <c r="J44" s="29">
        <v>242109.12821622068</v>
      </c>
      <c r="K44" s="29"/>
      <c r="L44" s="29"/>
      <c r="M44" s="31">
        <v>0.4008840778626625</v>
      </c>
      <c r="N44" s="29">
        <v>391384.01224089495</v>
      </c>
      <c r="O44" s="31">
        <v>0.41806446855992052</v>
      </c>
      <c r="P44" s="31">
        <v>0.16626303352834634</v>
      </c>
      <c r="Q44" s="22">
        <v>0.61656033014732592</v>
      </c>
      <c r="R44" s="20">
        <v>149274.88402467428</v>
      </c>
      <c r="S44" s="20"/>
      <c r="T44" s="20"/>
      <c r="AE44" s="1" t="s">
        <v>186</v>
      </c>
    </row>
    <row r="45" spans="2:31" s="4" customFormat="1" hidden="1" x14ac:dyDescent="0.25">
      <c r="B45" s="242" t="s">
        <v>187</v>
      </c>
      <c r="C45" s="242"/>
      <c r="D45" s="242"/>
      <c r="E45" s="29"/>
      <c r="F45" s="29"/>
      <c r="G45" s="29"/>
      <c r="H45" s="29"/>
      <c r="I45" s="29"/>
      <c r="J45" s="29">
        <v>85278.510117630256</v>
      </c>
      <c r="K45" s="29"/>
      <c r="L45" s="29"/>
      <c r="M45" s="31">
        <v>0.14120408074608695</v>
      </c>
      <c r="N45" s="29">
        <v>114543.53140392336</v>
      </c>
      <c r="O45" s="31">
        <v>0.12235190780834407</v>
      </c>
      <c r="P45" s="31">
        <v>4.8659000895887379E-2</v>
      </c>
      <c r="Q45" s="22">
        <v>0.34316994100771625</v>
      </c>
      <c r="R45" s="20">
        <v>29265.021286293108</v>
      </c>
      <c r="S45" s="20"/>
      <c r="T45" s="20"/>
      <c r="AE45" s="1" t="s">
        <v>188</v>
      </c>
    </row>
    <row r="46" spans="2:31" s="4" customFormat="1" ht="7.5" hidden="1" customHeight="1" x14ac:dyDescent="0.25"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AE46" s="1" t="s">
        <v>189</v>
      </c>
    </row>
    <row r="47" spans="2:31" s="4" customFormat="1" hidden="1" x14ac:dyDescent="0.25">
      <c r="B47" s="276" t="s">
        <v>190</v>
      </c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49"/>
      <c r="T47" s="49"/>
      <c r="AE47" s="1" t="s">
        <v>191</v>
      </c>
    </row>
    <row r="48" spans="2:31" s="4" customFormat="1" hidden="1" x14ac:dyDescent="0.25">
      <c r="AE48" s="1"/>
    </row>
    <row r="49" spans="5:12" hidden="1" x14ac:dyDescent="0.25">
      <c r="E49" s="125"/>
      <c r="F49" s="125"/>
      <c r="G49" s="125"/>
      <c r="H49" s="125"/>
      <c r="I49" s="125"/>
      <c r="J49" s="125">
        <v>0.54208815860874948</v>
      </c>
      <c r="K49" s="125"/>
      <c r="L49" s="125"/>
    </row>
    <row r="50" spans="5:12" hidden="1" x14ac:dyDescent="0.25"/>
    <row r="51" spans="5:12" hidden="1" x14ac:dyDescent="0.25"/>
    <row r="52" spans="5:12" hidden="1" x14ac:dyDescent="0.25"/>
    <row r="53" spans="5:12" hidden="1" x14ac:dyDescent="0.25"/>
    <row r="54" spans="5:12" hidden="1" x14ac:dyDescent="0.25"/>
    <row r="55" spans="5:12" hidden="1" x14ac:dyDescent="0.25"/>
    <row r="56" spans="5:12" hidden="1" x14ac:dyDescent="0.25"/>
    <row r="57" spans="5:12" hidden="1" x14ac:dyDescent="0.25"/>
    <row r="58" spans="5:12" hidden="1" x14ac:dyDescent="0.25"/>
    <row r="59" spans="5:12" hidden="1" x14ac:dyDescent="0.25"/>
    <row r="60" spans="5:12" hidden="1" x14ac:dyDescent="0.25"/>
    <row r="61" spans="5:12" hidden="1" x14ac:dyDescent="0.25"/>
    <row r="62" spans="5:12" hidden="1" x14ac:dyDescent="0.25"/>
    <row r="63" spans="5:12" hidden="1" x14ac:dyDescent="0.25"/>
    <row r="64" spans="5:1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2:31" hidden="1" x14ac:dyDescent="0.25"/>
    <row r="114" spans="2:31" hidden="1" x14ac:dyDescent="0.25"/>
    <row r="115" spans="2:31" hidden="1" x14ac:dyDescent="0.25"/>
    <row r="116" spans="2:31" hidden="1" x14ac:dyDescent="0.25"/>
    <row r="120" spans="2:31" x14ac:dyDescent="0.25">
      <c r="Z120" s="1"/>
      <c r="AE120"/>
    </row>
    <row r="121" spans="2:31" ht="21.75" thickBot="1" x14ac:dyDescent="0.3">
      <c r="B121" s="66" t="s">
        <v>323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Z121" s="1"/>
      <c r="AE121"/>
    </row>
    <row r="122" spans="2:3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Z122" s="1"/>
      <c r="AE122"/>
    </row>
    <row r="123" spans="2:31" ht="30" x14ac:dyDescent="0.25">
      <c r="B123" s="4"/>
      <c r="C123" s="185">
        <v>2021</v>
      </c>
      <c r="D123" s="185">
        <v>2022</v>
      </c>
      <c r="E123" s="185">
        <v>2023</v>
      </c>
      <c r="F123" s="185">
        <v>2024</v>
      </c>
      <c r="G123" s="173" t="str">
        <f>CONCATENATE("var. ",RIGHT(F123,2),"/",RIGHT(E123,2))</f>
        <v>var. 24/23</v>
      </c>
      <c r="H123" s="173" t="str">
        <f>CONCATENATE("dif. ",RIGHT(F123,2),"/",RIGHT(E123,2))</f>
        <v>dif. 24/23</v>
      </c>
      <c r="I123" s="173" t="str">
        <f>CONCATENATE("%/s total España ",RIGHT(F123,4))</f>
        <v>%/s total España 2024</v>
      </c>
      <c r="J123" s="185">
        <v>2025</v>
      </c>
      <c r="K123" s="173" t="str">
        <f>CONCATENATE("%/s total España ",RIGHT(J123,4))</f>
        <v>%/s total España 2025</v>
      </c>
      <c r="L123" s="173" t="str">
        <f>CONCATENATE("var. ",RIGHT(J123,2),"/",RIGHT(F123,2))</f>
        <v>var. 25/24</v>
      </c>
      <c r="M123" s="173" t="str">
        <f>CONCATENATE("dif. ",RIGHT(J123,2),"/",RIGHT(F123,2))</f>
        <v>dif. 25/24</v>
      </c>
      <c r="N123" s="173" t="str">
        <f>CONCATENATE("var. ",RIGHT(J123,2),"/",RIGHT(D123,2))</f>
        <v>var. 25/22</v>
      </c>
      <c r="O123" s="173" t="str">
        <f>CONCATENATE("dif. ",RIGHT(J123,2),"/",RIGHT(D123,2))</f>
        <v>dif. 25/22</v>
      </c>
      <c r="Z123" s="1"/>
      <c r="AE123"/>
    </row>
    <row r="124" spans="2:31" ht="18.75" x14ac:dyDescent="0.3">
      <c r="B124" s="231" t="s">
        <v>180</v>
      </c>
      <c r="C124" s="232">
        <v>354204</v>
      </c>
      <c r="D124" s="232">
        <v>710789</v>
      </c>
      <c r="E124" s="232">
        <v>800263</v>
      </c>
      <c r="F124" s="232">
        <v>915958</v>
      </c>
      <c r="G124" s="233">
        <f t="shared" ref="G124:G129" si="8">F124/E124-1</f>
        <v>0.14457122221069829</v>
      </c>
      <c r="H124" s="232">
        <f t="shared" ref="H124:H129" si="9">F124-E124</f>
        <v>115695</v>
      </c>
      <c r="I124" s="233"/>
      <c r="J124" s="232">
        <v>937396</v>
      </c>
      <c r="K124" s="233"/>
      <c r="L124" s="233">
        <f t="shared" ref="L124:L129" si="10">J124/F124-1</f>
        <v>2.3405003286176784E-2</v>
      </c>
      <c r="M124" s="232">
        <f t="shared" ref="M124:M129" si="11">J124-F124</f>
        <v>21438</v>
      </c>
      <c r="N124" s="233">
        <f t="shared" ref="N124:N129" si="12">J124/D124-1</f>
        <v>0.31881050494591223</v>
      </c>
      <c r="O124" s="232">
        <f t="shared" ref="O124:O129" si="13">J124-D124</f>
        <v>226607</v>
      </c>
      <c r="Z124" s="1"/>
      <c r="AE124"/>
    </row>
    <row r="125" spans="2:31" ht="18.75" x14ac:dyDescent="0.3">
      <c r="B125" s="231" t="s">
        <v>181</v>
      </c>
      <c r="C125" s="232">
        <v>181693</v>
      </c>
      <c r="D125" s="232">
        <v>342907</v>
      </c>
      <c r="E125" s="232">
        <v>343297</v>
      </c>
      <c r="F125" s="232">
        <v>382439</v>
      </c>
      <c r="G125" s="233">
        <f t="shared" si="8"/>
        <v>0.1140178912137304</v>
      </c>
      <c r="H125" s="232">
        <f t="shared" si="9"/>
        <v>39142</v>
      </c>
      <c r="I125" s="233">
        <f>F125/$F$7</f>
        <v>2.1560799878225474</v>
      </c>
      <c r="J125" s="232">
        <v>398420</v>
      </c>
      <c r="K125" s="233">
        <f>J125/$J$125</f>
        <v>1</v>
      </c>
      <c r="L125" s="233">
        <f t="shared" si="10"/>
        <v>4.1787056236419318E-2</v>
      </c>
      <c r="M125" s="232">
        <f t="shared" si="11"/>
        <v>15981</v>
      </c>
      <c r="N125" s="233">
        <f t="shared" si="12"/>
        <v>0.16188937525334857</v>
      </c>
      <c r="O125" s="232">
        <f t="shared" si="13"/>
        <v>55513</v>
      </c>
      <c r="Z125" s="1"/>
      <c r="AE125"/>
    </row>
    <row r="126" spans="2:31" ht="15.75" x14ac:dyDescent="0.25">
      <c r="B126" s="234" t="s">
        <v>105</v>
      </c>
      <c r="C126" s="235">
        <v>114704</v>
      </c>
      <c r="D126" s="235">
        <v>244952</v>
      </c>
      <c r="E126" s="235">
        <v>250432</v>
      </c>
      <c r="F126" s="235">
        <v>276037</v>
      </c>
      <c r="G126" s="236">
        <f t="shared" si="8"/>
        <v>0.10224332353692822</v>
      </c>
      <c r="H126" s="235">
        <f t="shared" si="9"/>
        <v>25605</v>
      </c>
      <c r="I126" s="236">
        <f>F126/$F$7</f>
        <v>1.5562164203927229</v>
      </c>
      <c r="J126" s="235">
        <v>294370</v>
      </c>
      <c r="K126" s="236">
        <f>J126/$J$125</f>
        <v>0.73884343155464083</v>
      </c>
      <c r="L126" s="236">
        <f t="shared" si="10"/>
        <v>6.6415009582048823E-2</v>
      </c>
      <c r="M126" s="235">
        <f t="shared" si="11"/>
        <v>18333</v>
      </c>
      <c r="N126" s="236">
        <f t="shared" si="12"/>
        <v>0.20174564812697993</v>
      </c>
      <c r="O126" s="235">
        <f t="shared" si="13"/>
        <v>49418</v>
      </c>
      <c r="Z126" s="1"/>
      <c r="AE126"/>
    </row>
    <row r="127" spans="2:31" x14ac:dyDescent="0.25">
      <c r="B127" s="237" t="s">
        <v>108</v>
      </c>
      <c r="C127" s="238">
        <v>66989</v>
      </c>
      <c r="D127" s="238">
        <v>97955</v>
      </c>
      <c r="E127" s="238">
        <v>92865</v>
      </c>
      <c r="F127" s="238">
        <v>106402</v>
      </c>
      <c r="G127" s="239">
        <f t="shared" si="8"/>
        <v>0.14577074247563671</v>
      </c>
      <c r="H127" s="240">
        <f t="shared" si="9"/>
        <v>13537</v>
      </c>
      <c r="I127" s="241">
        <f>F127/$F$7</f>
        <v>0.59986356742982461</v>
      </c>
      <c r="J127" s="238">
        <v>104050</v>
      </c>
      <c r="K127" s="241">
        <f>J127/$J$125</f>
        <v>0.26115656844535917</v>
      </c>
      <c r="L127" s="239">
        <f t="shared" si="10"/>
        <v>-2.2104847653239612E-2</v>
      </c>
      <c r="M127" s="240">
        <f t="shared" si="11"/>
        <v>-2352</v>
      </c>
      <c r="N127" s="239">
        <f t="shared" si="12"/>
        <v>6.2222449083762843E-2</v>
      </c>
      <c r="O127" s="240">
        <f t="shared" si="13"/>
        <v>6095</v>
      </c>
      <c r="Z127" s="1"/>
      <c r="AE127"/>
    </row>
    <row r="128" spans="2:31" x14ac:dyDescent="0.25">
      <c r="B128" s="242" t="s">
        <v>185</v>
      </c>
      <c r="C128" s="29">
        <v>29544</v>
      </c>
      <c r="D128" s="29">
        <v>51929</v>
      </c>
      <c r="E128" s="29">
        <v>50929</v>
      </c>
      <c r="F128" s="29">
        <v>44156</v>
      </c>
      <c r="G128" s="22">
        <f t="shared" si="8"/>
        <v>-0.13298906320563919</v>
      </c>
      <c r="H128" s="20">
        <f t="shared" si="9"/>
        <v>-6773</v>
      </c>
      <c r="I128" s="31">
        <f>F128/$F$7</f>
        <v>0.24893870118448277</v>
      </c>
      <c r="J128" s="29">
        <v>44265</v>
      </c>
      <c r="K128" s="31">
        <f>J128/$J$125</f>
        <v>0.11110135033381859</v>
      </c>
      <c r="L128" s="22">
        <f t="shared" si="10"/>
        <v>2.4685206993386721E-3</v>
      </c>
      <c r="M128" s="20">
        <f t="shared" si="11"/>
        <v>109</v>
      </c>
      <c r="N128" s="22">
        <f t="shared" si="12"/>
        <v>-0.14758612721215503</v>
      </c>
      <c r="O128" s="20">
        <f t="shared" si="13"/>
        <v>-7664</v>
      </c>
      <c r="Z128" s="1"/>
      <c r="AE128"/>
    </row>
    <row r="129" spans="2:31" x14ac:dyDescent="0.25">
      <c r="B129" s="242" t="s">
        <v>187</v>
      </c>
      <c r="C129" s="29">
        <f>C127-C128</f>
        <v>37445</v>
      </c>
      <c r="D129" s="29">
        <f>D127-D128</f>
        <v>46026</v>
      </c>
      <c r="E129" s="29">
        <f>E127-E128</f>
        <v>41936</v>
      </c>
      <c r="F129" s="29">
        <f>F127-F128</f>
        <v>62246</v>
      </c>
      <c r="G129" s="22">
        <f t="shared" si="8"/>
        <v>0.48430942388401377</v>
      </c>
      <c r="H129" s="20">
        <f t="shared" si="9"/>
        <v>20310</v>
      </c>
      <c r="I129" s="31">
        <f>F129/$F$7</f>
        <v>0.35092486624534186</v>
      </c>
      <c r="J129" s="29">
        <f>J127-J128</f>
        <v>59785</v>
      </c>
      <c r="K129" s="31">
        <f>J129/$J$125</f>
        <v>0.15005521811154057</v>
      </c>
      <c r="L129" s="22">
        <f t="shared" si="10"/>
        <v>-3.9536677055553748E-2</v>
      </c>
      <c r="M129" s="20">
        <f t="shared" si="11"/>
        <v>-2461</v>
      </c>
      <c r="N129" s="22">
        <f t="shared" si="12"/>
        <v>0.29893972971798544</v>
      </c>
      <c r="O129" s="20">
        <f t="shared" si="13"/>
        <v>13759</v>
      </c>
      <c r="Z129" s="1"/>
      <c r="AE129"/>
    </row>
    <row r="130" spans="2:31" x14ac:dyDescent="0.25"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Z130" s="1"/>
      <c r="AE130"/>
    </row>
    <row r="131" spans="2:31" x14ac:dyDescent="0.25">
      <c r="B131" s="171" t="s">
        <v>190</v>
      </c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Z131" s="1"/>
      <c r="AE131"/>
    </row>
  </sheetData>
  <mergeCells count="2">
    <mergeCell ref="B37:R37"/>
    <mergeCell ref="B47:R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279F-D566-4141-B5F3-E83C8918036B}">
  <sheetPr>
    <tabColor rgb="FF336600"/>
  </sheetPr>
  <dimension ref="A3:A23"/>
  <sheetViews>
    <sheetView showGridLines="0" workbookViewId="0"/>
  </sheetViews>
  <sheetFormatPr baseColWidth="10" defaultRowHeight="15" x14ac:dyDescent="0.25"/>
  <sheetData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56B14-D049-4709-9062-5B0EC3D633A3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198</v>
      </c>
      <c r="C6" s="250">
        <v>39171</v>
      </c>
      <c r="D6" s="250">
        <v>153117</v>
      </c>
      <c r="E6" s="250">
        <v>165380</v>
      </c>
      <c r="F6" s="251">
        <f>E6/$E$6</f>
        <v>1</v>
      </c>
      <c r="G6" s="250">
        <v>177377</v>
      </c>
      <c r="H6" s="251">
        <f>G6/E6-1</f>
        <v>7.2542024428588814E-2</v>
      </c>
      <c r="I6" s="250">
        <f>G6-E6</f>
        <v>11997</v>
      </c>
      <c r="J6" s="251">
        <f>G6/$G$6</f>
        <v>1</v>
      </c>
      <c r="K6" s="250">
        <v>181105</v>
      </c>
      <c r="L6" s="251">
        <f t="shared" ref="L6:L12" si="0">K6/G6-1</f>
        <v>2.1017381058423545E-2</v>
      </c>
      <c r="M6" s="250">
        <f t="shared" ref="M6:M12" si="1">K6-G6</f>
        <v>3728</v>
      </c>
      <c r="N6" s="251">
        <f>K6/$K$6</f>
        <v>1</v>
      </c>
      <c r="O6" s="250">
        <v>190558</v>
      </c>
      <c r="P6" s="251">
        <f t="shared" ref="P6:P11" si="2">O6/K6-1</f>
        <v>5.2196239750420981E-2</v>
      </c>
      <c r="Q6" s="250">
        <f t="shared" ref="Q6:Q12" si="3">O6-K6</f>
        <v>9453</v>
      </c>
      <c r="R6" s="251">
        <f>O6/C6-1</f>
        <v>3.8647724081590971</v>
      </c>
      <c r="S6" s="250">
        <f>O6-C6</f>
        <v>151387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28768</v>
      </c>
      <c r="D7" s="253">
        <v>126313</v>
      </c>
      <c r="E7" s="253">
        <v>135317</v>
      </c>
      <c r="F7" s="254">
        <f t="shared" ref="F7:F12" si="4">E7/$E$6</f>
        <v>0.81821864796226873</v>
      </c>
      <c r="G7" s="253">
        <v>140402</v>
      </c>
      <c r="H7" s="255">
        <f>G7/E7-1</f>
        <v>3.7578426953006616E-2</v>
      </c>
      <c r="I7" s="256">
        <f>G7-E7</f>
        <v>5085</v>
      </c>
      <c r="J7" s="254">
        <f>G7/$G$6</f>
        <v>0.79154569081673498</v>
      </c>
      <c r="K7" s="253">
        <v>140453</v>
      </c>
      <c r="L7" s="257">
        <f t="shared" si="0"/>
        <v>3.6324268885068456E-4</v>
      </c>
      <c r="M7" s="258">
        <f t="shared" si="1"/>
        <v>51</v>
      </c>
      <c r="N7" s="254">
        <f>K7/$K$6</f>
        <v>0.77553353027249383</v>
      </c>
      <c r="O7" s="253">
        <v>149759</v>
      </c>
      <c r="P7" s="255">
        <f t="shared" si="2"/>
        <v>6.6257039721472566E-2</v>
      </c>
      <c r="Q7" s="256">
        <f t="shared" si="3"/>
        <v>9306</v>
      </c>
      <c r="R7" s="255">
        <f t="shared" ref="R7:R10" si="5">O7/C7-1</f>
        <v>4.2057494438264742</v>
      </c>
      <c r="S7" s="256">
        <f t="shared" ref="S7:S10" si="6">O7-C7</f>
        <v>120991</v>
      </c>
      <c r="T7" s="254">
        <f>O7/$O$6</f>
        <v>0.78589720714952926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11886</v>
      </c>
      <c r="D8" s="259">
        <v>24698</v>
      </c>
      <c r="E8" s="259">
        <v>23276</v>
      </c>
      <c r="F8" s="260">
        <f t="shared" si="4"/>
        <v>0.14074253234973999</v>
      </c>
      <c r="G8" s="259">
        <v>25954</v>
      </c>
      <c r="H8" s="261">
        <f>IFERROR(G8/E8-1,"-")</f>
        <v>0.11505413301254519</v>
      </c>
      <c r="I8" s="262">
        <f t="shared" ref="I8:I12" si="7">G8-E8</f>
        <v>2678</v>
      </c>
      <c r="J8" s="260">
        <f t="shared" ref="J8:J12" si="8">G8/$G$6</f>
        <v>0.14632111265834916</v>
      </c>
      <c r="K8" s="259">
        <v>28395</v>
      </c>
      <c r="L8" s="263">
        <f>IFERROR(K8/G8-1,"-")</f>
        <v>9.405101333127841E-2</v>
      </c>
      <c r="M8" s="264">
        <f>IF(G8=0,"nd",K8-G8)</f>
        <v>2441</v>
      </c>
      <c r="N8" s="265">
        <f t="shared" ref="N8:N12" si="9">K8/$K$6</f>
        <v>0.15678749896468899</v>
      </c>
      <c r="O8" s="259">
        <v>30512</v>
      </c>
      <c r="P8" s="263">
        <f>IFERROR(O8/K8-1,"-")</f>
        <v>7.4555379468216332E-2</v>
      </c>
      <c r="Q8" s="266">
        <f t="shared" si="3"/>
        <v>2117</v>
      </c>
      <c r="R8" s="263">
        <f>IFERROR(O8/C8-1,"-")</f>
        <v>1.5670536765943126</v>
      </c>
      <c r="S8" s="266">
        <f t="shared" si="6"/>
        <v>18626</v>
      </c>
      <c r="T8" s="265">
        <f t="shared" ref="T8:T12" si="10">O8/$O$6</f>
        <v>0.16011922879123416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16882</v>
      </c>
      <c r="D9" s="259">
        <v>101615</v>
      </c>
      <c r="E9" s="259">
        <v>112041</v>
      </c>
      <c r="F9" s="265">
        <f t="shared" si="4"/>
        <v>0.67747611561252874</v>
      </c>
      <c r="G9" s="259">
        <v>114448</v>
      </c>
      <c r="H9" s="261">
        <f>IFERROR(G9/E9-1,"-")</f>
        <v>2.148320704027995E-2</v>
      </c>
      <c r="I9" s="266">
        <f t="shared" si="7"/>
        <v>2407</v>
      </c>
      <c r="J9" s="265">
        <f t="shared" si="8"/>
        <v>0.64522457815838585</v>
      </c>
      <c r="K9" s="259">
        <v>112058</v>
      </c>
      <c r="L9" s="263">
        <f>IFERROR(K9/G9-1,"-")</f>
        <v>-2.0882846358171392E-2</v>
      </c>
      <c r="M9" s="264">
        <f>IF(G9=0,"nd",K9-G9)</f>
        <v>-2390</v>
      </c>
      <c r="N9" s="265">
        <f t="shared" si="9"/>
        <v>0.61874603130780481</v>
      </c>
      <c r="O9" s="259">
        <v>119247</v>
      </c>
      <c r="P9" s="263">
        <f t="shared" si="2"/>
        <v>6.4154277249281577E-2</v>
      </c>
      <c r="Q9" s="266">
        <f t="shared" si="3"/>
        <v>7189</v>
      </c>
      <c r="R9" s="267">
        <f t="shared" si="5"/>
        <v>6.0635588200450181</v>
      </c>
      <c r="S9" s="266">
        <f t="shared" si="6"/>
        <v>102365</v>
      </c>
      <c r="T9" s="265">
        <f t="shared" si="10"/>
        <v>0.62577797835829507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10403</v>
      </c>
      <c r="D10" s="268">
        <v>26804</v>
      </c>
      <c r="E10" s="268">
        <v>30063</v>
      </c>
      <c r="F10" s="269">
        <f>IFERROR(E10/$E$6,"-")</f>
        <v>0.1817813520377313</v>
      </c>
      <c r="G10" s="268">
        <v>36975</v>
      </c>
      <c r="H10" s="257">
        <f>IFERROR(G10/E10-1,"-")</f>
        <v>0.22991717393473698</v>
      </c>
      <c r="I10" s="258">
        <f>IFERROR(G10-E10,"-")</f>
        <v>6912</v>
      </c>
      <c r="J10" s="269">
        <f>IFERROR(G10/$G$6,"-")</f>
        <v>0.20845430918326502</v>
      </c>
      <c r="K10" s="268">
        <v>40652</v>
      </c>
      <c r="L10" s="257">
        <f>IFERROR(K10/G10-1,"-")</f>
        <v>9.9445571331981064E-2</v>
      </c>
      <c r="M10" s="258">
        <f>IFERROR(K10-G10,"-")</f>
        <v>3677</v>
      </c>
      <c r="N10" s="269">
        <f>IFERROR(K10/$K$6,"-")</f>
        <v>0.22446646972750614</v>
      </c>
      <c r="O10" s="268">
        <v>40799</v>
      </c>
      <c r="P10" s="257">
        <f>IFERROR(O10/K10-1,"-")</f>
        <v>3.616058250516474E-3</v>
      </c>
      <c r="Q10" s="258">
        <f>IFERROR(O10-K10,"-")</f>
        <v>147</v>
      </c>
      <c r="R10" s="257">
        <f t="shared" si="5"/>
        <v>2.9218494665000478</v>
      </c>
      <c r="S10" s="258">
        <f t="shared" si="6"/>
        <v>30396</v>
      </c>
      <c r="T10" s="269">
        <f>IFERROR(O10/$O$6,"-")</f>
        <v>0.21410279285047074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>
        <v>4234</v>
      </c>
      <c r="D11" s="259">
        <v>14242</v>
      </c>
      <c r="E11" s="259">
        <v>14281</v>
      </c>
      <c r="F11" s="265">
        <f t="shared" si="4"/>
        <v>8.6352642399322777E-2</v>
      </c>
      <c r="G11" s="259">
        <v>21025</v>
      </c>
      <c r="H11" s="267">
        <f t="shared" ref="H11:H12" si="11">G11/E11-1</f>
        <v>0.47223583782648282</v>
      </c>
      <c r="I11" s="266">
        <f t="shared" si="7"/>
        <v>6744</v>
      </c>
      <c r="J11" s="265">
        <f t="shared" si="8"/>
        <v>0.11853284247675855</v>
      </c>
      <c r="K11" s="259">
        <v>28280</v>
      </c>
      <c r="L11" s="263">
        <f>K11/G11-1</f>
        <v>0.34506539833531513</v>
      </c>
      <c r="M11" s="266">
        <f t="shared" si="1"/>
        <v>7255</v>
      </c>
      <c r="N11" s="265">
        <f t="shared" si="9"/>
        <v>0.15615250821346732</v>
      </c>
      <c r="O11" s="259">
        <v>24288</v>
      </c>
      <c r="P11" s="267">
        <f t="shared" si="2"/>
        <v>-0.14115983026874113</v>
      </c>
      <c r="Q11" s="266">
        <f t="shared" si="3"/>
        <v>-3992</v>
      </c>
      <c r="R11" s="267">
        <f t="shared" ref="R11:R12" si="12">O11/D11-1</f>
        <v>0.70537845808173016</v>
      </c>
      <c r="S11" s="266">
        <f t="shared" ref="S11:S12" si="13">O11-D11</f>
        <v>10046</v>
      </c>
      <c r="T11" s="265">
        <f t="shared" si="10"/>
        <v>0.12745725710807207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 t="e">
        <v>#REF!</v>
      </c>
      <c r="D12" s="259" t="e">
        <v>#REF!</v>
      </c>
      <c r="E12" s="259" t="e">
        <v>#REF!</v>
      </c>
      <c r="F12" s="265" t="e">
        <f t="shared" si="4"/>
        <v>#REF!</v>
      </c>
      <c r="G12" s="259" t="e">
        <v>#REF!</v>
      </c>
      <c r="H12" s="267" t="e">
        <f t="shared" si="11"/>
        <v>#REF!</v>
      </c>
      <c r="I12" s="266" t="e">
        <f t="shared" si="7"/>
        <v>#REF!</v>
      </c>
      <c r="J12" s="265" t="e">
        <f t="shared" si="8"/>
        <v>#REF!</v>
      </c>
      <c r="K12" s="259" t="e">
        <v>#REF!</v>
      </c>
      <c r="L12" s="263" t="e">
        <f t="shared" si="0"/>
        <v>#REF!</v>
      </c>
      <c r="M12" s="266" t="e">
        <f t="shared" si="1"/>
        <v>#REF!</v>
      </c>
      <c r="N12" s="265" t="e">
        <f t="shared" si="9"/>
        <v>#REF!</v>
      </c>
      <c r="O12" s="259" t="e">
        <v>#REF!</v>
      </c>
      <c r="P12" s="267" t="e">
        <f>O12/K12-1</f>
        <v>#REF!</v>
      </c>
      <c r="Q12" s="266" t="e">
        <f t="shared" si="3"/>
        <v>#REF!</v>
      </c>
      <c r="R12" s="267" t="e">
        <f t="shared" si="12"/>
        <v>#REF!</v>
      </c>
      <c r="S12" s="266" t="e">
        <f t="shared" si="13"/>
        <v>#REF!</v>
      </c>
      <c r="T12" s="265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8" spans="1:27" x14ac:dyDescent="0.25">
      <c r="A18" t="s">
        <v>201</v>
      </c>
    </row>
    <row r="19" spans="1:27" x14ac:dyDescent="0.25">
      <c r="AA19" t="str">
        <f>CONCATENATE("hotelera: 
",FIXED(O7,0)," viajeros 
cuota: ",FIXED(T7*100,1),"%")</f>
        <v>hotelera: 
149.759 viajeros 
cuota: 78,6%</v>
      </c>
    </row>
    <row r="20" spans="1:27" x14ac:dyDescent="0.25">
      <c r="AA20" t="str">
        <f>CONCATENATE("Apartamentos: 
",FIXED(O10,0)," viajeros
cuota: ",FIXED(T10*100,1),"%")</f>
        <v>Apartamentos: 
40.799 viajeros
cuota: 21,4%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202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198</v>
      </c>
      <c r="C134" s="250">
        <v>39171</v>
      </c>
      <c r="D134" s="235">
        <v>244952</v>
      </c>
      <c r="E134" s="235">
        <v>250432</v>
      </c>
      <c r="F134" s="235">
        <v>276037</v>
      </c>
      <c r="G134" s="236">
        <f>F134/E134-1</f>
        <v>0.10224332353692822</v>
      </c>
      <c r="H134" s="235">
        <f>F134-E134</f>
        <v>25605</v>
      </c>
      <c r="I134" s="236">
        <f>F134/F$134</f>
        <v>1</v>
      </c>
      <c r="J134" s="235">
        <v>294370</v>
      </c>
      <c r="K134" s="236">
        <f>J134/J$134</f>
        <v>1</v>
      </c>
      <c r="L134" s="236">
        <f>J134/F134-1</f>
        <v>6.6415009582048823E-2</v>
      </c>
      <c r="M134" s="235">
        <f>J134-F134</f>
        <v>18333</v>
      </c>
      <c r="N134" s="236">
        <f>J134/D134-1</f>
        <v>0.20174564812697993</v>
      </c>
      <c r="O134" s="235">
        <f>J134-D134</f>
        <v>49418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28768</v>
      </c>
      <c r="D135" s="253">
        <v>213248</v>
      </c>
      <c r="E135" s="253">
        <v>219582</v>
      </c>
      <c r="F135" s="253">
        <v>227488</v>
      </c>
      <c r="G135" s="257">
        <f>IFERROR(F135/E135-1,"-")</f>
        <v>3.6004772704502086E-2</v>
      </c>
      <c r="H135" s="253">
        <f t="shared" ref="H135:H138" si="14">F135-E135</f>
        <v>7906</v>
      </c>
      <c r="I135" s="255">
        <f>F135/F$134</f>
        <v>0.82412140401467915</v>
      </c>
      <c r="J135" s="253">
        <v>236094</v>
      </c>
      <c r="K135" s="254">
        <f t="shared" ref="K135:K138" si="15">J135/J$134</f>
        <v>0.80203145700988554</v>
      </c>
      <c r="L135" s="255">
        <f t="shared" ref="L135:L138" si="16">J135/F135-1</f>
        <v>3.783056688704467E-2</v>
      </c>
      <c r="M135" s="256">
        <f t="shared" ref="M135:M138" si="17">J135-F135</f>
        <v>8606</v>
      </c>
      <c r="N135" s="254">
        <f t="shared" ref="N135:N138" si="18">J135/D135-1</f>
        <v>0.10713347839135645</v>
      </c>
      <c r="O135" s="253">
        <f t="shared" ref="O135:O138" si="19">J135-D135</f>
        <v>22846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11886</v>
      </c>
      <c r="D136" s="259">
        <v>19011</v>
      </c>
      <c r="E136" s="259">
        <v>19238</v>
      </c>
      <c r="F136" s="259">
        <v>25652</v>
      </c>
      <c r="G136" s="263">
        <f t="shared" ref="G136:G138" si="20">IFERROR(F136/E136-1,"-")</f>
        <v>0.33340264060713176</v>
      </c>
      <c r="H136" s="259">
        <f t="shared" si="14"/>
        <v>6414</v>
      </c>
      <c r="I136" s="267">
        <f t="shared" ref="I136:I138" si="21">F136/F$134</f>
        <v>9.2929571035766947E-2</v>
      </c>
      <c r="J136" s="259">
        <v>31366</v>
      </c>
      <c r="K136" s="265">
        <f t="shared" si="15"/>
        <v>0.10655297754526616</v>
      </c>
      <c r="L136" s="267">
        <f t="shared" si="16"/>
        <v>0.22275066271635735</v>
      </c>
      <c r="M136" s="266">
        <f t="shared" si="17"/>
        <v>5714</v>
      </c>
      <c r="N136" s="265">
        <f t="shared" si="18"/>
        <v>0.64988690757982215</v>
      </c>
      <c r="O136" s="259">
        <f t="shared" si="19"/>
        <v>12355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84934</v>
      </c>
      <c r="D137" s="259">
        <v>194237</v>
      </c>
      <c r="E137" s="259">
        <v>200344</v>
      </c>
      <c r="F137" s="259">
        <v>201836</v>
      </c>
      <c r="G137" s="261">
        <f t="shared" si="20"/>
        <v>7.447190831769257E-3</v>
      </c>
      <c r="H137" s="259">
        <f t="shared" si="14"/>
        <v>1492</v>
      </c>
      <c r="I137" s="271">
        <f t="shared" si="21"/>
        <v>0.73119183297891222</v>
      </c>
      <c r="J137" s="259">
        <v>204728</v>
      </c>
      <c r="K137" s="265">
        <f t="shared" si="15"/>
        <v>0.69547847946461938</v>
      </c>
      <c r="L137" s="267">
        <f t="shared" si="16"/>
        <v>1.4328464694107979E-2</v>
      </c>
      <c r="M137" s="266">
        <f t="shared" si="17"/>
        <v>2892</v>
      </c>
      <c r="N137" s="265">
        <f t="shared" si="18"/>
        <v>5.4011336666031751E-2</v>
      </c>
      <c r="O137" s="259">
        <f t="shared" si="19"/>
        <v>10491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>
        <v>15911</v>
      </c>
      <c r="D138" s="253">
        <v>31704</v>
      </c>
      <c r="E138" s="253">
        <v>30850</v>
      </c>
      <c r="F138" s="253">
        <v>48549</v>
      </c>
      <c r="G138" s="257">
        <f t="shared" si="20"/>
        <v>0.57371150729335496</v>
      </c>
      <c r="H138" s="253">
        <f t="shared" si="14"/>
        <v>17699</v>
      </c>
      <c r="I138" s="255">
        <f t="shared" si="21"/>
        <v>0.1758785959853208</v>
      </c>
      <c r="J138" s="253">
        <v>58276</v>
      </c>
      <c r="K138" s="254">
        <f t="shared" si="15"/>
        <v>0.19796854299011449</v>
      </c>
      <c r="L138" s="255">
        <f t="shared" si="16"/>
        <v>0.20035428124163213</v>
      </c>
      <c r="M138" s="256">
        <f t="shared" si="17"/>
        <v>9727</v>
      </c>
      <c r="N138" s="254">
        <f t="shared" si="18"/>
        <v>0.83812768104970981</v>
      </c>
      <c r="O138" s="253">
        <f t="shared" si="19"/>
        <v>26572</v>
      </c>
      <c r="Q138" s="29"/>
      <c r="R138" s="81"/>
      <c r="Z138" s="1"/>
    </row>
    <row r="139" spans="1:31" s="4" customFormat="1" ht="7.5" customHeight="1" x14ac:dyDescent="0.25">
      <c r="A139" s="1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A140" s="1"/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2306-1B10-40CB-B15C-04BC897BA628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204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205</v>
      </c>
      <c r="C6" s="250">
        <v>21291</v>
      </c>
      <c r="D6" s="250">
        <v>111300</v>
      </c>
      <c r="E6" s="250">
        <v>122647</v>
      </c>
      <c r="F6" s="251">
        <f>E6/$E$6</f>
        <v>1</v>
      </c>
      <c r="G6" s="250">
        <v>127086</v>
      </c>
      <c r="H6" s="251">
        <f>G6/E6-1</f>
        <v>3.6193302730600729E-2</v>
      </c>
      <c r="I6" s="250">
        <f>G6-E6</f>
        <v>4439</v>
      </c>
      <c r="J6" s="251">
        <f>G6/$G$6</f>
        <v>1</v>
      </c>
      <c r="K6" s="250">
        <v>140084</v>
      </c>
      <c r="L6" s="251">
        <f t="shared" ref="L6:L12" si="0">K6/G6-1</f>
        <v>0.10227719811780989</v>
      </c>
      <c r="M6" s="250">
        <f t="shared" ref="M6:M12" si="1">K6-G6</f>
        <v>12998</v>
      </c>
      <c r="N6" s="251">
        <f>K6/$K$6</f>
        <v>1</v>
      </c>
      <c r="O6" s="250">
        <v>134312</v>
      </c>
      <c r="P6" s="251">
        <f t="shared" ref="P6:P11" si="2">O6/K6-1</f>
        <v>-4.1203849119100022E-2</v>
      </c>
      <c r="Q6" s="250">
        <f t="shared" ref="Q6:Q12" si="3">O6-K6</f>
        <v>-5772</v>
      </c>
      <c r="R6" s="251">
        <f>O6/C6-1</f>
        <v>5.3083932177915552</v>
      </c>
      <c r="S6" s="250">
        <f>O6-C6</f>
        <v>113021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199</v>
      </c>
      <c r="C7" s="253">
        <v>17057</v>
      </c>
      <c r="D7" s="253">
        <v>97058</v>
      </c>
      <c r="E7" s="253">
        <v>108366</v>
      </c>
      <c r="F7" s="254">
        <f t="shared" ref="F7:F12" si="4">E7/$E$6</f>
        <v>0.88356013600006522</v>
      </c>
      <c r="G7" s="253">
        <v>106061</v>
      </c>
      <c r="H7" s="255">
        <f>G7/E7-1</f>
        <v>-2.1270509200302712E-2</v>
      </c>
      <c r="I7" s="256">
        <f>G7-E7</f>
        <v>-2305</v>
      </c>
      <c r="J7" s="254">
        <f>G7/$G$6</f>
        <v>0.8345608485592434</v>
      </c>
      <c r="K7" s="253">
        <v>111804</v>
      </c>
      <c r="L7" s="257">
        <f t="shared" si="0"/>
        <v>5.4148084592828605E-2</v>
      </c>
      <c r="M7" s="258">
        <f t="shared" si="1"/>
        <v>5743</v>
      </c>
      <c r="N7" s="254">
        <f>K7/$K$6</f>
        <v>0.79812112732360585</v>
      </c>
      <c r="O7" s="253">
        <v>110024</v>
      </c>
      <c r="P7" s="255">
        <f t="shared" si="2"/>
        <v>-1.5920718400057265E-2</v>
      </c>
      <c r="Q7" s="256">
        <f t="shared" si="3"/>
        <v>-1780</v>
      </c>
      <c r="R7" s="255">
        <f t="shared" ref="R7:R10" si="5">O7/C7-1</f>
        <v>5.450372281174884</v>
      </c>
      <c r="S7" s="256">
        <f t="shared" ref="S7:S10" si="6">O7-C7</f>
        <v>92967</v>
      </c>
      <c r="T7" s="254">
        <f>O7/$O$6</f>
        <v>0.81916731193043069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3562</v>
      </c>
      <c r="D8" s="259">
        <v>9867</v>
      </c>
      <c r="E8" s="259">
        <v>9325</v>
      </c>
      <c r="F8" s="260">
        <f t="shared" si="4"/>
        <v>7.6031211525760922E-2</v>
      </c>
      <c r="G8" s="259">
        <v>12240</v>
      </c>
      <c r="H8" s="261">
        <f>IFERROR(G8/E8-1,"-")</f>
        <v>0.31260053619302952</v>
      </c>
      <c r="I8" s="262">
        <f t="shared" ref="I8:I12" si="7">G8-E8</f>
        <v>2915</v>
      </c>
      <c r="J8" s="260">
        <f t="shared" ref="J8:J12" si="8">G8/$G$6</f>
        <v>9.6312733109862617E-2</v>
      </c>
      <c r="K8" s="259">
        <v>14879</v>
      </c>
      <c r="L8" s="263">
        <f>IFERROR(K8/G8-1,"-")</f>
        <v>0.21560457516339859</v>
      </c>
      <c r="M8" s="264">
        <f>IF(G8=0,"nd",K8-G8)</f>
        <v>2639</v>
      </c>
      <c r="N8" s="265">
        <f t="shared" ref="N8:N12" si="9">K8/$K$6</f>
        <v>0.10621484252305759</v>
      </c>
      <c r="O8" s="259">
        <v>13893</v>
      </c>
      <c r="P8" s="263">
        <f>IFERROR(O8/K8-1,"-")</f>
        <v>-6.6267894347738387E-2</v>
      </c>
      <c r="Q8" s="266">
        <f t="shared" si="3"/>
        <v>-986</v>
      </c>
      <c r="R8" s="263">
        <f>IFERROR(O8/C8-1,"-")</f>
        <v>2.9003368893879844</v>
      </c>
      <c r="S8" s="266">
        <f t="shared" si="6"/>
        <v>10331</v>
      </c>
      <c r="T8" s="265">
        <f t="shared" ref="T8:T12" si="10">O8/$O$6</f>
        <v>0.10343826314849008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13495</v>
      </c>
      <c r="D9" s="259">
        <v>87191</v>
      </c>
      <c r="E9" s="259">
        <v>99041</v>
      </c>
      <c r="F9" s="265">
        <f t="shared" si="4"/>
        <v>0.80752892447430435</v>
      </c>
      <c r="G9" s="259">
        <v>93821</v>
      </c>
      <c r="H9" s="261">
        <f>IFERROR(G9/E9-1,"-")</f>
        <v>-5.2705445219656477E-2</v>
      </c>
      <c r="I9" s="266">
        <f t="shared" si="7"/>
        <v>-5220</v>
      </c>
      <c r="J9" s="265">
        <f t="shared" si="8"/>
        <v>0.73824811544938074</v>
      </c>
      <c r="K9" s="259">
        <v>96925</v>
      </c>
      <c r="L9" s="263">
        <f>IFERROR(K9/G9-1,"-")</f>
        <v>3.3084277507167803E-2</v>
      </c>
      <c r="M9" s="264">
        <f>IF(G9=0,"nd",K9-G9)</f>
        <v>3104</v>
      </c>
      <c r="N9" s="265">
        <f t="shared" si="9"/>
        <v>0.69190628480054828</v>
      </c>
      <c r="O9" s="259">
        <v>96131</v>
      </c>
      <c r="P9" s="263">
        <f t="shared" si="2"/>
        <v>-8.1919009543461874E-3</v>
      </c>
      <c r="Q9" s="266">
        <f t="shared" si="3"/>
        <v>-794</v>
      </c>
      <c r="R9" s="267">
        <f t="shared" si="5"/>
        <v>6.1234531307891809</v>
      </c>
      <c r="S9" s="266">
        <f t="shared" si="6"/>
        <v>82636</v>
      </c>
      <c r="T9" s="265">
        <f t="shared" si="10"/>
        <v>0.71572904878194055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4234</v>
      </c>
      <c r="D10" s="268">
        <v>14242</v>
      </c>
      <c r="E10" s="268">
        <v>14281</v>
      </c>
      <c r="F10" s="269">
        <f>IFERROR(E10/$E$6,"-")</f>
        <v>0.11643986399993478</v>
      </c>
      <c r="G10" s="268">
        <v>21025</v>
      </c>
      <c r="H10" s="257">
        <f>IFERROR(G10/E10-1,"-")</f>
        <v>0.47223583782648282</v>
      </c>
      <c r="I10" s="258">
        <f>IFERROR(G10-E10,"-")</f>
        <v>6744</v>
      </c>
      <c r="J10" s="269">
        <f>IFERROR(G10/$G$6,"-")</f>
        <v>0.16543915144075666</v>
      </c>
      <c r="K10" s="268">
        <v>28280</v>
      </c>
      <c r="L10" s="257">
        <f>IFERROR(K10/G10-1,"-")</f>
        <v>0.34506539833531513</v>
      </c>
      <c r="M10" s="258">
        <f>IFERROR(K10-G10,"-")</f>
        <v>7255</v>
      </c>
      <c r="N10" s="269">
        <f>IFERROR(K10/$K$6,"-")</f>
        <v>0.20187887267639415</v>
      </c>
      <c r="O10" s="268">
        <v>24288</v>
      </c>
      <c r="P10" s="257">
        <f>IFERROR(O10/K10-1,"-")</f>
        <v>-0.14115983026874113</v>
      </c>
      <c r="Q10" s="258">
        <f>IFERROR(O10-K10,"-")</f>
        <v>-3992</v>
      </c>
      <c r="R10" s="257">
        <f t="shared" si="5"/>
        <v>4.736419461502126</v>
      </c>
      <c r="S10" s="258">
        <f t="shared" si="6"/>
        <v>20054</v>
      </c>
      <c r="T10" s="269">
        <f>IFERROR(O10/$O$6,"-")</f>
        <v>0.18083268806956937</v>
      </c>
      <c r="V10" s="29"/>
      <c r="W10" s="81"/>
      <c r="AE10" s="1"/>
    </row>
    <row r="11" spans="1:31" s="4" customFormat="1" hidden="1" x14ac:dyDescent="0.25">
      <c r="B11" s="99" t="s">
        <v>179</v>
      </c>
      <c r="C11" s="259">
        <v>4234</v>
      </c>
      <c r="D11" s="259">
        <v>14242</v>
      </c>
      <c r="E11" s="259">
        <v>14281</v>
      </c>
      <c r="F11" s="265">
        <f t="shared" si="4"/>
        <v>0.11643986399993478</v>
      </c>
      <c r="G11" s="259">
        <v>21025</v>
      </c>
      <c r="H11" s="267">
        <f t="shared" ref="H11:H12" si="11">G11/E11-1</f>
        <v>0.47223583782648282</v>
      </c>
      <c r="I11" s="266">
        <f t="shared" si="7"/>
        <v>6744</v>
      </c>
      <c r="J11" s="265">
        <f t="shared" si="8"/>
        <v>0.16543915144075666</v>
      </c>
      <c r="K11" s="259">
        <v>28280</v>
      </c>
      <c r="L11" s="263">
        <f>K11/G11-1</f>
        <v>0.34506539833531513</v>
      </c>
      <c r="M11" s="266">
        <f t="shared" si="1"/>
        <v>7255</v>
      </c>
      <c r="N11" s="265">
        <f t="shared" si="9"/>
        <v>0.20187887267639415</v>
      </c>
      <c r="O11" s="259">
        <v>24288</v>
      </c>
      <c r="P11" s="267">
        <f t="shared" si="2"/>
        <v>-0.14115983026874113</v>
      </c>
      <c r="Q11" s="266">
        <f t="shared" si="3"/>
        <v>-3992</v>
      </c>
      <c r="R11" s="267">
        <f t="shared" ref="R11:R12" si="12">O11/D11-1</f>
        <v>0.70537845808173016</v>
      </c>
      <c r="S11" s="266">
        <f t="shared" ref="S11:S12" si="13">O11-D11</f>
        <v>10046</v>
      </c>
      <c r="T11" s="265">
        <f t="shared" si="10"/>
        <v>0.18083268806956937</v>
      </c>
      <c r="V11" s="29"/>
      <c r="W11" s="81"/>
      <c r="AE11" s="1"/>
    </row>
    <row r="12" spans="1:31" s="4" customFormat="1" hidden="1" x14ac:dyDescent="0.25">
      <c r="B12" s="99" t="s">
        <v>68</v>
      </c>
      <c r="C12" s="259" t="e">
        <v>#REF!</v>
      </c>
      <c r="D12" s="259" t="e">
        <v>#REF!</v>
      </c>
      <c r="E12" s="259" t="e">
        <v>#REF!</v>
      </c>
      <c r="F12" s="265" t="e">
        <f t="shared" si="4"/>
        <v>#REF!</v>
      </c>
      <c r="G12" s="259" t="e">
        <v>#REF!</v>
      </c>
      <c r="H12" s="267" t="e">
        <f t="shared" si="11"/>
        <v>#REF!</v>
      </c>
      <c r="I12" s="266" t="e">
        <f t="shared" si="7"/>
        <v>#REF!</v>
      </c>
      <c r="J12" s="265" t="e">
        <f t="shared" si="8"/>
        <v>#REF!</v>
      </c>
      <c r="K12" s="259" t="e">
        <v>#REF!</v>
      </c>
      <c r="L12" s="263" t="e">
        <f t="shared" si="0"/>
        <v>#REF!</v>
      </c>
      <c r="M12" s="266" t="e">
        <f t="shared" si="1"/>
        <v>#REF!</v>
      </c>
      <c r="N12" s="265" t="e">
        <f t="shared" si="9"/>
        <v>#REF!</v>
      </c>
      <c r="O12" s="259" t="e">
        <v>#REF!</v>
      </c>
      <c r="P12" s="267" t="e">
        <f>O12/K12-1</f>
        <v>#REF!</v>
      </c>
      <c r="Q12" s="266" t="e">
        <f t="shared" si="3"/>
        <v>#REF!</v>
      </c>
      <c r="R12" s="267" t="e">
        <f t="shared" si="12"/>
        <v>#REF!</v>
      </c>
      <c r="S12" s="266" t="e">
        <f t="shared" si="13"/>
        <v>#REF!</v>
      </c>
      <c r="T12" s="265" t="e">
        <f t="shared" si="10"/>
        <v>#REF!</v>
      </c>
      <c r="V12" s="29"/>
      <c r="W12" s="81"/>
      <c r="AE12" s="1"/>
    </row>
    <row r="13" spans="1:31" s="4" customFormat="1" ht="7.5" customHeight="1" x14ac:dyDescent="0.25"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110.024 viajeros 
cuota: 81,9%</v>
      </c>
    </row>
    <row r="20" spans="27:27" x14ac:dyDescent="0.25">
      <c r="AA20" t="str">
        <f>CONCATENATE("Apartamentos: 
",FIXED(O10,0)," viajeros
cuota: ",FIXED(T10*100,1),"%")</f>
        <v>Apartamentos: 
24.288 viajeros
cuota: 18,1%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206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1" t="s">
        <v>205</v>
      </c>
      <c r="C134" s="235">
        <v>114704</v>
      </c>
      <c r="D134" s="235">
        <v>244952</v>
      </c>
      <c r="E134" s="235">
        <v>250432</v>
      </c>
      <c r="F134" s="235">
        <v>276037</v>
      </c>
      <c r="G134" s="236">
        <f>F134/E134-1</f>
        <v>0.10224332353692822</v>
      </c>
      <c r="H134" s="235">
        <f>F134-E134</f>
        <v>25605</v>
      </c>
      <c r="I134" s="236">
        <f>F134/F$134</f>
        <v>1</v>
      </c>
      <c r="J134" s="235">
        <v>294370</v>
      </c>
      <c r="K134" s="236">
        <f>J134/J$134</f>
        <v>1</v>
      </c>
      <c r="L134" s="236">
        <f>J134/F134-1</f>
        <v>6.6415009582048823E-2</v>
      </c>
      <c r="M134" s="235">
        <f>J134-F134</f>
        <v>18333</v>
      </c>
      <c r="N134" s="236">
        <f>J134/D134-1</f>
        <v>0.20174564812697993</v>
      </c>
      <c r="O134" s="235">
        <f>J134-D134</f>
        <v>49418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98793</v>
      </c>
      <c r="D135" s="253">
        <v>213248</v>
      </c>
      <c r="E135" s="253">
        <v>219582</v>
      </c>
      <c r="F135" s="253">
        <v>227488</v>
      </c>
      <c r="G135" s="257">
        <f>IFERROR(F135/E135-1,"-")</f>
        <v>3.6004772704502086E-2</v>
      </c>
      <c r="H135" s="253">
        <f t="shared" ref="H135:H138" si="14">F135-E135</f>
        <v>7906</v>
      </c>
      <c r="I135" s="255">
        <f>F135/F$134</f>
        <v>0.82412140401467915</v>
      </c>
      <c r="J135" s="253">
        <v>236094</v>
      </c>
      <c r="K135" s="254">
        <f t="shared" ref="K135:K138" si="15">J135/J$134</f>
        <v>0.80203145700988554</v>
      </c>
      <c r="L135" s="255">
        <f t="shared" ref="L135:L138" si="16">J135/F135-1</f>
        <v>3.783056688704467E-2</v>
      </c>
      <c r="M135" s="256">
        <f t="shared" ref="M135:M138" si="17">J135-F135</f>
        <v>8606</v>
      </c>
      <c r="N135" s="254">
        <f t="shared" ref="N135:N138" si="18">J135/D135-1</f>
        <v>0.10713347839135645</v>
      </c>
      <c r="O135" s="253">
        <f t="shared" ref="O135:O138" si="19">J135-D135</f>
        <v>22846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13859</v>
      </c>
      <c r="D136" s="259">
        <v>19011</v>
      </c>
      <c r="E136" s="259">
        <v>19238</v>
      </c>
      <c r="F136" s="259">
        <v>25652</v>
      </c>
      <c r="G136" s="263">
        <f t="shared" ref="G136:G138" si="20">IFERROR(F136/E136-1,"-")</f>
        <v>0.33340264060713176</v>
      </c>
      <c r="H136" s="259">
        <f t="shared" si="14"/>
        <v>6414</v>
      </c>
      <c r="I136" s="267">
        <f t="shared" ref="I136:I138" si="21">F136/F$134</f>
        <v>9.2929571035766947E-2</v>
      </c>
      <c r="J136" s="259">
        <v>31366</v>
      </c>
      <c r="K136" s="265">
        <f t="shared" si="15"/>
        <v>0.10655297754526616</v>
      </c>
      <c r="L136" s="267">
        <f t="shared" si="16"/>
        <v>0.22275066271635735</v>
      </c>
      <c r="M136" s="266">
        <f t="shared" si="17"/>
        <v>5714</v>
      </c>
      <c r="N136" s="265">
        <f t="shared" si="18"/>
        <v>0.64988690757982215</v>
      </c>
      <c r="O136" s="259">
        <f t="shared" si="19"/>
        <v>12355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84934</v>
      </c>
      <c r="D137" s="259">
        <v>194237</v>
      </c>
      <c r="E137" s="259">
        <v>200344</v>
      </c>
      <c r="F137" s="259">
        <v>201836</v>
      </c>
      <c r="G137" s="261">
        <f t="shared" si="20"/>
        <v>7.447190831769257E-3</v>
      </c>
      <c r="H137" s="259">
        <f t="shared" si="14"/>
        <v>1492</v>
      </c>
      <c r="I137" s="271">
        <f t="shared" si="21"/>
        <v>0.73119183297891222</v>
      </c>
      <c r="J137" s="259">
        <v>204728</v>
      </c>
      <c r="K137" s="265">
        <f t="shared" si="15"/>
        <v>0.69547847946461938</v>
      </c>
      <c r="L137" s="267">
        <f t="shared" si="16"/>
        <v>1.4328464694107979E-2</v>
      </c>
      <c r="M137" s="266">
        <f t="shared" si="17"/>
        <v>2892</v>
      </c>
      <c r="N137" s="265">
        <f t="shared" si="18"/>
        <v>5.4011336666031751E-2</v>
      </c>
      <c r="O137" s="259">
        <f t="shared" si="19"/>
        <v>10491</v>
      </c>
      <c r="Q137" s="29"/>
      <c r="R137" s="81"/>
      <c r="Z137" s="1"/>
    </row>
    <row r="138" spans="1:31" s="4" customFormat="1" x14ac:dyDescent="0.25">
      <c r="A138" s="1"/>
      <c r="B138" s="252" t="s">
        <v>200</v>
      </c>
      <c r="C138" s="253">
        <v>15911</v>
      </c>
      <c r="D138" s="253">
        <v>31704</v>
      </c>
      <c r="E138" s="253">
        <v>30850</v>
      </c>
      <c r="F138" s="253">
        <v>48549</v>
      </c>
      <c r="G138" s="257">
        <f t="shared" si="20"/>
        <v>0.57371150729335496</v>
      </c>
      <c r="H138" s="253">
        <f t="shared" si="14"/>
        <v>17699</v>
      </c>
      <c r="I138" s="255">
        <f t="shared" si="21"/>
        <v>0.1758785959853208</v>
      </c>
      <c r="J138" s="253">
        <v>58276</v>
      </c>
      <c r="K138" s="254">
        <f t="shared" si="15"/>
        <v>0.19796854299011449</v>
      </c>
      <c r="L138" s="255">
        <f t="shared" si="16"/>
        <v>0.20035428124163213</v>
      </c>
      <c r="M138" s="256">
        <f t="shared" si="17"/>
        <v>9727</v>
      </c>
      <c r="N138" s="254">
        <f t="shared" si="18"/>
        <v>0.83812768104970981</v>
      </c>
      <c r="O138" s="253">
        <f t="shared" si="19"/>
        <v>26572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D22DE-6A36-480D-9876-019094D28BE7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197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326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1"/>
      <c r="B6" s="231" t="s">
        <v>207</v>
      </c>
      <c r="C6" s="250">
        <v>17880</v>
      </c>
      <c r="D6" s="250">
        <v>41817</v>
      </c>
      <c r="E6" s="250">
        <v>42733</v>
      </c>
      <c r="F6" s="251">
        <f>E6/$E$6</f>
        <v>1</v>
      </c>
      <c r="G6" s="250">
        <v>50291</v>
      </c>
      <c r="H6" s="251">
        <f>G6/E6-1</f>
        <v>0.17686565417826983</v>
      </c>
      <c r="I6" s="250">
        <f>G6-E6</f>
        <v>7558</v>
      </c>
      <c r="J6" s="251">
        <f>G6/$G$6</f>
        <v>1</v>
      </c>
      <c r="K6" s="250">
        <v>41021</v>
      </c>
      <c r="L6" s="251">
        <f t="shared" ref="L6:L12" si="0">K6/G6-1</f>
        <v>-0.18432721560517784</v>
      </c>
      <c r="M6" s="250">
        <f t="shared" ref="M6:M12" si="1">K6-G6</f>
        <v>-9270</v>
      </c>
      <c r="N6" s="251">
        <f>K6/$K$6</f>
        <v>1</v>
      </c>
      <c r="O6" s="250">
        <v>56246</v>
      </c>
      <c r="P6" s="251">
        <f t="shared" ref="P6:P11" si="2">O6/K6-1</f>
        <v>0.37115136149776951</v>
      </c>
      <c r="Q6" s="250">
        <f t="shared" ref="Q6:Q12" si="3">O6-K6</f>
        <v>15225</v>
      </c>
      <c r="R6" s="251">
        <f>O6/C6-1</f>
        <v>2.1457494407158837</v>
      </c>
      <c r="S6" s="250">
        <f>O6-C6</f>
        <v>38366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A7" s="1"/>
      <c r="B7" s="252" t="s">
        <v>208</v>
      </c>
      <c r="C7" s="253">
        <v>11711</v>
      </c>
      <c r="D7" s="253">
        <v>29255</v>
      </c>
      <c r="E7" s="253">
        <v>26951</v>
      </c>
      <c r="F7" s="254">
        <f t="shared" ref="F7:F12" si="4">E7/$E$6</f>
        <v>0.63068354667353099</v>
      </c>
      <c r="G7" s="253">
        <v>34341</v>
      </c>
      <c r="H7" s="255">
        <f>G7/E7-1</f>
        <v>0.27420132833661093</v>
      </c>
      <c r="I7" s="256">
        <f>G7-E7</f>
        <v>7390</v>
      </c>
      <c r="J7" s="254">
        <f>G7/$G$6</f>
        <v>0.68284583722733694</v>
      </c>
      <c r="K7" s="253">
        <v>28649</v>
      </c>
      <c r="L7" s="257">
        <f t="shared" si="0"/>
        <v>-0.16574939576599401</v>
      </c>
      <c r="M7" s="258">
        <f t="shared" si="1"/>
        <v>-5692</v>
      </c>
      <c r="N7" s="254">
        <f>K7/$K$6</f>
        <v>0.69839838131688647</v>
      </c>
      <c r="O7" s="253">
        <v>39735</v>
      </c>
      <c r="P7" s="255">
        <f t="shared" si="2"/>
        <v>0.38695940521484173</v>
      </c>
      <c r="Q7" s="256">
        <f t="shared" si="3"/>
        <v>11086</v>
      </c>
      <c r="R7" s="255">
        <f t="shared" ref="R7:R10" si="5">O7/C7-1</f>
        <v>2.3929638801127147</v>
      </c>
      <c r="S7" s="256">
        <f t="shared" ref="S7:S10" si="6">O7-C7</f>
        <v>28024</v>
      </c>
      <c r="T7" s="254">
        <f>O7/$O$6</f>
        <v>0.70645023646125948</v>
      </c>
      <c r="V7" s="29"/>
      <c r="W7" s="81"/>
      <c r="AE7" s="1" t="s">
        <v>184</v>
      </c>
    </row>
    <row r="8" spans="1:31" s="4" customFormat="1" x14ac:dyDescent="0.25">
      <c r="A8" s="108" t="s">
        <v>179</v>
      </c>
      <c r="B8" s="4" t="s">
        <v>70</v>
      </c>
      <c r="C8" s="259">
        <v>8324</v>
      </c>
      <c r="D8" s="259">
        <v>14831</v>
      </c>
      <c r="E8" s="259">
        <v>13951</v>
      </c>
      <c r="F8" s="260">
        <f t="shared" si="4"/>
        <v>0.32646900521844946</v>
      </c>
      <c r="G8" s="259">
        <v>13714</v>
      </c>
      <c r="H8" s="261">
        <f>IFERROR(G8/E8-1,"-")</f>
        <v>-1.6988029531933235E-2</v>
      </c>
      <c r="I8" s="262">
        <f t="shared" ref="I8:I12" si="7">G8-E8</f>
        <v>-237</v>
      </c>
      <c r="J8" s="260">
        <f t="shared" ref="J8:J12" si="8">G8/$G$6</f>
        <v>0.27269292716390608</v>
      </c>
      <c r="K8" s="259">
        <v>13516</v>
      </c>
      <c r="L8" s="263">
        <f>IFERROR(K8/G8-1,"-")</f>
        <v>-1.4437800787516442E-2</v>
      </c>
      <c r="M8" s="264">
        <f>IF(G8=0,"nd",K8-G8)</f>
        <v>-198</v>
      </c>
      <c r="N8" s="265">
        <f t="shared" ref="N8:N12" si="9">K8/$K$6</f>
        <v>0.32948977353063064</v>
      </c>
      <c r="O8" s="259">
        <v>16619</v>
      </c>
      <c r="P8" s="263">
        <f>IFERROR(O8/K8-1,"-")</f>
        <v>0.2295797573246523</v>
      </c>
      <c r="Q8" s="266">
        <f t="shared" si="3"/>
        <v>3103</v>
      </c>
      <c r="R8" s="263">
        <f>IFERROR(O8/C8-1,"-")</f>
        <v>0.99651609802979335</v>
      </c>
      <c r="S8" s="266">
        <f t="shared" si="6"/>
        <v>8295</v>
      </c>
      <c r="T8" s="265">
        <f t="shared" ref="T8:T12" si="10">O8/$O$6</f>
        <v>0.29546990008178359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9">
        <v>3387</v>
      </c>
      <c r="D9" s="259">
        <v>14424</v>
      </c>
      <c r="E9" s="259">
        <v>13000</v>
      </c>
      <c r="F9" s="265">
        <f t="shared" si="4"/>
        <v>0.30421454145508153</v>
      </c>
      <c r="G9" s="259">
        <v>20627</v>
      </c>
      <c r="H9" s="261">
        <f>IFERROR(G9/E9-1,"-")</f>
        <v>0.58669230769230762</v>
      </c>
      <c r="I9" s="266">
        <f t="shared" si="7"/>
        <v>7627</v>
      </c>
      <c r="J9" s="265">
        <f t="shared" si="8"/>
        <v>0.41015291006343085</v>
      </c>
      <c r="K9" s="259">
        <v>15133</v>
      </c>
      <c r="L9" s="263">
        <f>IFERROR(K9/G9-1,"-")</f>
        <v>-0.26634992970378635</v>
      </c>
      <c r="M9" s="264">
        <f>IF(G9=0,"nd",K9-G9)</f>
        <v>-5494</v>
      </c>
      <c r="N9" s="265">
        <f t="shared" si="9"/>
        <v>0.36890860778625584</v>
      </c>
      <c r="O9" s="259">
        <v>23116</v>
      </c>
      <c r="P9" s="263">
        <f t="shared" si="2"/>
        <v>0.52752263265710697</v>
      </c>
      <c r="Q9" s="266">
        <f t="shared" si="3"/>
        <v>7983</v>
      </c>
      <c r="R9" s="267">
        <f t="shared" si="5"/>
        <v>5.824918807204015</v>
      </c>
      <c r="S9" s="266">
        <f t="shared" si="6"/>
        <v>19729</v>
      </c>
      <c r="T9" s="265">
        <f t="shared" si="10"/>
        <v>0.4109803363794759</v>
      </c>
      <c r="V9" s="29"/>
      <c r="W9" s="81"/>
      <c r="AE9" s="1"/>
    </row>
    <row r="10" spans="1:31" s="4" customFormat="1" x14ac:dyDescent="0.25">
      <c r="A10" s="1"/>
      <c r="B10" s="252" t="s">
        <v>200</v>
      </c>
      <c r="C10" s="268">
        <v>6169</v>
      </c>
      <c r="D10" s="268">
        <v>12562</v>
      </c>
      <c r="E10" s="268">
        <v>15782</v>
      </c>
      <c r="F10" s="269">
        <f>IFERROR(E10/$E$6,"-")</f>
        <v>0.36931645332646901</v>
      </c>
      <c r="G10" s="268">
        <v>15950</v>
      </c>
      <c r="H10" s="257">
        <f>IFERROR(G10/E10-1,"-")</f>
        <v>1.0645038651628358E-2</v>
      </c>
      <c r="I10" s="258">
        <f>IFERROR(G10-E10,"-")</f>
        <v>168</v>
      </c>
      <c r="J10" s="269">
        <f>IFERROR(G10/$G$6,"-")</f>
        <v>0.31715416277266312</v>
      </c>
      <c r="K10" s="268">
        <v>12372</v>
      </c>
      <c r="L10" s="257">
        <f>IFERROR(K10/G10-1,"-")</f>
        <v>-0.22432601880877745</v>
      </c>
      <c r="M10" s="258">
        <f>IFERROR(K10-G10,"-")</f>
        <v>-3578</v>
      </c>
      <c r="N10" s="269">
        <f>IFERROR(K10/$K$6,"-")</f>
        <v>0.30160161868311353</v>
      </c>
      <c r="O10" s="268">
        <v>16511</v>
      </c>
      <c r="P10" s="257">
        <f>IFERROR(O10/K10-1,"-")</f>
        <v>0.33454574846427421</v>
      </c>
      <c r="Q10" s="258">
        <f>IFERROR(O10-K10,"-")</f>
        <v>4139</v>
      </c>
      <c r="R10" s="257">
        <f t="shared" si="5"/>
        <v>1.6764467498784246</v>
      </c>
      <c r="S10" s="258">
        <f t="shared" si="6"/>
        <v>10342</v>
      </c>
      <c r="T10" s="269">
        <f>IFERROR(O10/$O$6,"-")</f>
        <v>0.29354976353874052</v>
      </c>
      <c r="V10" s="29"/>
      <c r="W10" s="81"/>
      <c r="AE10" s="1"/>
    </row>
    <row r="11" spans="1:31" s="4" customFormat="1" hidden="1" x14ac:dyDescent="0.25">
      <c r="A11" s="1"/>
      <c r="B11" s="99" t="s">
        <v>179</v>
      </c>
      <c r="C11" s="259">
        <v>6169</v>
      </c>
      <c r="D11" s="259">
        <v>12562</v>
      </c>
      <c r="E11" s="259">
        <v>15782</v>
      </c>
      <c r="F11" s="265">
        <f t="shared" si="4"/>
        <v>0.36931645332646901</v>
      </c>
      <c r="G11" s="259">
        <v>15950</v>
      </c>
      <c r="H11" s="267">
        <f t="shared" ref="H11:H12" si="11">G11/E11-1</f>
        <v>1.0645038651628358E-2</v>
      </c>
      <c r="I11" s="266">
        <f t="shared" si="7"/>
        <v>168</v>
      </c>
      <c r="J11" s="265">
        <f t="shared" si="8"/>
        <v>0.31715416277266312</v>
      </c>
      <c r="K11" s="259">
        <v>12372</v>
      </c>
      <c r="L11" s="263">
        <f>K11/G11-1</f>
        <v>-0.22432601880877745</v>
      </c>
      <c r="M11" s="266">
        <f t="shared" si="1"/>
        <v>-3578</v>
      </c>
      <c r="N11" s="265">
        <f t="shared" si="9"/>
        <v>0.30160161868311353</v>
      </c>
      <c r="O11" s="259">
        <v>16511</v>
      </c>
      <c r="P11" s="267">
        <f t="shared" si="2"/>
        <v>0.33454574846427421</v>
      </c>
      <c r="Q11" s="266">
        <f t="shared" si="3"/>
        <v>4139</v>
      </c>
      <c r="R11" s="267">
        <f t="shared" ref="R11:R12" si="12">O11/D11-1</f>
        <v>0.31436077057793343</v>
      </c>
      <c r="S11" s="266">
        <f t="shared" ref="S11:S12" si="13">O11-D11</f>
        <v>3949</v>
      </c>
      <c r="T11" s="265">
        <f t="shared" si="10"/>
        <v>0.29354976353874052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9" t="e">
        <v>#REF!</v>
      </c>
      <c r="D12" s="259" t="e">
        <v>#REF!</v>
      </c>
      <c r="E12" s="259" t="e">
        <v>#REF!</v>
      </c>
      <c r="F12" s="265" t="e">
        <f t="shared" si="4"/>
        <v>#REF!</v>
      </c>
      <c r="G12" s="259" t="e">
        <v>#REF!</v>
      </c>
      <c r="H12" s="267" t="e">
        <f t="shared" si="11"/>
        <v>#REF!</v>
      </c>
      <c r="I12" s="266" t="e">
        <f t="shared" si="7"/>
        <v>#REF!</v>
      </c>
      <c r="J12" s="265" t="e">
        <f t="shared" si="8"/>
        <v>#REF!</v>
      </c>
      <c r="K12" s="259" t="e">
        <v>#REF!</v>
      </c>
      <c r="L12" s="263" t="e">
        <f t="shared" si="0"/>
        <v>#REF!</v>
      </c>
      <c r="M12" s="266" t="e">
        <f t="shared" si="1"/>
        <v>#REF!</v>
      </c>
      <c r="N12" s="265" t="e">
        <f t="shared" si="9"/>
        <v>#REF!</v>
      </c>
      <c r="O12" s="259" t="e">
        <v>#REF!</v>
      </c>
      <c r="P12" s="267" t="e">
        <f>O12/K12-1</f>
        <v>#REF!</v>
      </c>
      <c r="Q12" s="266" t="e">
        <f t="shared" si="3"/>
        <v>#REF!</v>
      </c>
      <c r="R12" s="267" t="e">
        <f t="shared" si="12"/>
        <v>#REF!</v>
      </c>
      <c r="S12" s="266" t="e">
        <f t="shared" si="13"/>
        <v>#REF!</v>
      </c>
      <c r="T12" s="265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70"/>
      <c r="M13" s="243"/>
      <c r="N13" s="243"/>
      <c r="O13" s="243"/>
      <c r="P13" s="243"/>
      <c r="Q13" s="243"/>
      <c r="R13" s="243"/>
      <c r="S13" s="243"/>
      <c r="T13" s="243"/>
      <c r="AE13" s="1" t="s">
        <v>189</v>
      </c>
    </row>
    <row r="14" spans="1:31" s="4" customFormat="1" x14ac:dyDescent="0.25">
      <c r="A14" s="1"/>
      <c r="B14" s="171" t="s">
        <v>190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191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39.735 viajeros 
cuota: 70,6%</v>
      </c>
    </row>
    <row r="20" spans="27:27" x14ac:dyDescent="0.25">
      <c r="AA20" t="str">
        <f>CONCATENATE("Apartamentos: 
",FIXED(O10,0)," viajeros
cuota: ",FIXED(T10*100,1),"%")</f>
        <v>Apartamentos: 
16.511 viajeros
cuota: 29,4%</v>
      </c>
    </row>
    <row r="38" spans="2:31" s="4" customFormat="1" ht="15.75" hidden="1" customHeight="1" thickBot="1" x14ac:dyDescent="0.3">
      <c r="B38" s="277" t="s">
        <v>192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7"/>
      <c r="P38" s="277"/>
      <c r="Q38" s="277"/>
      <c r="R38" s="277"/>
      <c r="S38" s="277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193</v>
      </c>
      <c r="O40" s="14">
        <v>2021</v>
      </c>
      <c r="P40" s="14" t="s">
        <v>193</v>
      </c>
      <c r="Q40" s="14" t="s">
        <v>194</v>
      </c>
      <c r="R40" s="14" t="s">
        <v>195</v>
      </c>
      <c r="S40" s="14" t="s">
        <v>196</v>
      </c>
      <c r="T40" s="89"/>
      <c r="AE40" s="1"/>
    </row>
    <row r="41" spans="2:31" s="4" customFormat="1" ht="18.75" hidden="1" x14ac:dyDescent="0.3">
      <c r="B41" s="231" t="s">
        <v>180</v>
      </c>
      <c r="C41" s="232"/>
      <c r="D41" s="232"/>
      <c r="E41" s="232"/>
      <c r="F41" s="232"/>
      <c r="G41" s="232"/>
      <c r="H41" s="232"/>
      <c r="I41" s="232"/>
      <c r="J41" s="232"/>
      <c r="K41" s="232">
        <v>1824653</v>
      </c>
      <c r="L41" s="232"/>
      <c r="M41" s="232"/>
      <c r="N41" s="233"/>
      <c r="O41" s="232">
        <v>2354005</v>
      </c>
      <c r="P41" s="233"/>
      <c r="Q41" s="233">
        <v>1</v>
      </c>
      <c r="R41" s="233">
        <v>0.2901110512519367</v>
      </c>
      <c r="S41" s="232">
        <v>529352</v>
      </c>
      <c r="T41" s="244"/>
      <c r="AE41" s="1"/>
    </row>
    <row r="42" spans="2:31" ht="18.75" hidden="1" x14ac:dyDescent="0.3">
      <c r="B42" s="231" t="s">
        <v>181</v>
      </c>
      <c r="C42" s="232"/>
      <c r="D42" s="232"/>
      <c r="E42" s="232"/>
      <c r="F42" s="232"/>
      <c r="G42" s="232"/>
      <c r="H42" s="232"/>
      <c r="I42" s="232"/>
      <c r="J42" s="232"/>
      <c r="K42" s="232">
        <v>603938</v>
      </c>
      <c r="L42" s="232"/>
      <c r="M42" s="232"/>
      <c r="N42" s="233">
        <v>1</v>
      </c>
      <c r="O42" s="232">
        <v>936181</v>
      </c>
      <c r="P42" s="233">
        <v>1</v>
      </c>
      <c r="Q42" s="233">
        <v>0.39769711619134201</v>
      </c>
      <c r="R42" s="233">
        <v>0.55012766211101138</v>
      </c>
      <c r="S42" s="232">
        <v>332243</v>
      </c>
      <c r="T42" s="244"/>
      <c r="AE42" s="1" t="s">
        <v>182</v>
      </c>
    </row>
    <row r="43" spans="2:31" ht="15.75" hidden="1" x14ac:dyDescent="0.25">
      <c r="B43" s="234" t="s">
        <v>105</v>
      </c>
      <c r="C43" s="235"/>
      <c r="D43" s="235"/>
      <c r="E43" s="235"/>
      <c r="F43" s="235"/>
      <c r="G43" s="235"/>
      <c r="H43" s="235"/>
      <c r="I43" s="235"/>
      <c r="J43" s="235"/>
      <c r="K43" s="235">
        <v>276550.36166633503</v>
      </c>
      <c r="L43" s="235"/>
      <c r="M43" s="235"/>
      <c r="N43" s="236">
        <v>0.45791184139155844</v>
      </c>
      <c r="O43" s="235">
        <v>430252.45635520399</v>
      </c>
      <c r="P43" s="236">
        <v>0.4595825554622493</v>
      </c>
      <c r="Q43" s="236">
        <v>0.18277465695918402</v>
      </c>
      <c r="R43" s="236">
        <v>0.55578337978930015</v>
      </c>
      <c r="S43" s="235">
        <v>153702.09468886897</v>
      </c>
      <c r="T43" s="245"/>
      <c r="AE43" s="1" t="s">
        <v>183</v>
      </c>
    </row>
    <row r="44" spans="2:31" s="4" customFormat="1" hidden="1" x14ac:dyDescent="0.25">
      <c r="B44" s="237" t="s">
        <v>108</v>
      </c>
      <c r="C44" s="238"/>
      <c r="D44" s="238"/>
      <c r="E44" s="238"/>
      <c r="F44" s="238"/>
      <c r="G44" s="238"/>
      <c r="H44" s="238"/>
      <c r="I44" s="238"/>
      <c r="J44" s="238"/>
      <c r="K44" s="238">
        <v>327387.63833385095</v>
      </c>
      <c r="L44" s="238"/>
      <c r="M44" s="238"/>
      <c r="N44" s="241">
        <v>0.54208815860874948</v>
      </c>
      <c r="O44" s="238">
        <v>505927.5436448183</v>
      </c>
      <c r="P44" s="241">
        <v>0.54041637636826456</v>
      </c>
      <c r="Q44" s="241">
        <v>0.21492203442423372</v>
      </c>
      <c r="R44" s="239">
        <v>0.54534711884540576</v>
      </c>
      <c r="S44" s="240">
        <v>178539.90531096736</v>
      </c>
      <c r="T44" s="247"/>
      <c r="AE44" s="1" t="s">
        <v>184</v>
      </c>
    </row>
    <row r="45" spans="2:31" s="4" customFormat="1" hidden="1" x14ac:dyDescent="0.25">
      <c r="B45" s="242" t="s">
        <v>185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186</v>
      </c>
    </row>
    <row r="46" spans="2:31" s="4" customFormat="1" hidden="1" x14ac:dyDescent="0.25">
      <c r="B46" s="242" t="s">
        <v>187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188</v>
      </c>
    </row>
    <row r="47" spans="2:31" s="4" customFormat="1" ht="7.5" hidden="1" customHeight="1" x14ac:dyDescent="0.25"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AE47" s="1" t="s">
        <v>189</v>
      </c>
    </row>
    <row r="48" spans="2:31" s="4" customFormat="1" hidden="1" x14ac:dyDescent="0.25">
      <c r="B48" s="276" t="s">
        <v>190</v>
      </c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6"/>
      <c r="R48" s="276"/>
      <c r="S48" s="276"/>
      <c r="T48" s="49"/>
      <c r="AE48" s="1" t="s">
        <v>191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209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9" t="str">
        <f>CONCATENATE("%/s total Tenerife ",RIGHT(F133,4))</f>
        <v>%/s total Tenerife 2024</v>
      </c>
      <c r="J133" s="185">
        <v>2025</v>
      </c>
      <c r="K133" s="249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4"/>
      <c r="B134" s="231" t="s">
        <v>207</v>
      </c>
      <c r="C134" s="235">
        <v>66989</v>
      </c>
      <c r="D134" s="235">
        <v>97955</v>
      </c>
      <c r="E134" s="235">
        <v>92865</v>
      </c>
      <c r="F134" s="235">
        <v>106402</v>
      </c>
      <c r="G134" s="236">
        <f>F134/E134-1</f>
        <v>0.14577074247563671</v>
      </c>
      <c r="H134" s="235">
        <f>F134-E134</f>
        <v>13537</v>
      </c>
      <c r="I134" s="236">
        <f>F134/F$134</f>
        <v>1</v>
      </c>
      <c r="J134" s="235">
        <v>104050</v>
      </c>
      <c r="K134" s="236">
        <f>J134/J$134</f>
        <v>1</v>
      </c>
      <c r="L134" s="236">
        <f>J134/F134-1</f>
        <v>-2.2104847653239612E-2</v>
      </c>
      <c r="M134" s="235">
        <f>J134-F134</f>
        <v>-2352</v>
      </c>
      <c r="N134" s="236">
        <f>J134/D134-1</f>
        <v>6.2222449083762843E-2</v>
      </c>
      <c r="O134" s="235">
        <f>J134-D134</f>
        <v>6095</v>
      </c>
      <c r="Q134" s="29"/>
      <c r="R134" s="81"/>
      <c r="Z134" s="1" t="s">
        <v>182</v>
      </c>
      <c r="AE134"/>
    </row>
    <row r="135" spans="1:31" s="4" customFormat="1" x14ac:dyDescent="0.25">
      <c r="A135" s="1"/>
      <c r="B135" s="252" t="s">
        <v>199</v>
      </c>
      <c r="C135" s="253">
        <v>48803</v>
      </c>
      <c r="D135" s="253">
        <v>66206</v>
      </c>
      <c r="E135" s="253">
        <v>60951</v>
      </c>
      <c r="F135" s="253">
        <v>72460</v>
      </c>
      <c r="G135" s="257">
        <f>IFERROR(F135/E135-1,"-")</f>
        <v>0.18882380928942921</v>
      </c>
      <c r="H135" s="253">
        <f t="shared" ref="H135:H138" si="14">F135-E135</f>
        <v>11509</v>
      </c>
      <c r="I135" s="255">
        <f>F135/F$134</f>
        <v>0.68100223680006011</v>
      </c>
      <c r="J135" s="253">
        <v>72174</v>
      </c>
      <c r="K135" s="254">
        <f t="shared" ref="K135:K138" si="15">J135/J$134</f>
        <v>0.69364728495915429</v>
      </c>
      <c r="L135" s="255">
        <f t="shared" ref="L135:L138" si="16">J135/F135-1</f>
        <v>-3.9470052442727166E-3</v>
      </c>
      <c r="M135" s="256">
        <f t="shared" ref="M135:M138" si="17">J135-F135</f>
        <v>-286</v>
      </c>
      <c r="N135" s="254">
        <f t="shared" ref="N135:N138" si="18">J135/D135-1</f>
        <v>9.0142887351599477E-2</v>
      </c>
      <c r="O135" s="253">
        <f t="shared" ref="O135:O138" si="19">J135-D135</f>
        <v>5968</v>
      </c>
      <c r="Q135" s="29"/>
      <c r="R135" s="81"/>
      <c r="Z135" s="1" t="s">
        <v>184</v>
      </c>
    </row>
    <row r="136" spans="1:31" s="4" customFormat="1" x14ac:dyDescent="0.25">
      <c r="A136" s="108" t="s">
        <v>179</v>
      </c>
      <c r="B136" s="4" t="s">
        <v>70</v>
      </c>
      <c r="C136" s="259">
        <v>24218</v>
      </c>
      <c r="D136" s="259">
        <v>29828</v>
      </c>
      <c r="E136" s="259">
        <v>31545</v>
      </c>
      <c r="F136" s="259">
        <v>30462</v>
      </c>
      <c r="G136" s="263">
        <f t="shared" ref="G136:G138" si="20">IFERROR(F136/E136-1,"-")</f>
        <v>-3.4331906799809797E-2</v>
      </c>
      <c r="H136" s="259">
        <f t="shared" si="14"/>
        <v>-1083</v>
      </c>
      <c r="I136" s="267">
        <f t="shared" ref="I136:I138" si="21">F136/F$134</f>
        <v>0.2862916110599425</v>
      </c>
      <c r="J136" s="259">
        <v>32705</v>
      </c>
      <c r="K136" s="265">
        <f t="shared" si="15"/>
        <v>0.31432003844305623</v>
      </c>
      <c r="L136" s="267">
        <f t="shared" si="16"/>
        <v>7.3632722736524103E-2</v>
      </c>
      <c r="M136" s="266">
        <f t="shared" si="17"/>
        <v>2243</v>
      </c>
      <c r="N136" s="265">
        <f t="shared" si="18"/>
        <v>9.6452997183854139E-2</v>
      </c>
      <c r="O136" s="259">
        <f t="shared" si="19"/>
        <v>2877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9">
        <v>24585</v>
      </c>
      <c r="D137" s="259">
        <v>36378</v>
      </c>
      <c r="E137" s="259">
        <v>29406</v>
      </c>
      <c r="F137" s="259">
        <v>41998</v>
      </c>
      <c r="G137" s="261">
        <f t="shared" si="20"/>
        <v>0.42821192953818943</v>
      </c>
      <c r="H137" s="259">
        <f t="shared" si="14"/>
        <v>12592</v>
      </c>
      <c r="I137" s="271">
        <f t="shared" si="21"/>
        <v>0.39471062574011767</v>
      </c>
      <c r="J137" s="259">
        <v>39469</v>
      </c>
      <c r="K137" s="265">
        <f t="shared" si="15"/>
        <v>0.379327246516098</v>
      </c>
      <c r="L137" s="267">
        <f t="shared" si="16"/>
        <v>-6.0217153197771323E-2</v>
      </c>
      <c r="M137" s="266">
        <f t="shared" si="17"/>
        <v>-2529</v>
      </c>
      <c r="N137" s="265">
        <f t="shared" si="18"/>
        <v>8.4968937269778388E-2</v>
      </c>
      <c r="O137" s="259">
        <f t="shared" si="19"/>
        <v>3091</v>
      </c>
      <c r="Q137" s="29"/>
      <c r="R137" s="81"/>
      <c r="Z137" s="1"/>
    </row>
    <row r="138" spans="1:31" s="4" customFormat="1" x14ac:dyDescent="0.25">
      <c r="B138" s="252" t="s">
        <v>200</v>
      </c>
      <c r="C138" s="253">
        <v>18186</v>
      </c>
      <c r="D138" s="253">
        <v>31749</v>
      </c>
      <c r="E138" s="253">
        <v>31914</v>
      </c>
      <c r="F138" s="253">
        <v>33942</v>
      </c>
      <c r="G138" s="257">
        <f t="shared" si="20"/>
        <v>6.3545779281819925E-2</v>
      </c>
      <c r="H138" s="253">
        <f t="shared" si="14"/>
        <v>2028</v>
      </c>
      <c r="I138" s="255">
        <f t="shared" si="21"/>
        <v>0.31899776319993983</v>
      </c>
      <c r="J138" s="253">
        <v>31876</v>
      </c>
      <c r="K138" s="254">
        <f t="shared" si="15"/>
        <v>0.30635271504084577</v>
      </c>
      <c r="L138" s="255">
        <f t="shared" si="16"/>
        <v>-6.0868540451358144E-2</v>
      </c>
      <c r="M138" s="256">
        <f t="shared" si="17"/>
        <v>-2066</v>
      </c>
      <c r="N138" s="254">
        <f t="shared" si="18"/>
        <v>4.0001259882200824E-3</v>
      </c>
      <c r="O138" s="253">
        <f t="shared" si="19"/>
        <v>127</v>
      </c>
      <c r="Q138" s="29"/>
      <c r="R138" s="81"/>
      <c r="Z138" s="1"/>
    </row>
    <row r="139" spans="1:31" s="4" customFormat="1" ht="7.5" customHeight="1" x14ac:dyDescent="0.25"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Z139" s="1" t="s">
        <v>189</v>
      </c>
    </row>
    <row r="140" spans="1:31" s="4" customFormat="1" ht="32.25" customHeight="1" x14ac:dyDescent="0.25">
      <c r="B140" s="316" t="s">
        <v>203</v>
      </c>
      <c r="C140" s="316"/>
      <c r="D140" s="316"/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  <c r="Z140" s="1" t="s">
        <v>191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D17A-CCE0-44F8-B1C7-44C73474E57C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210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273158</v>
      </c>
      <c r="D6" s="250">
        <v>447228</v>
      </c>
      <c r="E6" s="250">
        <v>487504</v>
      </c>
      <c r="F6" s="251">
        <f>E6/$E$6</f>
        <v>1</v>
      </c>
      <c r="G6" s="250">
        <v>481791</v>
      </c>
      <c r="H6" s="251">
        <f>G6/E6-1</f>
        <v>-1.1718878204076244E-2</v>
      </c>
      <c r="I6" s="250">
        <f>G6-E6</f>
        <v>-5713</v>
      </c>
      <c r="J6" s="251">
        <f>G6/$G$6</f>
        <v>1</v>
      </c>
      <c r="K6" s="250">
        <v>480637</v>
      </c>
      <c r="L6" s="251">
        <f>K6/G6-1</f>
        <v>-2.3952294667189955E-3</v>
      </c>
      <c r="M6" s="250">
        <f>K6-G6</f>
        <v>-1154</v>
      </c>
      <c r="N6" s="251">
        <f>K6/$K$6</f>
        <v>1</v>
      </c>
      <c r="O6" s="250">
        <v>506666</v>
      </c>
      <c r="P6" s="251">
        <f>O6/K6-1</f>
        <v>5.4155214850292399E-2</v>
      </c>
      <c r="Q6" s="250">
        <f>O6-K6</f>
        <v>26029</v>
      </c>
      <c r="R6" s="251">
        <f>IFERROR(O6/C6-1,"-")</f>
        <v>0.85484591335417592</v>
      </c>
      <c r="S6" s="250">
        <f>O6-C6</f>
        <v>233508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95817</v>
      </c>
      <c r="D7" s="259">
        <v>88551</v>
      </c>
      <c r="E7" s="259">
        <v>80662</v>
      </c>
      <c r="F7" s="265">
        <f t="shared" ref="F7:F16" si="0">E7/$E$6</f>
        <v>0.16545915520693164</v>
      </c>
      <c r="G7" s="259">
        <v>69239</v>
      </c>
      <c r="H7" s="267">
        <f>G7/E7-1</f>
        <v>-0.14161563065631899</v>
      </c>
      <c r="I7" s="266">
        <f>G7-E7</f>
        <v>-11423</v>
      </c>
      <c r="J7" s="265">
        <f>G7/$G$6</f>
        <v>0.14371169241434564</v>
      </c>
      <c r="K7" s="259">
        <v>63041</v>
      </c>
      <c r="L7" s="267">
        <f>K7/G7-1</f>
        <v>-8.9516024206011013E-2</v>
      </c>
      <c r="M7" s="266">
        <f>K7-G7</f>
        <v>-6198</v>
      </c>
      <c r="N7" s="265">
        <f>K7/$K$6</f>
        <v>0.13116135461897441</v>
      </c>
      <c r="O7" s="259">
        <v>64596</v>
      </c>
      <c r="P7" s="267">
        <f>O7/K7-1</f>
        <v>2.4666486889484585E-2</v>
      </c>
      <c r="Q7" s="266">
        <f>O7-K7</f>
        <v>1555</v>
      </c>
      <c r="R7" s="267">
        <f t="shared" ref="R7:R16" si="1">IFERROR(O7/C7-1,"-")</f>
        <v>-0.3258398822755878</v>
      </c>
      <c r="S7" s="266">
        <f t="shared" ref="S7:S16" si="2">O7-C7</f>
        <v>-31221</v>
      </c>
      <c r="T7" s="265">
        <f>O7/$O$6</f>
        <v>0.12749227301614871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26737</v>
      </c>
      <c r="D8" s="259">
        <v>51285</v>
      </c>
      <c r="E8" s="259">
        <v>49212</v>
      </c>
      <c r="F8" s="265">
        <f t="shared" si="0"/>
        <v>0.10094686402573107</v>
      </c>
      <c r="G8" s="259">
        <v>46541</v>
      </c>
      <c r="H8" s="267">
        <f t="shared" ref="H8:H16" si="3">G8/E8-1</f>
        <v>-5.4275379988620642E-2</v>
      </c>
      <c r="I8" s="266">
        <f t="shared" ref="I8:I16" si="4">G8-E8</f>
        <v>-2671</v>
      </c>
      <c r="J8" s="265">
        <f t="shared" ref="J8:J16" si="5">G8/$G$6</f>
        <v>9.6599977998758801E-2</v>
      </c>
      <c r="K8" s="259">
        <v>49677</v>
      </c>
      <c r="L8" s="267">
        <f t="shared" ref="L8:L16" si="6">K8/G8-1</f>
        <v>6.7381448615199568E-2</v>
      </c>
      <c r="M8" s="266">
        <f t="shared" ref="M8:M16" si="7">K8-G8</f>
        <v>3136</v>
      </c>
      <c r="N8" s="265">
        <f t="shared" ref="N8:N16" si="8">K8/$K$6</f>
        <v>0.10335658719574231</v>
      </c>
      <c r="O8" s="259">
        <v>59766</v>
      </c>
      <c r="P8" s="267">
        <f t="shared" ref="P8:P16" si="9">O8/K8-1</f>
        <v>0.2030919741530286</v>
      </c>
      <c r="Q8" s="266">
        <f t="shared" ref="Q8:Q16" si="10">O8-K8</f>
        <v>10089</v>
      </c>
      <c r="R8" s="267">
        <f t="shared" si="1"/>
        <v>1.235329318921345</v>
      </c>
      <c r="S8" s="266">
        <f t="shared" si="2"/>
        <v>33029</v>
      </c>
      <c r="T8" s="265">
        <f t="shared" ref="T8:T16" si="11">O8/$O$6</f>
        <v>0.11795936573600754</v>
      </c>
      <c r="V8" s="29"/>
      <c r="W8" s="81"/>
      <c r="AE8" s="1"/>
    </row>
    <row r="9" spans="1:31" s="4" customFormat="1" x14ac:dyDescent="0.25">
      <c r="B9" s="242" t="s">
        <v>48</v>
      </c>
      <c r="C9" s="259">
        <v>1502</v>
      </c>
      <c r="D9" s="259">
        <v>2015</v>
      </c>
      <c r="E9" s="259">
        <v>12065</v>
      </c>
      <c r="F9" s="260">
        <f t="shared" si="0"/>
        <v>2.474851488398044E-2</v>
      </c>
      <c r="G9" s="259">
        <v>7255</v>
      </c>
      <c r="H9" s="271">
        <f t="shared" si="3"/>
        <v>-0.3986738499792789</v>
      </c>
      <c r="I9" s="262">
        <f t="shared" si="4"/>
        <v>-4810</v>
      </c>
      <c r="J9" s="260">
        <f t="shared" si="5"/>
        <v>1.5058396690681229E-2</v>
      </c>
      <c r="K9" s="259">
        <v>4389</v>
      </c>
      <c r="L9" s="267">
        <f t="shared" si="6"/>
        <v>-0.39503790489317714</v>
      </c>
      <c r="M9" s="266">
        <f t="shared" si="7"/>
        <v>-2866</v>
      </c>
      <c r="N9" s="265">
        <f t="shared" si="8"/>
        <v>9.1316315639453482E-3</v>
      </c>
      <c r="O9" s="259">
        <v>8271</v>
      </c>
      <c r="P9" s="267">
        <f t="shared" si="9"/>
        <v>0.88448393711551598</v>
      </c>
      <c r="Q9" s="266">
        <f t="shared" si="10"/>
        <v>3882</v>
      </c>
      <c r="R9" s="267">
        <f t="shared" si="1"/>
        <v>4.5066577896138478</v>
      </c>
      <c r="S9" s="266">
        <f t="shared" si="2"/>
        <v>6769</v>
      </c>
      <c r="T9" s="265">
        <f t="shared" si="11"/>
        <v>1.6324363584688927E-2</v>
      </c>
      <c r="V9" s="29"/>
      <c r="W9" s="81"/>
      <c r="AE9" s="1"/>
    </row>
    <row r="10" spans="1:31" s="4" customFormat="1" x14ac:dyDescent="0.25">
      <c r="B10" s="242" t="s">
        <v>50</v>
      </c>
      <c r="C10" s="259">
        <v>39171</v>
      </c>
      <c r="D10" s="259">
        <v>153117</v>
      </c>
      <c r="E10" s="259">
        <v>165380</v>
      </c>
      <c r="F10" s="265">
        <f t="shared" si="0"/>
        <v>0.33923824214775672</v>
      </c>
      <c r="G10" s="259">
        <v>177377</v>
      </c>
      <c r="H10" s="267">
        <f t="shared" si="3"/>
        <v>7.2542024428588814E-2</v>
      </c>
      <c r="I10" s="266">
        <f t="shared" si="4"/>
        <v>11997</v>
      </c>
      <c r="J10" s="265">
        <f t="shared" si="5"/>
        <v>0.36816171327401298</v>
      </c>
      <c r="K10" s="259">
        <v>181105</v>
      </c>
      <c r="L10" s="267">
        <f t="shared" si="6"/>
        <v>2.1017381058423545E-2</v>
      </c>
      <c r="M10" s="266">
        <f t="shared" si="7"/>
        <v>3728</v>
      </c>
      <c r="N10" s="265">
        <f t="shared" si="8"/>
        <v>0.37680203563188019</v>
      </c>
      <c r="O10" s="259">
        <v>190558</v>
      </c>
      <c r="P10" s="267">
        <f t="shared" si="9"/>
        <v>5.2196239750420981E-2</v>
      </c>
      <c r="Q10" s="266">
        <f t="shared" si="10"/>
        <v>9453</v>
      </c>
      <c r="R10" s="267">
        <f t="shared" si="1"/>
        <v>3.8647724081590971</v>
      </c>
      <c r="S10" s="266">
        <f t="shared" si="2"/>
        <v>151387</v>
      </c>
      <c r="T10" s="265">
        <f>O10/$O$6</f>
        <v>0.3761018106602772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19665</v>
      </c>
      <c r="D11" s="259">
        <v>19181</v>
      </c>
      <c r="E11" s="259">
        <v>24592</v>
      </c>
      <c r="F11" s="260">
        <f t="shared" si="0"/>
        <v>5.0444714299780105E-2</v>
      </c>
      <c r="G11" s="259">
        <v>22839</v>
      </c>
      <c r="H11" s="271">
        <f t="shared" si="3"/>
        <v>-7.1283344176968133E-2</v>
      </c>
      <c r="I11" s="262">
        <f t="shared" si="4"/>
        <v>-1753</v>
      </c>
      <c r="J11" s="260">
        <f t="shared" si="5"/>
        <v>4.7404372435350596E-2</v>
      </c>
      <c r="K11" s="259">
        <v>25193</v>
      </c>
      <c r="L11" s="267">
        <f t="shared" si="6"/>
        <v>0.1030693112658172</v>
      </c>
      <c r="M11" s="266">
        <f t="shared" si="7"/>
        <v>2354</v>
      </c>
      <c r="N11" s="265">
        <f t="shared" si="8"/>
        <v>5.241585645715998E-2</v>
      </c>
      <c r="O11" s="259">
        <v>20059</v>
      </c>
      <c r="P11" s="267">
        <f t="shared" si="9"/>
        <v>-0.20378676616520464</v>
      </c>
      <c r="Q11" s="266">
        <f t="shared" si="10"/>
        <v>-5134</v>
      </c>
      <c r="R11" s="267">
        <f t="shared" si="1"/>
        <v>2.0035596236969155E-2</v>
      </c>
      <c r="S11" s="266">
        <f t="shared" si="2"/>
        <v>394</v>
      </c>
      <c r="T11" s="265">
        <f t="shared" si="11"/>
        <v>3.9590183671294306E-2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38654</v>
      </c>
      <c r="D12" s="259">
        <v>62976</v>
      </c>
      <c r="E12" s="259">
        <v>76465</v>
      </c>
      <c r="F12" s="265">
        <f t="shared" si="0"/>
        <v>0.15684999507696348</v>
      </c>
      <c r="G12" s="259">
        <v>75359</v>
      </c>
      <c r="H12" s="267">
        <f t="shared" si="3"/>
        <v>-1.4464133917478583E-2</v>
      </c>
      <c r="I12" s="266">
        <f t="shared" si="4"/>
        <v>-1106</v>
      </c>
      <c r="J12" s="265">
        <f t="shared" si="5"/>
        <v>0.15641429582536825</v>
      </c>
      <c r="K12" s="259">
        <v>87725</v>
      </c>
      <c r="L12" s="267">
        <f t="shared" si="6"/>
        <v>0.16409453416313902</v>
      </c>
      <c r="M12" s="266">
        <f t="shared" si="7"/>
        <v>12366</v>
      </c>
      <c r="N12" s="265">
        <f t="shared" si="8"/>
        <v>0.18251819980567455</v>
      </c>
      <c r="O12" s="259">
        <v>89212</v>
      </c>
      <c r="P12" s="267">
        <f t="shared" si="9"/>
        <v>1.695069820461681E-2</v>
      </c>
      <c r="Q12" s="266">
        <f t="shared" si="10"/>
        <v>1487</v>
      </c>
      <c r="R12" s="267">
        <f t="shared" si="1"/>
        <v>1.30796295338128</v>
      </c>
      <c r="S12" s="266">
        <f t="shared" si="2"/>
        <v>50558</v>
      </c>
      <c r="T12" s="265">
        <f t="shared" si="11"/>
        <v>0.17607654746914142</v>
      </c>
      <c r="V12" s="29"/>
      <c r="W12" s="81"/>
      <c r="AE12" s="1"/>
    </row>
    <row r="13" spans="1:31" s="4" customFormat="1" x14ac:dyDescent="0.25">
      <c r="B13" s="242" t="s">
        <v>51</v>
      </c>
      <c r="C13" s="259">
        <v>7418</v>
      </c>
      <c r="D13" s="259">
        <v>15383</v>
      </c>
      <c r="E13" s="259">
        <v>19920</v>
      </c>
      <c r="F13" s="260">
        <f t="shared" si="0"/>
        <v>4.0861203190127669E-2</v>
      </c>
      <c r="G13" s="259">
        <v>16896</v>
      </c>
      <c r="H13" s="271">
        <f t="shared" si="3"/>
        <v>-0.15180722891566267</v>
      </c>
      <c r="I13" s="262">
        <f t="shared" si="4"/>
        <v>-3024</v>
      </c>
      <c r="J13" s="260">
        <f t="shared" si="5"/>
        <v>3.5069148240627158E-2</v>
      </c>
      <c r="K13" s="259">
        <v>16644</v>
      </c>
      <c r="L13" s="267">
        <f t="shared" si="6"/>
        <v>-1.4914772727272707E-2</v>
      </c>
      <c r="M13" s="266">
        <f t="shared" si="7"/>
        <v>-252</v>
      </c>
      <c r="N13" s="265">
        <f t="shared" si="8"/>
        <v>3.4629044372364172E-2</v>
      </c>
      <c r="O13" s="259">
        <v>17318</v>
      </c>
      <c r="P13" s="267">
        <f t="shared" si="9"/>
        <v>4.0495073299687601E-2</v>
      </c>
      <c r="Q13" s="266">
        <f t="shared" si="10"/>
        <v>674</v>
      </c>
      <c r="R13" s="267">
        <f t="shared" si="1"/>
        <v>1.3345915341062282</v>
      </c>
      <c r="S13" s="266">
        <f t="shared" si="2"/>
        <v>9900</v>
      </c>
      <c r="T13" s="265">
        <f t="shared" si="11"/>
        <v>3.4180308131984381E-2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19690</v>
      </c>
      <c r="D14" s="259">
        <v>11499</v>
      </c>
      <c r="E14" s="259">
        <v>14533</v>
      </c>
      <c r="F14" s="265">
        <f t="shared" si="0"/>
        <v>2.9811037447897863E-2</v>
      </c>
      <c r="G14" s="259">
        <v>11059</v>
      </c>
      <c r="H14" s="267">
        <f t="shared" si="3"/>
        <v>-0.23904217986651066</v>
      </c>
      <c r="I14" s="266">
        <f t="shared" si="4"/>
        <v>-3474</v>
      </c>
      <c r="J14" s="265">
        <f t="shared" si="5"/>
        <v>2.2953936457924703E-2</v>
      </c>
      <c r="K14" s="259">
        <v>9469</v>
      </c>
      <c r="L14" s="267">
        <f t="shared" si="6"/>
        <v>-0.14377430147391268</v>
      </c>
      <c r="M14" s="266">
        <f t="shared" si="7"/>
        <v>-1590</v>
      </c>
      <c r="N14" s="265">
        <f t="shared" si="8"/>
        <v>1.970093854613773E-2</v>
      </c>
      <c r="O14" s="259">
        <v>17750</v>
      </c>
      <c r="P14" s="267">
        <f t="shared" si="9"/>
        <v>0.87453796599429712</v>
      </c>
      <c r="Q14" s="266">
        <f t="shared" si="10"/>
        <v>8281</v>
      </c>
      <c r="R14" s="267">
        <f t="shared" si="1"/>
        <v>-9.8527171152869464E-2</v>
      </c>
      <c r="S14" s="266">
        <f t="shared" si="2"/>
        <v>-1940</v>
      </c>
      <c r="T14" s="265">
        <f t="shared" si="11"/>
        <v>3.5032940832816883E-2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8975</v>
      </c>
      <c r="D15" s="259">
        <v>15319</v>
      </c>
      <c r="E15" s="259">
        <v>15555</v>
      </c>
      <c r="F15" s="260">
        <f t="shared" si="0"/>
        <v>3.1907430503134333E-2</v>
      </c>
      <c r="G15" s="259">
        <v>28730</v>
      </c>
      <c r="H15" s="271">
        <f t="shared" si="3"/>
        <v>0.84699453551912574</v>
      </c>
      <c r="I15" s="262">
        <f t="shared" si="4"/>
        <v>13175</v>
      </c>
      <c r="J15" s="260">
        <f t="shared" si="5"/>
        <v>5.9631666012856195E-2</v>
      </c>
      <c r="K15" s="259">
        <v>19172</v>
      </c>
      <c r="L15" s="267">
        <f t="shared" si="6"/>
        <v>-0.33268360598677338</v>
      </c>
      <c r="M15" s="266">
        <f t="shared" si="7"/>
        <v>-9558</v>
      </c>
      <c r="N15" s="265">
        <f t="shared" si="8"/>
        <v>3.98887309965733E-2</v>
      </c>
      <c r="O15" s="259">
        <v>21916</v>
      </c>
      <c r="P15" s="267">
        <f t="shared" si="9"/>
        <v>0.1431253911954935</v>
      </c>
      <c r="Q15" s="266">
        <f t="shared" si="10"/>
        <v>2744</v>
      </c>
      <c r="R15" s="267">
        <f t="shared" si="1"/>
        <v>1.4418941504178271</v>
      </c>
      <c r="S15" s="266">
        <f t="shared" si="2"/>
        <v>12941</v>
      </c>
      <c r="T15" s="265">
        <f t="shared" si="11"/>
        <v>4.3255320072789573E-2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15529</v>
      </c>
      <c r="D16" s="259">
        <f>D6-SUM(D7:D15)</f>
        <v>27902</v>
      </c>
      <c r="E16" s="259">
        <f>E6-SUM(E7:E15)</f>
        <v>29120</v>
      </c>
      <c r="F16" s="265">
        <f t="shared" si="0"/>
        <v>5.9732843217696674E-2</v>
      </c>
      <c r="G16" s="259">
        <f>G6-SUM(G7:G15)</f>
        <v>26496</v>
      </c>
      <c r="H16" s="267">
        <f t="shared" si="3"/>
        <v>-9.0109890109890123E-2</v>
      </c>
      <c r="I16" s="266">
        <f t="shared" si="4"/>
        <v>-2624</v>
      </c>
      <c r="J16" s="265">
        <f t="shared" si="5"/>
        <v>5.4994800650074407E-2</v>
      </c>
      <c r="K16" s="259">
        <f>K6-SUM(K7:K15)</f>
        <v>24222</v>
      </c>
      <c r="L16" s="267">
        <f t="shared" si="6"/>
        <v>-8.5824275362318847E-2</v>
      </c>
      <c r="M16" s="266">
        <f t="shared" si="7"/>
        <v>-2274</v>
      </c>
      <c r="N16" s="265">
        <f t="shared" si="8"/>
        <v>5.0395620811548011E-2</v>
      </c>
      <c r="O16" s="259">
        <f>O6-SUM(O7:O15)</f>
        <v>17220</v>
      </c>
      <c r="P16" s="267">
        <f t="shared" si="9"/>
        <v>-0.28907604656923458</v>
      </c>
      <c r="Q16" s="266">
        <f t="shared" si="10"/>
        <v>-7002</v>
      </c>
      <c r="R16" s="267">
        <f t="shared" si="1"/>
        <v>0.10889303883057511</v>
      </c>
      <c r="S16" s="266">
        <f t="shared" si="2"/>
        <v>1691</v>
      </c>
      <c r="T16" s="265">
        <f t="shared" si="11"/>
        <v>3.3986886824851084E-2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211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800301</v>
      </c>
      <c r="D136" s="235">
        <v>1017559</v>
      </c>
      <c r="E136" s="235">
        <v>1042721</v>
      </c>
      <c r="F136" s="235">
        <v>1059034</v>
      </c>
      <c r="G136" s="236">
        <f>F136/E136-1</f>
        <v>1.56446451159995E-2</v>
      </c>
      <c r="H136" s="235">
        <f>F136-E136</f>
        <v>16313</v>
      </c>
      <c r="I136" s="236">
        <f>F136/F$136</f>
        <v>1</v>
      </c>
      <c r="J136" s="235">
        <v>1068407</v>
      </c>
      <c r="K136" s="236">
        <f>H136/H$136</f>
        <v>1</v>
      </c>
      <c r="L136" s="236">
        <f>J136/F136-1</f>
        <v>8.8505184913798551E-3</v>
      </c>
      <c r="M136" s="235">
        <f>J136-F136</f>
        <v>9373</v>
      </c>
      <c r="N136" s="236">
        <f>J136/C136-1</f>
        <v>0.33500645382174965</v>
      </c>
      <c r="O136" s="235">
        <f>J136-C136</f>
        <v>268106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247584</v>
      </c>
      <c r="D137" s="259">
        <v>207257</v>
      </c>
      <c r="E137" s="259">
        <v>181700</v>
      </c>
      <c r="F137" s="259">
        <v>161848</v>
      </c>
      <c r="G137" s="265">
        <f t="shared" ref="G137:G146" si="12">F137/E137-1</f>
        <v>-0.1092570170610897</v>
      </c>
      <c r="H137" s="272">
        <f t="shared" ref="H137:H146" si="13">F137-E137</f>
        <v>-19852</v>
      </c>
      <c r="I137" s="267">
        <f t="shared" ref="I137:K146" si="14">F137/F$136</f>
        <v>0.15282606601865473</v>
      </c>
      <c r="J137" s="259">
        <v>147955</v>
      </c>
      <c r="K137" s="267">
        <f t="shared" si="14"/>
        <v>-1.2169435419603998</v>
      </c>
      <c r="L137" s="267">
        <f t="shared" ref="L137:L146" si="15">J137/F137-1</f>
        <v>-8.5839800306460434E-2</v>
      </c>
      <c r="M137" s="266">
        <f t="shared" ref="M137:M146" si="16">J137-F137</f>
        <v>-13893</v>
      </c>
      <c r="N137" s="265">
        <f t="shared" ref="N137:N146" si="17">J137/C137-1</f>
        <v>-0.40240484037740731</v>
      </c>
      <c r="O137" s="259">
        <f t="shared" ref="O137:O146" si="18">J137-C137</f>
        <v>-99629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83468</v>
      </c>
      <c r="D138" s="259">
        <v>124091</v>
      </c>
      <c r="E138" s="259">
        <v>119487</v>
      </c>
      <c r="F138" s="259">
        <v>114632</v>
      </c>
      <c r="G138" s="265">
        <f t="shared" si="12"/>
        <v>-4.063203528417314E-2</v>
      </c>
      <c r="H138" s="272">
        <f t="shared" si="13"/>
        <v>-4855</v>
      </c>
      <c r="I138" s="267">
        <f t="shared" si="14"/>
        <v>0.10824203944349284</v>
      </c>
      <c r="J138" s="259">
        <v>118257</v>
      </c>
      <c r="K138" s="267">
        <f t="shared" si="14"/>
        <v>-0.29761539876172377</v>
      </c>
      <c r="L138" s="267">
        <f t="shared" si="15"/>
        <v>3.1622932514481228E-2</v>
      </c>
      <c r="M138" s="266">
        <f t="shared" si="16"/>
        <v>3625</v>
      </c>
      <c r="N138" s="265">
        <f t="shared" si="17"/>
        <v>0.41679446015239363</v>
      </c>
      <c r="O138" s="259">
        <f t="shared" si="18"/>
        <v>34789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4950</v>
      </c>
      <c r="D139" s="259">
        <v>6762</v>
      </c>
      <c r="E139" s="259">
        <v>20295</v>
      </c>
      <c r="F139" s="259">
        <v>11990</v>
      </c>
      <c r="G139" s="265">
        <f t="shared" si="12"/>
        <v>-0.40921409214092141</v>
      </c>
      <c r="H139" s="272">
        <f t="shared" si="13"/>
        <v>-8305</v>
      </c>
      <c r="I139" s="267">
        <f t="shared" si="14"/>
        <v>1.1321638398767179E-2</v>
      </c>
      <c r="J139" s="259">
        <v>10059</v>
      </c>
      <c r="K139" s="271">
        <f t="shared" si="14"/>
        <v>-0.50910316925151722</v>
      </c>
      <c r="L139" s="267">
        <f t="shared" si="15"/>
        <v>-0.16105087572977483</v>
      </c>
      <c r="M139" s="266">
        <f t="shared" si="16"/>
        <v>-1931</v>
      </c>
      <c r="N139" s="265">
        <f t="shared" si="17"/>
        <v>1.0321212121212122</v>
      </c>
      <c r="O139" s="259">
        <f t="shared" si="18"/>
        <v>5109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181693</v>
      </c>
      <c r="D140" s="259">
        <v>342907</v>
      </c>
      <c r="E140" s="259">
        <v>343297</v>
      </c>
      <c r="F140" s="259">
        <v>382439</v>
      </c>
      <c r="G140" s="265">
        <f t="shared" si="12"/>
        <v>0.1140178912137304</v>
      </c>
      <c r="H140" s="272">
        <f t="shared" si="13"/>
        <v>39142</v>
      </c>
      <c r="I140" s="267">
        <f t="shared" si="14"/>
        <v>0.36112060613729113</v>
      </c>
      <c r="J140" s="259">
        <v>398420</v>
      </c>
      <c r="K140" s="267">
        <f t="shared" si="14"/>
        <v>2.3994360326120274</v>
      </c>
      <c r="L140" s="267">
        <f t="shared" si="15"/>
        <v>4.1787056236419318E-2</v>
      </c>
      <c r="M140" s="266">
        <f t="shared" si="16"/>
        <v>15981</v>
      </c>
      <c r="N140" s="265">
        <f t="shared" si="17"/>
        <v>1.1928197564022831</v>
      </c>
      <c r="O140" s="259">
        <f t="shared" si="18"/>
        <v>216727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44398</v>
      </c>
      <c r="D141" s="259">
        <v>48630</v>
      </c>
      <c r="E141" s="259">
        <v>55684</v>
      </c>
      <c r="F141" s="259">
        <v>49807</v>
      </c>
      <c r="G141" s="265">
        <f t="shared" si="12"/>
        <v>-0.10554198692622652</v>
      </c>
      <c r="H141" s="272">
        <f t="shared" si="13"/>
        <v>-5877</v>
      </c>
      <c r="I141" s="267">
        <f t="shared" si="14"/>
        <v>4.7030595807122343E-2</v>
      </c>
      <c r="J141" s="259">
        <v>52122</v>
      </c>
      <c r="K141" s="271">
        <f t="shared" si="14"/>
        <v>-0.36026481946913502</v>
      </c>
      <c r="L141" s="267">
        <f t="shared" si="15"/>
        <v>4.647941052462512E-2</v>
      </c>
      <c r="M141" s="266">
        <f t="shared" si="16"/>
        <v>2315</v>
      </c>
      <c r="N141" s="265">
        <f t="shared" si="17"/>
        <v>0.17397180053155537</v>
      </c>
      <c r="O141" s="259">
        <f t="shared" si="18"/>
        <v>7724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104557</v>
      </c>
      <c r="D142" s="259">
        <v>134886</v>
      </c>
      <c r="E142" s="259">
        <v>147214</v>
      </c>
      <c r="F142" s="259">
        <v>155988</v>
      </c>
      <c r="G142" s="265">
        <f t="shared" si="12"/>
        <v>5.9600309753148561E-2</v>
      </c>
      <c r="H142" s="272">
        <f t="shared" si="13"/>
        <v>8774</v>
      </c>
      <c r="I142" s="267">
        <f t="shared" si="14"/>
        <v>0.14729272148014133</v>
      </c>
      <c r="J142" s="259">
        <v>178403</v>
      </c>
      <c r="K142" s="267">
        <f t="shared" si="14"/>
        <v>0.53785324587752104</v>
      </c>
      <c r="L142" s="267">
        <f t="shared" si="15"/>
        <v>0.14369695104751656</v>
      </c>
      <c r="M142" s="266">
        <f t="shared" si="16"/>
        <v>22415</v>
      </c>
      <c r="N142" s="265">
        <f t="shared" si="17"/>
        <v>0.7062750461470777</v>
      </c>
      <c r="O142" s="259">
        <f t="shared" si="18"/>
        <v>73846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21732</v>
      </c>
      <c r="D143" s="259">
        <v>33809</v>
      </c>
      <c r="E143" s="259">
        <v>37722</v>
      </c>
      <c r="F143" s="259">
        <v>35821</v>
      </c>
      <c r="G143" s="265">
        <f t="shared" si="12"/>
        <v>-5.0394994963151474E-2</v>
      </c>
      <c r="H143" s="272">
        <f t="shared" si="13"/>
        <v>-1901</v>
      </c>
      <c r="I143" s="267">
        <f t="shared" si="14"/>
        <v>3.3824220940970734E-2</v>
      </c>
      <c r="J143" s="259">
        <v>35565</v>
      </c>
      <c r="K143" s="271">
        <f t="shared" si="14"/>
        <v>-0.1165328265800282</v>
      </c>
      <c r="L143" s="267">
        <f t="shared" si="15"/>
        <v>-7.146645822282971E-3</v>
      </c>
      <c r="M143" s="266">
        <f t="shared" si="16"/>
        <v>-256</v>
      </c>
      <c r="N143" s="265">
        <f t="shared" si="17"/>
        <v>0.63652678078409708</v>
      </c>
      <c r="O143" s="259">
        <f t="shared" si="18"/>
        <v>13833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45216</v>
      </c>
      <c r="D144" s="259">
        <v>29086</v>
      </c>
      <c r="E144" s="259">
        <v>33671</v>
      </c>
      <c r="F144" s="259">
        <v>29209</v>
      </c>
      <c r="G144" s="265">
        <f t="shared" si="12"/>
        <v>-0.13251759674497343</v>
      </c>
      <c r="H144" s="272">
        <f t="shared" si="13"/>
        <v>-4462</v>
      </c>
      <c r="I144" s="267">
        <f t="shared" si="14"/>
        <v>2.7580795328573021E-2</v>
      </c>
      <c r="J144" s="259">
        <v>32990</v>
      </c>
      <c r="K144" s="267">
        <f t="shared" si="14"/>
        <v>-0.27352418316679949</v>
      </c>
      <c r="L144" s="267">
        <f t="shared" si="15"/>
        <v>0.12944640350576875</v>
      </c>
      <c r="M144" s="266">
        <f t="shared" si="16"/>
        <v>3781</v>
      </c>
      <c r="N144" s="265">
        <f t="shared" si="17"/>
        <v>-0.27039101203113947</v>
      </c>
      <c r="O144" s="259">
        <f t="shared" si="18"/>
        <v>-12226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26311</v>
      </c>
      <c r="D145" s="259">
        <v>32375</v>
      </c>
      <c r="E145" s="259">
        <v>43847</v>
      </c>
      <c r="F145" s="259">
        <v>61312</v>
      </c>
      <c r="G145" s="265">
        <f t="shared" si="12"/>
        <v>0.39831687458663079</v>
      </c>
      <c r="H145" s="272">
        <f t="shared" si="13"/>
        <v>17465</v>
      </c>
      <c r="I145" s="267">
        <f t="shared" si="14"/>
        <v>5.7894269683504022E-2</v>
      </c>
      <c r="J145" s="259">
        <v>42953</v>
      </c>
      <c r="K145" s="271">
        <f t="shared" si="14"/>
        <v>1.0706185251026787</v>
      </c>
      <c r="L145" s="267">
        <f t="shared" si="15"/>
        <v>-0.29943567327766174</v>
      </c>
      <c r="M145" s="266">
        <f t="shared" si="16"/>
        <v>-18359</v>
      </c>
      <c r="N145" s="265">
        <f t="shared" si="17"/>
        <v>0.63251111702329821</v>
      </c>
      <c r="O145" s="259">
        <f t="shared" si="18"/>
        <v>16642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40392</v>
      </c>
      <c r="D146" s="259">
        <f>D136-SUM(D137:D145)</f>
        <v>57756</v>
      </c>
      <c r="E146" s="259">
        <f>E136-SUM(E137:E145)</f>
        <v>59804</v>
      </c>
      <c r="F146" s="259">
        <f>F136-SUM(F137:F145)</f>
        <v>55988</v>
      </c>
      <c r="G146" s="265">
        <f t="shared" si="12"/>
        <v>-6.3808440906962693E-2</v>
      </c>
      <c r="H146" s="272">
        <f t="shared" si="13"/>
        <v>-3816</v>
      </c>
      <c r="I146" s="267">
        <f t="shared" si="14"/>
        <v>5.2867046761482635E-2</v>
      </c>
      <c r="J146" s="259">
        <f>J136-SUM(J137:J145)</f>
        <v>51683</v>
      </c>
      <c r="K146" s="267">
        <f t="shared" si="14"/>
        <v>-0.23392386440262367</v>
      </c>
      <c r="L146" s="267">
        <f t="shared" si="15"/>
        <v>-7.689147674501684E-2</v>
      </c>
      <c r="M146" s="266">
        <f t="shared" si="16"/>
        <v>-4305</v>
      </c>
      <c r="N146" s="265">
        <f t="shared" si="17"/>
        <v>0.27953555159437515</v>
      </c>
      <c r="O146" s="259">
        <f t="shared" si="18"/>
        <v>11291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0AFC-60B9-4378-AC4D-6B3EEE121CD8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214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94831</v>
      </c>
      <c r="D6" s="250">
        <v>258592</v>
      </c>
      <c r="E6" s="250">
        <v>288981</v>
      </c>
      <c r="F6" s="251">
        <f>E6/$E$6</f>
        <v>1</v>
      </c>
      <c r="G6" s="250">
        <v>292952</v>
      </c>
      <c r="H6" s="251">
        <f>G6/E6-1</f>
        <v>1.3741387842107322E-2</v>
      </c>
      <c r="I6" s="250">
        <f>G6-E6</f>
        <v>3971</v>
      </c>
      <c r="J6" s="251">
        <f>G6/$G$6</f>
        <v>1</v>
      </c>
      <c r="K6" s="250">
        <v>303843</v>
      </c>
      <c r="L6" s="251">
        <f>K6/G6-1</f>
        <v>3.7176738851415925E-2</v>
      </c>
      <c r="M6" s="250">
        <f>K6-G6</f>
        <v>10891</v>
      </c>
      <c r="N6" s="251">
        <f>K6/$K$6</f>
        <v>1</v>
      </c>
      <c r="O6" s="250">
        <v>296421</v>
      </c>
      <c r="P6" s="251">
        <f>O6/K6-1</f>
        <v>-2.4427088990037649E-2</v>
      </c>
      <c r="Q6" s="250">
        <f>O6-K6</f>
        <v>-7422</v>
      </c>
      <c r="R6" s="251">
        <f>IFERROR(O6/C6-1,"-")</f>
        <v>2.1257816536786494</v>
      </c>
      <c r="S6" s="250">
        <f>O6-C6</f>
        <v>201590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35361</v>
      </c>
      <c r="D7" s="259">
        <v>48509</v>
      </c>
      <c r="E7" s="259">
        <v>46203</v>
      </c>
      <c r="F7" s="265">
        <f t="shared" ref="F7:F16" si="0">E7/$E$6</f>
        <v>0.15988248362349081</v>
      </c>
      <c r="G7" s="259">
        <v>42959</v>
      </c>
      <c r="H7" s="267">
        <f>G7/E7-1</f>
        <v>-7.0211891002748716E-2</v>
      </c>
      <c r="I7" s="266">
        <f>G7-E7</f>
        <v>-3244</v>
      </c>
      <c r="J7" s="265">
        <f>G7/$G$6</f>
        <v>0.14664177066550152</v>
      </c>
      <c r="K7" s="259">
        <v>35884</v>
      </c>
      <c r="L7" s="267">
        <f>K7/G7-1</f>
        <v>-0.16469191554738238</v>
      </c>
      <c r="M7" s="266">
        <f>K7-G7</f>
        <v>-7075</v>
      </c>
      <c r="N7" s="265">
        <f>K7/$K$6</f>
        <v>0.11810046635927107</v>
      </c>
      <c r="O7" s="259">
        <v>34925</v>
      </c>
      <c r="P7" s="267">
        <f>O7/K7-1</f>
        <v>-2.6725002786757379E-2</v>
      </c>
      <c r="Q7" s="266">
        <f>O7-K7</f>
        <v>-959</v>
      </c>
      <c r="R7" s="267">
        <f t="shared" ref="R7:R16" si="1">IFERROR(O7/C7-1,"-")</f>
        <v>-1.2329968043890194E-2</v>
      </c>
      <c r="S7" s="266">
        <f t="shared" ref="S7:S16" si="2">O7-C7</f>
        <v>-436</v>
      </c>
      <c r="T7" s="265">
        <f>O7/$O$6</f>
        <v>0.11782228654515031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5932</v>
      </c>
      <c r="D8" s="259">
        <v>30310</v>
      </c>
      <c r="E8" s="259">
        <v>29159</v>
      </c>
      <c r="F8" s="265">
        <f t="shared" si="0"/>
        <v>0.10090282752153255</v>
      </c>
      <c r="G8" s="259">
        <v>26525</v>
      </c>
      <c r="H8" s="267">
        <f t="shared" ref="H8:H16" si="3">G8/E8-1</f>
        <v>-9.0332315923042583E-2</v>
      </c>
      <c r="I8" s="266">
        <f t="shared" ref="I8:I16" si="4">G8-E8</f>
        <v>-2634</v>
      </c>
      <c r="J8" s="265">
        <f t="shared" ref="J8:J16" si="5">G8/$G$6</f>
        <v>9.0543843360004372E-2</v>
      </c>
      <c r="K8" s="259">
        <v>29316</v>
      </c>
      <c r="L8" s="267">
        <f t="shared" ref="L8:L16" si="6">K8/G8-1</f>
        <v>0.10522148916116869</v>
      </c>
      <c r="M8" s="266">
        <f t="shared" ref="M8:M16" si="7">K8-G8</f>
        <v>2791</v>
      </c>
      <c r="N8" s="265">
        <f t="shared" ref="N8:N16" si="8">K8/$K$6</f>
        <v>9.6484039454586737E-2</v>
      </c>
      <c r="O8" s="259">
        <v>30994</v>
      </c>
      <c r="P8" s="267">
        <f t="shared" ref="P8:P16" si="9">O8/K8-1</f>
        <v>5.7238368126620198E-2</v>
      </c>
      <c r="Q8" s="266">
        <f t="shared" ref="Q8:Q16" si="10">O8-K8</f>
        <v>1678</v>
      </c>
      <c r="R8" s="267">
        <f t="shared" si="1"/>
        <v>4.2248819959541466</v>
      </c>
      <c r="S8" s="266">
        <f t="shared" si="2"/>
        <v>25062</v>
      </c>
      <c r="T8" s="265">
        <f t="shared" ref="T8:T16" si="11">O8/$O$6</f>
        <v>0.10456074299729101</v>
      </c>
      <c r="V8" s="29"/>
      <c r="W8" s="81"/>
      <c r="AE8" s="1"/>
    </row>
    <row r="9" spans="1:31" s="4" customFormat="1" x14ac:dyDescent="0.25">
      <c r="B9" s="242" t="s">
        <v>48</v>
      </c>
      <c r="C9" s="259">
        <v>817</v>
      </c>
      <c r="D9" s="259">
        <v>1241</v>
      </c>
      <c r="E9" s="259">
        <v>3098</v>
      </c>
      <c r="F9" s="260">
        <f t="shared" si="0"/>
        <v>1.0720427986615037E-2</v>
      </c>
      <c r="G9" s="259">
        <v>2499</v>
      </c>
      <c r="H9" s="271">
        <f t="shared" si="3"/>
        <v>-0.19335054874112334</v>
      </c>
      <c r="I9" s="262">
        <f t="shared" si="4"/>
        <v>-599</v>
      </c>
      <c r="J9" s="260">
        <f t="shared" si="5"/>
        <v>8.5304077118435791E-3</v>
      </c>
      <c r="K9" s="259">
        <v>1545</v>
      </c>
      <c r="L9" s="267">
        <f t="shared" si="6"/>
        <v>-0.38175270108043213</v>
      </c>
      <c r="M9" s="266">
        <f t="shared" si="7"/>
        <v>-954</v>
      </c>
      <c r="N9" s="265">
        <f t="shared" si="8"/>
        <v>5.0848629061719377E-3</v>
      </c>
      <c r="O9" s="259">
        <v>4539</v>
      </c>
      <c r="P9" s="267">
        <f t="shared" si="9"/>
        <v>1.9378640776699028</v>
      </c>
      <c r="Q9" s="266">
        <f t="shared" si="10"/>
        <v>2994</v>
      </c>
      <c r="R9" s="267">
        <f t="shared" si="1"/>
        <v>4.5556915544675647</v>
      </c>
      <c r="S9" s="266">
        <f t="shared" si="2"/>
        <v>3722</v>
      </c>
      <c r="T9" s="265">
        <f t="shared" si="11"/>
        <v>1.5312680275688969E-2</v>
      </c>
      <c r="V9" s="29"/>
      <c r="W9" s="81"/>
      <c r="AE9" s="1"/>
    </row>
    <row r="10" spans="1:31" s="4" customFormat="1" x14ac:dyDescent="0.25">
      <c r="B10" s="242" t="s">
        <v>50</v>
      </c>
      <c r="C10" s="259">
        <v>21291</v>
      </c>
      <c r="D10" s="259">
        <v>111300</v>
      </c>
      <c r="E10" s="259">
        <v>122647</v>
      </c>
      <c r="F10" s="265">
        <f t="shared" si="0"/>
        <v>0.4244119855630647</v>
      </c>
      <c r="G10" s="259">
        <v>127086</v>
      </c>
      <c r="H10" s="267">
        <f t="shared" si="3"/>
        <v>3.6193302730600729E-2</v>
      </c>
      <c r="I10" s="266">
        <f t="shared" si="4"/>
        <v>4439</v>
      </c>
      <c r="J10" s="265">
        <f t="shared" si="5"/>
        <v>0.43381168245992519</v>
      </c>
      <c r="K10" s="259">
        <v>140084</v>
      </c>
      <c r="L10" s="267">
        <f t="shared" si="6"/>
        <v>0.10227719811780989</v>
      </c>
      <c r="M10" s="266">
        <f t="shared" si="7"/>
        <v>12998</v>
      </c>
      <c r="N10" s="265">
        <f t="shared" si="8"/>
        <v>0.46104073485319719</v>
      </c>
      <c r="O10" s="259">
        <v>134312</v>
      </c>
      <c r="P10" s="267">
        <f t="shared" si="9"/>
        <v>-4.1203849119100022E-2</v>
      </c>
      <c r="Q10" s="266">
        <f t="shared" si="10"/>
        <v>-5772</v>
      </c>
      <c r="R10" s="267">
        <f t="shared" si="1"/>
        <v>5.3083932177915552</v>
      </c>
      <c r="S10" s="266">
        <f t="shared" si="2"/>
        <v>113021</v>
      </c>
      <c r="T10" s="265">
        <f>O10/$O$6</f>
        <v>0.45311229636226852</v>
      </c>
      <c r="V10" s="29"/>
      <c r="W10" s="81"/>
      <c r="AE10" s="1"/>
    </row>
    <row r="11" spans="1:31" s="4" customFormat="1" x14ac:dyDescent="0.25">
      <c r="B11" s="242" t="s">
        <v>52</v>
      </c>
      <c r="C11" s="259">
        <v>5105</v>
      </c>
      <c r="D11" s="259">
        <v>11645</v>
      </c>
      <c r="E11" s="259">
        <v>14610</v>
      </c>
      <c r="F11" s="260">
        <f t="shared" si="0"/>
        <v>5.0556957031777178E-2</v>
      </c>
      <c r="G11" s="259">
        <v>16063</v>
      </c>
      <c r="H11" s="271">
        <f t="shared" si="3"/>
        <v>9.9452429842573631E-2</v>
      </c>
      <c r="I11" s="262">
        <f t="shared" si="4"/>
        <v>1453</v>
      </c>
      <c r="J11" s="260">
        <f t="shared" si="5"/>
        <v>5.4831508233430734E-2</v>
      </c>
      <c r="K11" s="259">
        <v>16553</v>
      </c>
      <c r="L11" s="267">
        <f t="shared" si="6"/>
        <v>3.0504887007408277E-2</v>
      </c>
      <c r="M11" s="266">
        <f t="shared" si="7"/>
        <v>490</v>
      </c>
      <c r="N11" s="265">
        <f t="shared" si="8"/>
        <v>5.4478793324183872E-2</v>
      </c>
      <c r="O11" s="259">
        <v>8665</v>
      </c>
      <c r="P11" s="267">
        <f t="shared" si="9"/>
        <v>-0.47652993415090916</v>
      </c>
      <c r="Q11" s="266">
        <f t="shared" si="10"/>
        <v>-7888</v>
      </c>
      <c r="R11" s="267">
        <f t="shared" si="1"/>
        <v>0.6973555337904016</v>
      </c>
      <c r="S11" s="266">
        <f t="shared" si="2"/>
        <v>3560</v>
      </c>
      <c r="T11" s="265">
        <f t="shared" si="11"/>
        <v>2.9232071951717321E-2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17793</v>
      </c>
      <c r="D12" s="259">
        <v>31462</v>
      </c>
      <c r="E12" s="259">
        <v>40904</v>
      </c>
      <c r="F12" s="265">
        <f t="shared" si="0"/>
        <v>0.14154563794851566</v>
      </c>
      <c r="G12" s="259">
        <v>41855</v>
      </c>
      <c r="H12" s="267">
        <f t="shared" si="3"/>
        <v>2.3249559945237586E-2</v>
      </c>
      <c r="I12" s="266">
        <f t="shared" si="4"/>
        <v>951</v>
      </c>
      <c r="J12" s="265">
        <f t="shared" si="5"/>
        <v>0.1428732352057675</v>
      </c>
      <c r="K12" s="259">
        <v>43681</v>
      </c>
      <c r="L12" s="267">
        <f t="shared" si="6"/>
        <v>4.3626806833114262E-2</v>
      </c>
      <c r="M12" s="266">
        <f t="shared" si="7"/>
        <v>1826</v>
      </c>
      <c r="N12" s="265">
        <f t="shared" si="8"/>
        <v>0.14376174537507858</v>
      </c>
      <c r="O12" s="259">
        <v>45322</v>
      </c>
      <c r="P12" s="267">
        <f t="shared" si="9"/>
        <v>3.7567821249513411E-2</v>
      </c>
      <c r="Q12" s="266">
        <f t="shared" si="10"/>
        <v>1641</v>
      </c>
      <c r="R12" s="267">
        <f t="shared" si="1"/>
        <v>1.5471814758612936</v>
      </c>
      <c r="S12" s="266">
        <f t="shared" si="2"/>
        <v>27529</v>
      </c>
      <c r="T12" s="265">
        <f t="shared" si="11"/>
        <v>0.15289739930706664</v>
      </c>
      <c r="V12" s="29"/>
      <c r="W12" s="81"/>
      <c r="AE12" s="1"/>
    </row>
    <row r="13" spans="1:31" s="4" customFormat="1" x14ac:dyDescent="0.25">
      <c r="B13" s="242" t="s">
        <v>51</v>
      </c>
      <c r="C13" s="259">
        <v>3165</v>
      </c>
      <c r="D13" s="259">
        <v>7883</v>
      </c>
      <c r="E13" s="259">
        <v>13965</v>
      </c>
      <c r="F13" s="260">
        <f t="shared" si="0"/>
        <v>4.8324976382530339E-2</v>
      </c>
      <c r="G13" s="259">
        <v>12232</v>
      </c>
      <c r="H13" s="271">
        <f t="shared" si="3"/>
        <v>-0.12409595417114216</v>
      </c>
      <c r="I13" s="262">
        <f t="shared" si="4"/>
        <v>-1733</v>
      </c>
      <c r="J13" s="260">
        <f t="shared" si="5"/>
        <v>4.1754280564734153E-2</v>
      </c>
      <c r="K13" s="259">
        <v>11250</v>
      </c>
      <c r="L13" s="267">
        <f t="shared" si="6"/>
        <v>-8.0281229561805056E-2</v>
      </c>
      <c r="M13" s="266">
        <f t="shared" si="7"/>
        <v>-982</v>
      </c>
      <c r="N13" s="265">
        <f t="shared" si="8"/>
        <v>3.702570077309663E-2</v>
      </c>
      <c r="O13" s="259">
        <v>10298</v>
      </c>
      <c r="P13" s="267">
        <f t="shared" si="9"/>
        <v>-8.4622222222222265E-2</v>
      </c>
      <c r="Q13" s="266">
        <f t="shared" si="10"/>
        <v>-952</v>
      </c>
      <c r="R13" s="267">
        <f t="shared" si="1"/>
        <v>2.2537124802527648</v>
      </c>
      <c r="S13" s="266">
        <f t="shared" si="2"/>
        <v>7133</v>
      </c>
      <c r="T13" s="265">
        <f t="shared" si="11"/>
        <v>3.4741128327615112E-2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3058</v>
      </c>
      <c r="D14" s="259">
        <v>3624</v>
      </c>
      <c r="E14" s="259">
        <v>4946</v>
      </c>
      <c r="F14" s="265">
        <f t="shared" si="0"/>
        <v>1.7115312079340857E-2</v>
      </c>
      <c r="G14" s="259">
        <v>3931</v>
      </c>
      <c r="H14" s="267">
        <f t="shared" si="3"/>
        <v>-0.20521633643348158</v>
      </c>
      <c r="I14" s="266">
        <f t="shared" si="4"/>
        <v>-1015</v>
      </c>
      <c r="J14" s="265">
        <f t="shared" si="5"/>
        <v>1.3418580518310167E-2</v>
      </c>
      <c r="K14" s="259">
        <v>4788</v>
      </c>
      <c r="L14" s="267">
        <f t="shared" si="6"/>
        <v>0.21801068430424819</v>
      </c>
      <c r="M14" s="266">
        <f t="shared" si="7"/>
        <v>857</v>
      </c>
      <c r="N14" s="265">
        <f t="shared" si="8"/>
        <v>1.5758138249029927E-2</v>
      </c>
      <c r="O14" s="259">
        <v>6649</v>
      </c>
      <c r="P14" s="267">
        <f t="shared" si="9"/>
        <v>0.38868003341687563</v>
      </c>
      <c r="Q14" s="266">
        <f t="shared" si="10"/>
        <v>1861</v>
      </c>
      <c r="R14" s="267">
        <f t="shared" si="1"/>
        <v>1.1742969260954874</v>
      </c>
      <c r="S14" s="266">
        <f t="shared" si="2"/>
        <v>3591</v>
      </c>
      <c r="T14" s="265">
        <f t="shared" si="11"/>
        <v>2.2430934380492609E-2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365</v>
      </c>
      <c r="D15" s="259">
        <v>4062</v>
      </c>
      <c r="E15" s="259">
        <v>4261</v>
      </c>
      <c r="F15" s="260">
        <f t="shared" si="0"/>
        <v>1.4744914025489565E-2</v>
      </c>
      <c r="G15" s="259">
        <v>10922</v>
      </c>
      <c r="H15" s="271">
        <f t="shared" si="3"/>
        <v>1.5632480638347808</v>
      </c>
      <c r="I15" s="262">
        <f t="shared" si="4"/>
        <v>6661</v>
      </c>
      <c r="J15" s="260">
        <f t="shared" si="5"/>
        <v>3.7282558234796141E-2</v>
      </c>
      <c r="K15" s="259">
        <v>11731</v>
      </c>
      <c r="L15" s="267">
        <f t="shared" si="6"/>
        <v>7.4070683025087014E-2</v>
      </c>
      <c r="M15" s="266">
        <f t="shared" si="7"/>
        <v>809</v>
      </c>
      <c r="N15" s="265">
        <f t="shared" si="8"/>
        <v>3.8608755179484144E-2</v>
      </c>
      <c r="O15" s="259">
        <v>10492</v>
      </c>
      <c r="P15" s="267">
        <f t="shared" si="9"/>
        <v>-0.10561759440797891</v>
      </c>
      <c r="Q15" s="266">
        <f t="shared" si="10"/>
        <v>-1239</v>
      </c>
      <c r="R15" s="267">
        <f t="shared" si="1"/>
        <v>27.745205479452054</v>
      </c>
      <c r="S15" s="266">
        <f t="shared" si="2"/>
        <v>10127</v>
      </c>
      <c r="T15" s="265">
        <f t="shared" si="11"/>
        <v>3.5395602875639712E-2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1944</v>
      </c>
      <c r="D16" s="259">
        <f>D6-SUM(D7:D15)</f>
        <v>8556</v>
      </c>
      <c r="E16" s="259">
        <f>E6-SUM(E7:E15)</f>
        <v>9188</v>
      </c>
      <c r="F16" s="265">
        <f t="shared" si="0"/>
        <v>3.1794477837643303E-2</v>
      </c>
      <c r="G16" s="259">
        <f>G6-SUM(G7:G15)</f>
        <v>8880</v>
      </c>
      <c r="H16" s="267">
        <f t="shared" si="3"/>
        <v>-3.352198519808447E-2</v>
      </c>
      <c r="I16" s="266">
        <f t="shared" si="4"/>
        <v>-308</v>
      </c>
      <c r="J16" s="265">
        <f t="shared" si="5"/>
        <v>3.0312133045686664E-2</v>
      </c>
      <c r="K16" s="259">
        <f>K6-SUM(K7:K15)</f>
        <v>9011</v>
      </c>
      <c r="L16" s="267">
        <f t="shared" si="6"/>
        <v>1.4752252252252296E-2</v>
      </c>
      <c r="M16" s="266">
        <f t="shared" si="7"/>
        <v>131</v>
      </c>
      <c r="N16" s="265">
        <f t="shared" si="8"/>
        <v>2.9656763525899889E-2</v>
      </c>
      <c r="O16" s="259">
        <f>O6-SUM(O7:O15)</f>
        <v>10225</v>
      </c>
      <c r="P16" s="267">
        <f t="shared" si="9"/>
        <v>0.13472422594606592</v>
      </c>
      <c r="Q16" s="266">
        <f t="shared" si="10"/>
        <v>1214</v>
      </c>
      <c r="R16" s="267">
        <f t="shared" si="1"/>
        <v>4.2597736625514404</v>
      </c>
      <c r="S16" s="266">
        <f t="shared" si="2"/>
        <v>8281</v>
      </c>
      <c r="T16" s="265">
        <f t="shared" si="11"/>
        <v>3.4494856977069777E-2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215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384253</v>
      </c>
      <c r="D136" s="235">
        <v>593573</v>
      </c>
      <c r="E136" s="235">
        <v>612402</v>
      </c>
      <c r="F136" s="235">
        <v>637010</v>
      </c>
      <c r="G136" s="236">
        <f>F136/E136-1</f>
        <v>4.0182755771535739E-2</v>
      </c>
      <c r="H136" s="235">
        <f>F136-E136</f>
        <v>24608</v>
      </c>
      <c r="I136" s="236">
        <f>F136/F$136</f>
        <v>1</v>
      </c>
      <c r="J136" s="235">
        <v>644247</v>
      </c>
      <c r="K136" s="236">
        <f>H136/H$136</f>
        <v>1</v>
      </c>
      <c r="L136" s="236">
        <f>J136/F136-1</f>
        <v>1.1360889154016451E-2</v>
      </c>
      <c r="M136" s="235">
        <f>J136-F136</f>
        <v>7237</v>
      </c>
      <c r="N136" s="236">
        <f>J136/C136-1</f>
        <v>0.6766219131665856</v>
      </c>
      <c r="O136" s="235">
        <f>J136-C136</f>
        <v>259994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120918</v>
      </c>
      <c r="D137" s="259">
        <v>120397</v>
      </c>
      <c r="E137" s="259">
        <v>106339</v>
      </c>
      <c r="F137" s="259">
        <v>101169</v>
      </c>
      <c r="G137" s="265">
        <f t="shared" ref="G137:G146" si="12">F137/E137-1</f>
        <v>-4.8618098722011727E-2</v>
      </c>
      <c r="H137" s="272">
        <f t="shared" ref="H137:H146" si="13">F137-E137</f>
        <v>-5170</v>
      </c>
      <c r="I137" s="267">
        <f t="shared" ref="I137:K146" si="14">F137/F$136</f>
        <v>0.15881854288001759</v>
      </c>
      <c r="J137" s="259">
        <v>80536</v>
      </c>
      <c r="K137" s="267">
        <f t="shared" si="14"/>
        <v>-0.21009427828348504</v>
      </c>
      <c r="L137" s="267">
        <f t="shared" ref="L137:L146" si="15">J137/F137-1</f>
        <v>-0.2039458727475808</v>
      </c>
      <c r="M137" s="266">
        <f t="shared" ref="M137:M146" si="16">J137-F137</f>
        <v>-20633</v>
      </c>
      <c r="N137" s="265">
        <f t="shared" ref="N137:N145" si="17">J137/C137-1</f>
        <v>-0.33396185844952775</v>
      </c>
      <c r="O137" s="259">
        <f t="shared" ref="O137:O146" si="18">J137-C137</f>
        <v>-40382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39986</v>
      </c>
      <c r="D138" s="259">
        <v>75857</v>
      </c>
      <c r="E138" s="259">
        <v>66877</v>
      </c>
      <c r="F138" s="259">
        <v>64410</v>
      </c>
      <c r="G138" s="265">
        <f t="shared" si="12"/>
        <v>-3.6888616415210018E-2</v>
      </c>
      <c r="H138" s="272">
        <f t="shared" si="13"/>
        <v>-2467</v>
      </c>
      <c r="I138" s="267">
        <f t="shared" si="14"/>
        <v>0.10111301235459412</v>
      </c>
      <c r="J138" s="259">
        <v>66849</v>
      </c>
      <c r="K138" s="267">
        <f t="shared" si="14"/>
        <v>-0.10025195058517555</v>
      </c>
      <c r="L138" s="267">
        <f t="shared" si="15"/>
        <v>3.7866790870982658E-2</v>
      </c>
      <c r="M138" s="266">
        <f t="shared" si="16"/>
        <v>2439</v>
      </c>
      <c r="N138" s="265">
        <f t="shared" si="17"/>
        <v>0.67181013354674146</v>
      </c>
      <c r="O138" s="259">
        <f t="shared" si="18"/>
        <v>26863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2535</v>
      </c>
      <c r="D139" s="259">
        <v>3247</v>
      </c>
      <c r="E139" s="259">
        <v>5439</v>
      </c>
      <c r="F139" s="259">
        <v>4225</v>
      </c>
      <c r="G139" s="265">
        <f t="shared" si="12"/>
        <v>-0.22320279463136605</v>
      </c>
      <c r="H139" s="273">
        <f t="shared" si="13"/>
        <v>-1214</v>
      </c>
      <c r="I139" s="271">
        <f t="shared" si="14"/>
        <v>6.6325489395770865E-3</v>
      </c>
      <c r="J139" s="259">
        <v>4151</v>
      </c>
      <c r="K139" s="271">
        <f t="shared" si="14"/>
        <v>-4.9333550065019507E-2</v>
      </c>
      <c r="L139" s="267">
        <f t="shared" si="15"/>
        <v>-1.7514792899408271E-2</v>
      </c>
      <c r="M139" s="266">
        <f t="shared" si="16"/>
        <v>-74</v>
      </c>
      <c r="N139" s="265">
        <f t="shared" si="17"/>
        <v>0.63747534516765292</v>
      </c>
      <c r="O139" s="259">
        <f t="shared" si="18"/>
        <v>1616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114704</v>
      </c>
      <c r="D140" s="259">
        <v>244952</v>
      </c>
      <c r="E140" s="259">
        <v>250432</v>
      </c>
      <c r="F140" s="259">
        <v>276037</v>
      </c>
      <c r="G140" s="265">
        <f t="shared" si="12"/>
        <v>0.10224332353692822</v>
      </c>
      <c r="H140" s="272">
        <f t="shared" si="13"/>
        <v>25605</v>
      </c>
      <c r="I140" s="267">
        <f t="shared" si="14"/>
        <v>0.43333228677728763</v>
      </c>
      <c r="J140" s="259">
        <v>294370</v>
      </c>
      <c r="K140" s="267">
        <f t="shared" si="14"/>
        <v>1.0405152795838752</v>
      </c>
      <c r="L140" s="267">
        <f t="shared" si="15"/>
        <v>6.6415009582048823E-2</v>
      </c>
      <c r="M140" s="266">
        <f t="shared" si="16"/>
        <v>18333</v>
      </c>
      <c r="N140" s="265">
        <f t="shared" si="17"/>
        <v>1.5663446784767752</v>
      </c>
      <c r="O140" s="259">
        <f t="shared" si="18"/>
        <v>179666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20278</v>
      </c>
      <c r="D141" s="259">
        <v>32271</v>
      </c>
      <c r="E141" s="259">
        <v>36164</v>
      </c>
      <c r="F141" s="259">
        <v>33708</v>
      </c>
      <c r="G141" s="265">
        <f t="shared" si="12"/>
        <v>-6.791284149983412E-2</v>
      </c>
      <c r="H141" s="273">
        <f t="shared" si="13"/>
        <v>-2456</v>
      </c>
      <c r="I141" s="271">
        <f t="shared" si="14"/>
        <v>5.2915966782311107E-2</v>
      </c>
      <c r="J141" s="259">
        <v>31636</v>
      </c>
      <c r="K141" s="271">
        <f t="shared" si="14"/>
        <v>-9.9804941482444731E-2</v>
      </c>
      <c r="L141" s="267">
        <f t="shared" si="15"/>
        <v>-6.146908745698354E-2</v>
      </c>
      <c r="M141" s="266">
        <f t="shared" si="16"/>
        <v>-2072</v>
      </c>
      <c r="N141" s="265">
        <f t="shared" si="17"/>
        <v>0.56011440970509918</v>
      </c>
      <c r="O141" s="259">
        <f t="shared" si="18"/>
        <v>11358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51310</v>
      </c>
      <c r="D142" s="259">
        <v>65021</v>
      </c>
      <c r="E142" s="259">
        <v>80189</v>
      </c>
      <c r="F142" s="259">
        <v>80800</v>
      </c>
      <c r="G142" s="265">
        <f t="shared" si="12"/>
        <v>7.6194989337690089E-3</v>
      </c>
      <c r="H142" s="272">
        <f t="shared" si="13"/>
        <v>611</v>
      </c>
      <c r="I142" s="267">
        <f t="shared" si="14"/>
        <v>0.1268425927379476</v>
      </c>
      <c r="J142" s="259">
        <v>84941</v>
      </c>
      <c r="K142" s="267">
        <f t="shared" si="14"/>
        <v>2.4829323797139143E-2</v>
      </c>
      <c r="L142" s="267">
        <f t="shared" si="15"/>
        <v>5.1250000000000018E-2</v>
      </c>
      <c r="M142" s="266">
        <f t="shared" si="16"/>
        <v>4141</v>
      </c>
      <c r="N142" s="265">
        <f t="shared" si="17"/>
        <v>0.65544728123172868</v>
      </c>
      <c r="O142" s="259">
        <f t="shared" si="18"/>
        <v>33631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10731</v>
      </c>
      <c r="D143" s="259">
        <v>17520</v>
      </c>
      <c r="E143" s="259">
        <v>25698</v>
      </c>
      <c r="F143" s="259">
        <v>23944</v>
      </c>
      <c r="G143" s="265">
        <f t="shared" si="12"/>
        <v>-6.8254338859055186E-2</v>
      </c>
      <c r="H143" s="273">
        <f t="shared" si="13"/>
        <v>-1754</v>
      </c>
      <c r="I143" s="271">
        <f t="shared" si="14"/>
        <v>3.758810693709675E-2</v>
      </c>
      <c r="J143" s="259">
        <v>21878</v>
      </c>
      <c r="K143" s="271">
        <f t="shared" si="14"/>
        <v>-7.1277633289987E-2</v>
      </c>
      <c r="L143" s="267">
        <f t="shared" si="15"/>
        <v>-8.6284664216505158E-2</v>
      </c>
      <c r="M143" s="266">
        <f t="shared" si="16"/>
        <v>-2066</v>
      </c>
      <c r="N143" s="265">
        <f t="shared" si="17"/>
        <v>1.0387661914080701</v>
      </c>
      <c r="O143" s="259">
        <f t="shared" si="18"/>
        <v>11147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11021</v>
      </c>
      <c r="D144" s="259">
        <v>9118</v>
      </c>
      <c r="E144" s="259">
        <v>11319</v>
      </c>
      <c r="F144" s="259">
        <v>10833</v>
      </c>
      <c r="G144" s="265">
        <f t="shared" si="12"/>
        <v>-4.2936655181553096E-2</v>
      </c>
      <c r="H144" s="272">
        <f t="shared" si="13"/>
        <v>-486</v>
      </c>
      <c r="I144" s="267">
        <f t="shared" si="14"/>
        <v>1.7006012464482505E-2</v>
      </c>
      <c r="J144" s="259">
        <v>13384</v>
      </c>
      <c r="K144" s="267">
        <f t="shared" si="14"/>
        <v>-1.9749674902470742E-2</v>
      </c>
      <c r="L144" s="267">
        <f t="shared" si="15"/>
        <v>0.23548416874365374</v>
      </c>
      <c r="M144" s="266">
        <f t="shared" si="16"/>
        <v>2551</v>
      </c>
      <c r="N144" s="265">
        <f t="shared" si="17"/>
        <v>0.21440885582070601</v>
      </c>
      <c r="O144" s="259">
        <f t="shared" si="18"/>
        <v>2363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4744</v>
      </c>
      <c r="D145" s="259">
        <v>9037</v>
      </c>
      <c r="E145" s="259">
        <v>14448</v>
      </c>
      <c r="F145" s="259">
        <v>23750</v>
      </c>
      <c r="G145" s="265">
        <f t="shared" si="12"/>
        <v>0.64382613510520481</v>
      </c>
      <c r="H145" s="273">
        <f t="shared" si="13"/>
        <v>9302</v>
      </c>
      <c r="I145" s="271">
        <f t="shared" si="14"/>
        <v>3.7283559127800195E-2</v>
      </c>
      <c r="J145" s="259">
        <v>26454</v>
      </c>
      <c r="K145" s="271">
        <f t="shared" si="14"/>
        <v>0.37800715214564368</v>
      </c>
      <c r="L145" s="267">
        <f t="shared" si="15"/>
        <v>0.11385263157894743</v>
      </c>
      <c r="M145" s="266">
        <f t="shared" si="16"/>
        <v>2704</v>
      </c>
      <c r="N145" s="265">
        <f t="shared" si="17"/>
        <v>4.5763069139966275</v>
      </c>
      <c r="O145" s="259">
        <f t="shared" si="18"/>
        <v>21710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8026</v>
      </c>
      <c r="D146" s="259">
        <f>D136-SUM(D137:D145)</f>
        <v>16153</v>
      </c>
      <c r="E146" s="259">
        <f>E136-SUM(E137:E145)</f>
        <v>15497</v>
      </c>
      <c r="F146" s="259">
        <f>F136-SUM(F137:F145)</f>
        <v>18134</v>
      </c>
      <c r="G146" s="265">
        <f t="shared" si="12"/>
        <v>0.17016196683229001</v>
      </c>
      <c r="H146" s="272">
        <f t="shared" si="13"/>
        <v>2637</v>
      </c>
      <c r="I146" s="267">
        <f t="shared" si="14"/>
        <v>2.8467370998885418E-2</v>
      </c>
      <c r="J146" s="259">
        <f>J136-SUM(J137:J145)</f>
        <v>20048</v>
      </c>
      <c r="K146" s="267">
        <f t="shared" si="14"/>
        <v>0.10716027308192458</v>
      </c>
      <c r="L146" s="267">
        <f t="shared" si="15"/>
        <v>0.10554759016212634</v>
      </c>
      <c r="M146" s="266">
        <f t="shared" si="16"/>
        <v>1914</v>
      </c>
      <c r="N146" s="265">
        <f>J146/C146-1</f>
        <v>1.4978818838773984</v>
      </c>
      <c r="O146" s="259">
        <f t="shared" si="18"/>
        <v>12022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A2F00-34A1-4027-82FB-E75EE177D3F4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216</v>
      </c>
      <c r="G1" s="230"/>
      <c r="H1" s="230"/>
      <c r="I1" s="230"/>
      <c r="K1" s="230"/>
    </row>
    <row r="3" spans="1:31" s="4" customFormat="1" ht="25.5" customHeight="1" thickBot="1" x14ac:dyDescent="0.3">
      <c r="B3" s="66" t="s">
        <v>217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8" t="s">
        <v>274</v>
      </c>
      <c r="D5" s="248" t="s">
        <v>275</v>
      </c>
      <c r="E5" s="248" t="s">
        <v>276</v>
      </c>
      <c r="F5" s="249" t="str">
        <f>CONCATENATE("%/s total Tenerife ",RIGHT(E5,4))</f>
        <v>%/s total Tenerife 2023</v>
      </c>
      <c r="G5" s="248" t="s">
        <v>277</v>
      </c>
      <c r="H5" s="249" t="str">
        <f>CONCATENATE("var. ",RIGHT(G5,2),"/",RIGHT(E5,2))</f>
        <v>var. 24/23</v>
      </c>
      <c r="I5" s="249" t="str">
        <f>CONCATENATE("dif. ",RIGHT(G5,2),"/",RIGHT(E5,2))</f>
        <v>dif. 24/23</v>
      </c>
      <c r="J5" s="249" t="str">
        <f>CONCATENATE("%/s total Tenerife ",RIGHT(G5,4))</f>
        <v>%/s total Tenerife 2024</v>
      </c>
      <c r="K5" s="248" t="s">
        <v>278</v>
      </c>
      <c r="L5" s="249" t="str">
        <f>CONCATENATE("var. ",RIGHT(K5,2),"/",RIGHT(G5,2))</f>
        <v>var. 25/24</v>
      </c>
      <c r="M5" s="249" t="str">
        <f>CONCATENATE("dif. ",RIGHT(K5,2),"/",RIGHT(G5,2))</f>
        <v>dif. 25/24</v>
      </c>
      <c r="N5" s="249" t="str">
        <f>CONCATENATE("%/s total Tenerife ",RIGHT(K5,4))</f>
        <v>%/s total Tenerife 2025</v>
      </c>
      <c r="O5" s="248" t="s">
        <v>279</v>
      </c>
      <c r="P5" s="249" t="str">
        <f>CONCATENATE("var. ",RIGHT(O5,2),"/",RIGHT(K5,2))</f>
        <v>var. 26/25</v>
      </c>
      <c r="Q5" s="249" t="str">
        <f>CONCATENATE("dif. ",RIGHT(O5,2),"/",RIGHT(K5,2))</f>
        <v>dif. 26/25</v>
      </c>
      <c r="R5" s="249" t="str">
        <f>CONCATENATE("var. ",RIGHT(O5,2),"/",RIGHT(C5,2))</f>
        <v>var. 26/21</v>
      </c>
      <c r="S5" s="249" t="str">
        <f>CONCATENATE("dif. ",RIGHT(O5,2),"/",RIGHT(C5,2))</f>
        <v>dif. 26/21</v>
      </c>
      <c r="T5" s="249" t="str">
        <f>CONCATENATE("%/s total Tenerife ",RIGHT(O5,4))</f>
        <v>%/s total Tenerife 2026</v>
      </c>
      <c r="AE5" s="1"/>
    </row>
    <row r="6" spans="1:31" ht="18.75" x14ac:dyDescent="0.3">
      <c r="A6" s="4"/>
      <c r="B6" s="231" t="s">
        <v>212</v>
      </c>
      <c r="C6" s="250">
        <v>178327</v>
      </c>
      <c r="D6" s="250">
        <v>188636</v>
      </c>
      <c r="E6" s="250">
        <v>198523</v>
      </c>
      <c r="F6" s="251">
        <f>E6/$E$6</f>
        <v>1</v>
      </c>
      <c r="G6" s="250">
        <v>188839</v>
      </c>
      <c r="H6" s="251">
        <f>G6/E6-1</f>
        <v>-4.8780242087818504E-2</v>
      </c>
      <c r="I6" s="250">
        <f>G6-E6</f>
        <v>-9684</v>
      </c>
      <c r="J6" s="251">
        <f>G6/$G$6</f>
        <v>1</v>
      </c>
      <c r="K6" s="250">
        <v>176794</v>
      </c>
      <c r="L6" s="251">
        <f>K6/G6-1</f>
        <v>-6.378449366921024E-2</v>
      </c>
      <c r="M6" s="250">
        <f>K6-G6</f>
        <v>-12045</v>
      </c>
      <c r="N6" s="251">
        <f>K6/$K$6</f>
        <v>1</v>
      </c>
      <c r="O6" s="250">
        <v>210245</v>
      </c>
      <c r="P6" s="251">
        <f>O6/K6-1</f>
        <v>0.18920890980463145</v>
      </c>
      <c r="Q6" s="250">
        <f>O6-K6</f>
        <v>33451</v>
      </c>
      <c r="R6" s="251">
        <f>IFERROR(O6/C6-1,"-")</f>
        <v>0.1789857957572325</v>
      </c>
      <c r="S6" s="250">
        <f>O6-C6</f>
        <v>31918</v>
      </c>
      <c r="T6" s="251">
        <f>O6/$O$6</f>
        <v>1</v>
      </c>
      <c r="V6" s="29"/>
      <c r="W6" s="81"/>
      <c r="AE6" s="1" t="s">
        <v>182</v>
      </c>
    </row>
    <row r="7" spans="1:31" s="4" customFormat="1" x14ac:dyDescent="0.25">
      <c r="B7" s="242" t="s">
        <v>46</v>
      </c>
      <c r="C7" s="259">
        <v>60456</v>
      </c>
      <c r="D7" s="259">
        <v>40042</v>
      </c>
      <c r="E7" s="259">
        <v>34459</v>
      </c>
      <c r="F7" s="265">
        <f t="shared" ref="F7:F16" si="0">E7/$E$6</f>
        <v>0.17357686514912629</v>
      </c>
      <c r="G7" s="259">
        <v>26280</v>
      </c>
      <c r="H7" s="267">
        <f>G7/E7-1</f>
        <v>-0.23735453727618328</v>
      </c>
      <c r="I7" s="266">
        <f>G7-E7</f>
        <v>-8179</v>
      </c>
      <c r="J7" s="265">
        <f>G7/$G$6</f>
        <v>0.13916616800554971</v>
      </c>
      <c r="K7" s="259">
        <v>27157</v>
      </c>
      <c r="L7" s="267">
        <f>K7/G7-1</f>
        <v>3.3371385083713845E-2</v>
      </c>
      <c r="M7" s="266">
        <f>K7-G7</f>
        <v>877</v>
      </c>
      <c r="N7" s="265">
        <f>K7/$K$6</f>
        <v>0.15360815412287748</v>
      </c>
      <c r="O7" s="259">
        <v>29671</v>
      </c>
      <c r="P7" s="267">
        <f>O7/K7-1</f>
        <v>9.25728173215008E-2</v>
      </c>
      <c r="Q7" s="266">
        <f>O7-K7</f>
        <v>2514</v>
      </c>
      <c r="R7" s="267">
        <f t="shared" ref="R7:R16" si="1">IFERROR(O7/C7-1,"-")</f>
        <v>-0.50921331216091037</v>
      </c>
      <c r="S7" s="266">
        <f t="shared" ref="S7:S16" si="2">O7-C7</f>
        <v>-30785</v>
      </c>
      <c r="T7" s="265">
        <f>O7/$O$6</f>
        <v>0.14112582938952176</v>
      </c>
      <c r="V7" s="29"/>
      <c r="W7" s="81"/>
      <c r="AE7" s="1" t="s">
        <v>184</v>
      </c>
    </row>
    <row r="8" spans="1:31" s="4" customFormat="1" x14ac:dyDescent="0.25">
      <c r="B8" s="242" t="s">
        <v>47</v>
      </c>
      <c r="C8" s="259">
        <v>20805</v>
      </c>
      <c r="D8" s="259">
        <v>20975</v>
      </c>
      <c r="E8" s="259">
        <v>20053</v>
      </c>
      <c r="F8" s="265">
        <f t="shared" si="0"/>
        <v>0.10101096598379029</v>
      </c>
      <c r="G8" s="259">
        <v>20016</v>
      </c>
      <c r="H8" s="267">
        <f t="shared" ref="H8:H16" si="3">G8/E8-1</f>
        <v>-1.8451104572881905E-3</v>
      </c>
      <c r="I8" s="266">
        <f t="shared" ref="I8:I16" si="4">G8-E8</f>
        <v>-37</v>
      </c>
      <c r="J8" s="265">
        <f t="shared" ref="J8:J16" si="5">G8/$G$6</f>
        <v>0.10599505398778854</v>
      </c>
      <c r="K8" s="259">
        <v>20361</v>
      </c>
      <c r="L8" s="267">
        <f t="shared" ref="L8:L16" si="6">K8/G8-1</f>
        <v>1.7236211031175008E-2</v>
      </c>
      <c r="M8" s="266">
        <f t="shared" ref="M8:M16" si="7">K8-G8</f>
        <v>345</v>
      </c>
      <c r="N8" s="265">
        <f t="shared" ref="N8:N16" si="8">K8/$K$6</f>
        <v>0.1151679355634241</v>
      </c>
      <c r="O8" s="259">
        <v>28772</v>
      </c>
      <c r="P8" s="267">
        <f t="shared" ref="P8:P16" si="9">O8/K8-1</f>
        <v>0.41309365944698206</v>
      </c>
      <c r="Q8" s="266">
        <f t="shared" ref="Q8:Q16" si="10">O8-K8</f>
        <v>8411</v>
      </c>
      <c r="R8" s="267">
        <f t="shared" si="1"/>
        <v>0.38293679403989422</v>
      </c>
      <c r="S8" s="266">
        <f t="shared" si="2"/>
        <v>7967</v>
      </c>
      <c r="T8" s="265">
        <f t="shared" ref="T8:T16" si="11">O8/$O$6</f>
        <v>0.13684986563295204</v>
      </c>
      <c r="V8" s="29"/>
      <c r="W8" s="81"/>
      <c r="AE8" s="1"/>
    </row>
    <row r="9" spans="1:31" s="4" customFormat="1" x14ac:dyDescent="0.25">
      <c r="B9" s="242" t="s">
        <v>48</v>
      </c>
      <c r="C9" s="259">
        <v>685</v>
      </c>
      <c r="D9" s="259">
        <v>774</v>
      </c>
      <c r="E9" s="259">
        <v>8967</v>
      </c>
      <c r="F9" s="260">
        <f t="shared" si="0"/>
        <v>4.5168569888627517E-2</v>
      </c>
      <c r="G9" s="259">
        <v>4756</v>
      </c>
      <c r="H9" s="271">
        <f t="shared" si="3"/>
        <v>-0.46961079513772719</v>
      </c>
      <c r="I9" s="262">
        <f t="shared" si="4"/>
        <v>-4211</v>
      </c>
      <c r="J9" s="260">
        <f t="shared" si="5"/>
        <v>2.5185475457929769E-2</v>
      </c>
      <c r="K9" s="259">
        <v>2844</v>
      </c>
      <c r="L9" s="267">
        <f t="shared" si="6"/>
        <v>-0.40201850294365016</v>
      </c>
      <c r="M9" s="266">
        <f t="shared" si="7"/>
        <v>-1912</v>
      </c>
      <c r="N9" s="265">
        <f t="shared" si="8"/>
        <v>1.6086518773261536E-2</v>
      </c>
      <c r="O9" s="259">
        <v>3732</v>
      </c>
      <c r="P9" s="267">
        <f t="shared" si="9"/>
        <v>0.31223628691983119</v>
      </c>
      <c r="Q9" s="266">
        <f t="shared" si="10"/>
        <v>888</v>
      </c>
      <c r="R9" s="267">
        <f t="shared" si="1"/>
        <v>4.4481751824817515</v>
      </c>
      <c r="S9" s="266">
        <f t="shared" si="2"/>
        <v>3047</v>
      </c>
      <c r="T9" s="265">
        <f t="shared" si="11"/>
        <v>1.7750719398796643E-2</v>
      </c>
      <c r="V9" s="29"/>
      <c r="W9" s="81"/>
      <c r="AE9" s="1"/>
    </row>
    <row r="10" spans="1:31" s="4" customFormat="1" x14ac:dyDescent="0.25">
      <c r="B10" s="242" t="s">
        <v>50</v>
      </c>
      <c r="C10" s="259">
        <v>17880</v>
      </c>
      <c r="D10" s="259">
        <v>41817</v>
      </c>
      <c r="E10" s="259">
        <v>42733</v>
      </c>
      <c r="F10" s="265">
        <f t="shared" si="0"/>
        <v>0.21525465563184115</v>
      </c>
      <c r="G10" s="259">
        <v>50291</v>
      </c>
      <c r="H10" s="267">
        <f t="shared" si="3"/>
        <v>0.17686565417826983</v>
      </c>
      <c r="I10" s="266">
        <f t="shared" si="4"/>
        <v>7558</v>
      </c>
      <c r="J10" s="265">
        <f t="shared" si="5"/>
        <v>0.26631680955734777</v>
      </c>
      <c r="K10" s="259">
        <v>41021</v>
      </c>
      <c r="L10" s="267">
        <f t="shared" si="6"/>
        <v>-0.18432721560517784</v>
      </c>
      <c r="M10" s="266">
        <f t="shared" si="7"/>
        <v>-9270</v>
      </c>
      <c r="N10" s="265">
        <f t="shared" si="8"/>
        <v>0.23202710499225088</v>
      </c>
      <c r="O10" s="259">
        <v>56246</v>
      </c>
      <c r="P10" s="267">
        <f t="shared" si="9"/>
        <v>0.37115136149776951</v>
      </c>
      <c r="Q10" s="266">
        <f t="shared" si="10"/>
        <v>15225</v>
      </c>
      <c r="R10" s="267">
        <f t="shared" si="1"/>
        <v>2.1457494407158837</v>
      </c>
      <c r="S10" s="266">
        <f t="shared" si="2"/>
        <v>38366</v>
      </c>
      <c r="T10" s="265">
        <f>O10/$O$6</f>
        <v>0.26752598159290353</v>
      </c>
      <c r="V10" s="29"/>
      <c r="W10" s="81"/>
      <c r="AE10" s="1"/>
    </row>
    <row r="11" spans="1:31" s="4" customFormat="1" x14ac:dyDescent="0.25">
      <c r="B11" s="242" t="s">
        <v>52</v>
      </c>
      <c r="C11" s="259">
        <v>14560</v>
      </c>
      <c r="D11" s="259">
        <v>7536</v>
      </c>
      <c r="E11" s="259">
        <v>9982</v>
      </c>
      <c r="F11" s="260">
        <f t="shared" si="0"/>
        <v>5.0281327604358182E-2</v>
      </c>
      <c r="G11" s="259">
        <v>6776</v>
      </c>
      <c r="H11" s="271">
        <f t="shared" si="3"/>
        <v>-0.32117812061711082</v>
      </c>
      <c r="I11" s="262">
        <f t="shared" si="4"/>
        <v>-3206</v>
      </c>
      <c r="J11" s="260">
        <f t="shared" si="5"/>
        <v>3.5882418356377656E-2</v>
      </c>
      <c r="K11" s="259">
        <v>8640</v>
      </c>
      <c r="L11" s="267">
        <f t="shared" si="6"/>
        <v>0.27508854781582048</v>
      </c>
      <c r="M11" s="266">
        <f t="shared" si="7"/>
        <v>1864</v>
      </c>
      <c r="N11" s="265">
        <f t="shared" si="8"/>
        <v>4.8870436779528716E-2</v>
      </c>
      <c r="O11" s="259">
        <v>11394</v>
      </c>
      <c r="P11" s="267">
        <f t="shared" si="9"/>
        <v>0.31875000000000009</v>
      </c>
      <c r="Q11" s="266">
        <f t="shared" si="10"/>
        <v>2754</v>
      </c>
      <c r="R11" s="267">
        <f t="shared" si="1"/>
        <v>-0.21744505494505495</v>
      </c>
      <c r="S11" s="266">
        <f t="shared" si="2"/>
        <v>-3166</v>
      </c>
      <c r="T11" s="265">
        <f t="shared" si="11"/>
        <v>5.4193916621084921E-2</v>
      </c>
      <c r="V11" s="29"/>
      <c r="W11" s="81"/>
      <c r="AE11" s="1"/>
    </row>
    <row r="12" spans="1:31" s="4" customFormat="1" x14ac:dyDescent="0.25">
      <c r="B12" s="242" t="s">
        <v>53</v>
      </c>
      <c r="C12" s="259">
        <v>20861</v>
      </c>
      <c r="D12" s="259">
        <v>31514</v>
      </c>
      <c r="E12" s="259">
        <v>35561</v>
      </c>
      <c r="F12" s="265">
        <f t="shared" si="0"/>
        <v>0.17912785924049102</v>
      </c>
      <c r="G12" s="259">
        <v>33504</v>
      </c>
      <c r="H12" s="267">
        <f t="shared" si="3"/>
        <v>-5.7844267596524279E-2</v>
      </c>
      <c r="I12" s="266">
        <f t="shared" si="4"/>
        <v>-2057</v>
      </c>
      <c r="J12" s="265">
        <f t="shared" si="5"/>
        <v>0.17742097765821679</v>
      </c>
      <c r="K12" s="259">
        <v>44044</v>
      </c>
      <c r="L12" s="267">
        <f t="shared" si="6"/>
        <v>0.31458930276981856</v>
      </c>
      <c r="M12" s="266">
        <f t="shared" si="7"/>
        <v>10540</v>
      </c>
      <c r="N12" s="265">
        <f t="shared" si="8"/>
        <v>0.24912610156453274</v>
      </c>
      <c r="O12" s="259">
        <v>43890</v>
      </c>
      <c r="P12" s="267">
        <f t="shared" si="9"/>
        <v>-3.4965034965035446E-3</v>
      </c>
      <c r="Q12" s="266">
        <f t="shared" si="10"/>
        <v>-154</v>
      </c>
      <c r="R12" s="267">
        <f t="shared" si="1"/>
        <v>1.1039259862902067</v>
      </c>
      <c r="S12" s="266">
        <f t="shared" si="2"/>
        <v>23029</v>
      </c>
      <c r="T12" s="265">
        <f t="shared" si="11"/>
        <v>0.20875645080739139</v>
      </c>
      <c r="V12" s="29"/>
      <c r="W12" s="81"/>
      <c r="AE12" s="1"/>
    </row>
    <row r="13" spans="1:31" s="4" customFormat="1" x14ac:dyDescent="0.25">
      <c r="B13" s="242" t="s">
        <v>51</v>
      </c>
      <c r="C13" s="259">
        <v>4253</v>
      </c>
      <c r="D13" s="259">
        <v>7500</v>
      </c>
      <c r="E13" s="259">
        <v>5955</v>
      </c>
      <c r="F13" s="260">
        <f t="shared" si="0"/>
        <v>2.9996524332193249E-2</v>
      </c>
      <c r="G13" s="259">
        <v>4664</v>
      </c>
      <c r="H13" s="271">
        <f t="shared" si="3"/>
        <v>-0.21679261125104954</v>
      </c>
      <c r="I13" s="262">
        <f t="shared" si="4"/>
        <v>-1291</v>
      </c>
      <c r="J13" s="260">
        <f t="shared" si="5"/>
        <v>2.4698287959584619E-2</v>
      </c>
      <c r="K13" s="259">
        <v>5394</v>
      </c>
      <c r="L13" s="267">
        <f t="shared" si="6"/>
        <v>0.15651801029159529</v>
      </c>
      <c r="M13" s="266">
        <f t="shared" si="7"/>
        <v>730</v>
      </c>
      <c r="N13" s="265">
        <f t="shared" si="8"/>
        <v>3.0510085183886333E-2</v>
      </c>
      <c r="O13" s="259">
        <v>7020</v>
      </c>
      <c r="P13" s="267">
        <f t="shared" si="9"/>
        <v>0.30144605116796441</v>
      </c>
      <c r="Q13" s="266">
        <f t="shared" si="10"/>
        <v>1626</v>
      </c>
      <c r="R13" s="267">
        <f t="shared" si="1"/>
        <v>0.65059957676933933</v>
      </c>
      <c r="S13" s="266">
        <f t="shared" si="2"/>
        <v>2767</v>
      </c>
      <c r="T13" s="265">
        <f t="shared" si="11"/>
        <v>3.3389616875549956E-2</v>
      </c>
      <c r="V13" s="29"/>
      <c r="W13" s="81"/>
      <c r="AE13" s="1"/>
    </row>
    <row r="14" spans="1:31" s="4" customFormat="1" x14ac:dyDescent="0.25">
      <c r="B14" s="242" t="s">
        <v>54</v>
      </c>
      <c r="C14" s="259">
        <v>16632</v>
      </c>
      <c r="D14" s="259">
        <v>7875</v>
      </c>
      <c r="E14" s="259">
        <v>9587</v>
      </c>
      <c r="F14" s="265">
        <f t="shared" si="0"/>
        <v>4.8291633714985169E-2</v>
      </c>
      <c r="G14" s="259">
        <v>7128</v>
      </c>
      <c r="H14" s="267">
        <f t="shared" si="3"/>
        <v>-0.25649316783143838</v>
      </c>
      <c r="I14" s="266">
        <f t="shared" si="4"/>
        <v>-2459</v>
      </c>
      <c r="J14" s="265">
        <f t="shared" si="5"/>
        <v>3.7746440089176492E-2</v>
      </c>
      <c r="K14" s="259">
        <v>4681</v>
      </c>
      <c r="L14" s="267">
        <f t="shared" si="6"/>
        <v>-0.34329405162738491</v>
      </c>
      <c r="M14" s="266">
        <f t="shared" si="7"/>
        <v>-2447</v>
      </c>
      <c r="N14" s="265">
        <f t="shared" si="8"/>
        <v>2.6477142889464574E-2</v>
      </c>
      <c r="O14" s="259">
        <v>11101</v>
      </c>
      <c r="P14" s="267">
        <f t="shared" si="9"/>
        <v>1.3715018158513139</v>
      </c>
      <c r="Q14" s="266">
        <f t="shared" si="10"/>
        <v>6420</v>
      </c>
      <c r="R14" s="267">
        <f t="shared" si="1"/>
        <v>-0.3325517075517076</v>
      </c>
      <c r="S14" s="266">
        <f t="shared" si="2"/>
        <v>-5531</v>
      </c>
      <c r="T14" s="265">
        <f t="shared" si="11"/>
        <v>5.2800304406763539E-2</v>
      </c>
      <c r="V14" s="29"/>
      <c r="W14" s="81"/>
      <c r="AE14" s="1"/>
    </row>
    <row r="15" spans="1:31" s="4" customFormat="1" x14ac:dyDescent="0.25">
      <c r="B15" s="242" t="s">
        <v>49</v>
      </c>
      <c r="C15" s="259">
        <v>8610</v>
      </c>
      <c r="D15" s="259">
        <v>11257</v>
      </c>
      <c r="E15" s="259">
        <v>11294</v>
      </c>
      <c r="F15" s="260">
        <f t="shared" si="0"/>
        <v>5.689013363690857E-2</v>
      </c>
      <c r="G15" s="259">
        <v>17808</v>
      </c>
      <c r="H15" s="271">
        <f t="shared" si="3"/>
        <v>0.57676642465025685</v>
      </c>
      <c r="I15" s="262">
        <f t="shared" si="4"/>
        <v>6514</v>
      </c>
      <c r="J15" s="260">
        <f t="shared" si="5"/>
        <v>9.4302554027504912E-2</v>
      </c>
      <c r="K15" s="259">
        <v>7441</v>
      </c>
      <c r="L15" s="267">
        <f t="shared" si="6"/>
        <v>-0.58215408805031443</v>
      </c>
      <c r="M15" s="266">
        <f t="shared" si="7"/>
        <v>-10367</v>
      </c>
      <c r="N15" s="265">
        <f t="shared" si="8"/>
        <v>4.208853241625847E-2</v>
      </c>
      <c r="O15" s="259">
        <v>11424</v>
      </c>
      <c r="P15" s="267">
        <f t="shared" si="9"/>
        <v>0.53527751646284094</v>
      </c>
      <c r="Q15" s="266">
        <f t="shared" si="10"/>
        <v>3983</v>
      </c>
      <c r="R15" s="267">
        <f t="shared" si="1"/>
        <v>0.326829268292683</v>
      </c>
      <c r="S15" s="266">
        <f t="shared" si="2"/>
        <v>2814</v>
      </c>
      <c r="T15" s="265">
        <f t="shared" si="11"/>
        <v>5.4336607291493255E-2</v>
      </c>
      <c r="V15" s="29"/>
      <c r="W15" s="81"/>
      <c r="AE15" s="1"/>
    </row>
    <row r="16" spans="1:31" s="4" customFormat="1" x14ac:dyDescent="0.25">
      <c r="B16" s="242" t="s">
        <v>213</v>
      </c>
      <c r="C16" s="259">
        <f>C6-SUM(C7:C15)</f>
        <v>13585</v>
      </c>
      <c r="D16" s="259">
        <f>D6-SUM(D7:D15)</f>
        <v>19346</v>
      </c>
      <c r="E16" s="259">
        <f>E6-SUM(E7:E15)</f>
        <v>19932</v>
      </c>
      <c r="F16" s="265">
        <f t="shared" si="0"/>
        <v>0.10040146481767856</v>
      </c>
      <c r="G16" s="259">
        <f>G6-SUM(G7:G15)</f>
        <v>17616</v>
      </c>
      <c r="H16" s="267">
        <f t="shared" si="3"/>
        <v>-0.11619506321493078</v>
      </c>
      <c r="I16" s="266">
        <f t="shared" si="4"/>
        <v>-2316</v>
      </c>
      <c r="J16" s="265">
        <f t="shared" si="5"/>
        <v>9.328581490052372E-2</v>
      </c>
      <c r="K16" s="259">
        <f>K6-SUM(K7:K15)</f>
        <v>15211</v>
      </c>
      <c r="L16" s="267">
        <f t="shared" si="6"/>
        <v>-0.13652361489554954</v>
      </c>
      <c r="M16" s="266">
        <f t="shared" si="7"/>
        <v>-2405</v>
      </c>
      <c r="N16" s="265">
        <f t="shared" si="8"/>
        <v>8.6037987714515193E-2</v>
      </c>
      <c r="O16" s="259">
        <f>O6-SUM(O7:O15)</f>
        <v>6995</v>
      </c>
      <c r="P16" s="267">
        <f t="shared" si="9"/>
        <v>-0.54013542830846095</v>
      </c>
      <c r="Q16" s="266">
        <f t="shared" si="10"/>
        <v>-8216</v>
      </c>
      <c r="R16" s="267">
        <f t="shared" si="1"/>
        <v>-0.48509385351490619</v>
      </c>
      <c r="S16" s="266">
        <f t="shared" si="2"/>
        <v>-6590</v>
      </c>
      <c r="T16" s="265">
        <f t="shared" si="11"/>
        <v>3.3270707983543008E-2</v>
      </c>
      <c r="V16" s="29"/>
      <c r="W16" s="81"/>
      <c r="AE16" s="1"/>
    </row>
    <row r="17" spans="2:31" s="4" customFormat="1" ht="7.5" customHeight="1" x14ac:dyDescent="0.25"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AE17" s="1" t="s">
        <v>189</v>
      </c>
    </row>
    <row r="18" spans="2:31" s="4" customFormat="1" x14ac:dyDescent="0.25">
      <c r="B18" s="171" t="s">
        <v>190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191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7" t="s">
        <v>192</v>
      </c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193</v>
      </c>
      <c r="O44" s="14">
        <v>2021</v>
      </c>
      <c r="P44" s="14" t="s">
        <v>193</v>
      </c>
      <c r="Q44" s="14" t="s">
        <v>194</v>
      </c>
      <c r="R44" s="14" t="s">
        <v>195</v>
      </c>
      <c r="S44" s="14" t="s">
        <v>196</v>
      </c>
      <c r="T44" s="89"/>
      <c r="AE44" s="1"/>
    </row>
    <row r="45" spans="2:31" s="4" customFormat="1" ht="18.75" hidden="1" x14ac:dyDescent="0.3">
      <c r="B45" s="231" t="s">
        <v>180</v>
      </c>
      <c r="C45" s="232"/>
      <c r="D45" s="232"/>
      <c r="E45" s="232"/>
      <c r="F45" s="232"/>
      <c r="G45" s="232"/>
      <c r="H45" s="232"/>
      <c r="I45" s="232"/>
      <c r="J45" s="232"/>
      <c r="K45" s="232">
        <v>1824653</v>
      </c>
      <c r="L45" s="232"/>
      <c r="M45" s="232"/>
      <c r="N45" s="233"/>
      <c r="O45" s="232">
        <v>2354005</v>
      </c>
      <c r="P45" s="233"/>
      <c r="Q45" s="233">
        <v>1</v>
      </c>
      <c r="R45" s="233">
        <v>0.2901110512519367</v>
      </c>
      <c r="S45" s="232">
        <v>529352</v>
      </c>
      <c r="T45" s="244"/>
      <c r="AE45" s="1"/>
    </row>
    <row r="46" spans="2:31" ht="18.75" hidden="1" x14ac:dyDescent="0.3">
      <c r="B46" s="231" t="s">
        <v>181</v>
      </c>
      <c r="C46" s="232"/>
      <c r="D46" s="232"/>
      <c r="E46" s="232"/>
      <c r="F46" s="232"/>
      <c r="G46" s="232"/>
      <c r="H46" s="232"/>
      <c r="I46" s="232"/>
      <c r="J46" s="232"/>
      <c r="K46" s="232">
        <v>603938</v>
      </c>
      <c r="L46" s="232"/>
      <c r="M46" s="232"/>
      <c r="N46" s="233">
        <v>1</v>
      </c>
      <c r="O46" s="232">
        <v>936181</v>
      </c>
      <c r="P46" s="233">
        <v>1</v>
      </c>
      <c r="Q46" s="233">
        <v>0.39769711619134201</v>
      </c>
      <c r="R46" s="233">
        <v>0.55012766211101138</v>
      </c>
      <c r="S46" s="232">
        <v>332243</v>
      </c>
      <c r="T46" s="244"/>
      <c r="AE46" s="1" t="s">
        <v>182</v>
      </c>
    </row>
    <row r="47" spans="2:31" ht="15.75" hidden="1" x14ac:dyDescent="0.25">
      <c r="B47" s="234" t="s">
        <v>105</v>
      </c>
      <c r="C47" s="235"/>
      <c r="D47" s="235"/>
      <c r="E47" s="235"/>
      <c r="F47" s="235"/>
      <c r="G47" s="235"/>
      <c r="H47" s="235"/>
      <c r="I47" s="235"/>
      <c r="J47" s="235"/>
      <c r="K47" s="235">
        <v>276550.36166633503</v>
      </c>
      <c r="L47" s="235"/>
      <c r="M47" s="235"/>
      <c r="N47" s="236">
        <v>0.45791184139155844</v>
      </c>
      <c r="O47" s="235">
        <v>430252.45635520399</v>
      </c>
      <c r="P47" s="236">
        <v>0.4595825554622493</v>
      </c>
      <c r="Q47" s="236">
        <v>0.18277465695918402</v>
      </c>
      <c r="R47" s="236">
        <v>0.55578337978930015</v>
      </c>
      <c r="S47" s="235">
        <v>153702.09468886897</v>
      </c>
      <c r="T47" s="245"/>
      <c r="AE47" s="1" t="s">
        <v>183</v>
      </c>
    </row>
    <row r="48" spans="2:31" s="4" customFormat="1" hidden="1" x14ac:dyDescent="0.25">
      <c r="B48" s="237" t="s">
        <v>108</v>
      </c>
      <c r="C48" s="238"/>
      <c r="D48" s="238"/>
      <c r="E48" s="238"/>
      <c r="F48" s="238"/>
      <c r="G48" s="238"/>
      <c r="H48" s="238"/>
      <c r="I48" s="238"/>
      <c r="J48" s="238"/>
      <c r="K48" s="238">
        <v>327387.63833385095</v>
      </c>
      <c r="L48" s="238"/>
      <c r="M48" s="238"/>
      <c r="N48" s="241">
        <v>0.54208815860874948</v>
      </c>
      <c r="O48" s="238">
        <v>505927.5436448183</v>
      </c>
      <c r="P48" s="241">
        <v>0.54041637636826456</v>
      </c>
      <c r="Q48" s="241">
        <v>0.21492203442423372</v>
      </c>
      <c r="R48" s="239">
        <v>0.54534711884540576</v>
      </c>
      <c r="S48" s="240">
        <v>178539.90531096736</v>
      </c>
      <c r="T48" s="247"/>
      <c r="AE48" s="1" t="s">
        <v>184</v>
      </c>
    </row>
    <row r="49" spans="2:31" s="4" customFormat="1" hidden="1" x14ac:dyDescent="0.25">
      <c r="B49" s="242" t="s">
        <v>185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186</v>
      </c>
    </row>
    <row r="50" spans="2:31" s="4" customFormat="1" hidden="1" x14ac:dyDescent="0.25">
      <c r="B50" s="242" t="s">
        <v>187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188</v>
      </c>
    </row>
    <row r="51" spans="2:31" s="4" customFormat="1" ht="7.5" hidden="1" customHeight="1" x14ac:dyDescent="0.25"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AE51" s="1" t="s">
        <v>189</v>
      </c>
    </row>
    <row r="52" spans="2:31" s="4" customFormat="1" hidden="1" x14ac:dyDescent="0.25">
      <c r="B52" s="276" t="s">
        <v>190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49"/>
      <c r="AE52" s="1" t="s">
        <v>191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217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1" t="s">
        <v>212</v>
      </c>
      <c r="C136" s="235">
        <v>416048</v>
      </c>
      <c r="D136" s="235">
        <v>423986</v>
      </c>
      <c r="E136" s="235">
        <v>430319</v>
      </c>
      <c r="F136" s="235">
        <v>422024</v>
      </c>
      <c r="G136" s="236">
        <f>F136/E136-1</f>
        <v>-1.9276397277368629E-2</v>
      </c>
      <c r="H136" s="235">
        <f>F136-E136</f>
        <v>-8295</v>
      </c>
      <c r="I136" s="236">
        <f>F136/F$136</f>
        <v>1</v>
      </c>
      <c r="J136" s="235">
        <v>424160</v>
      </c>
      <c r="K136" s="236">
        <f>H136/H$136</f>
        <v>1</v>
      </c>
      <c r="L136" s="236">
        <f>J136/F136-1</f>
        <v>5.0613235266241396E-3</v>
      </c>
      <c r="M136" s="235">
        <f>J136-F136</f>
        <v>2136</v>
      </c>
      <c r="N136" s="236">
        <f>J136/C136-1</f>
        <v>1.9497750259585445E-2</v>
      </c>
      <c r="O136" s="235">
        <f>J136-C136</f>
        <v>8112</v>
      </c>
      <c r="Q136" s="29"/>
      <c r="R136" s="81"/>
      <c r="Z136" s="1" t="s">
        <v>182</v>
      </c>
      <c r="AE136"/>
    </row>
    <row r="137" spans="1:31" s="4" customFormat="1" x14ac:dyDescent="0.25">
      <c r="B137" s="242" t="s">
        <v>46</v>
      </c>
      <c r="C137" s="259">
        <v>126666</v>
      </c>
      <c r="D137" s="259">
        <v>86860</v>
      </c>
      <c r="E137" s="259">
        <v>75361</v>
      </c>
      <c r="F137" s="259">
        <v>60679</v>
      </c>
      <c r="G137" s="265">
        <f t="shared" ref="G137:G146" si="12">F137/E137-1</f>
        <v>-0.19482225554331811</v>
      </c>
      <c r="H137" s="272">
        <f t="shared" ref="H137:H146" si="13">F137-E137</f>
        <v>-14682</v>
      </c>
      <c r="I137" s="267">
        <f t="shared" ref="I137:K146" si="14">F137/F$136</f>
        <v>0.14378092241199553</v>
      </c>
      <c r="J137" s="259">
        <v>67419</v>
      </c>
      <c r="K137" s="267">
        <f t="shared" si="14"/>
        <v>1.7699819168173598</v>
      </c>
      <c r="L137" s="267">
        <f t="shared" ref="L137:L146" si="15">J137/F137-1</f>
        <v>0.11107631964930209</v>
      </c>
      <c r="M137" s="266">
        <f t="shared" ref="M137:M146" si="16">J137-F137</f>
        <v>6740</v>
      </c>
      <c r="N137" s="265">
        <f t="shared" ref="N137:N146" si="17">J137/C137-1</f>
        <v>-0.467741935483871</v>
      </c>
      <c r="O137" s="259">
        <f t="shared" ref="O137:O146" si="18">J137-C137</f>
        <v>-59247</v>
      </c>
      <c r="Q137" s="29"/>
      <c r="R137" s="81"/>
      <c r="Z137" s="1" t="s">
        <v>184</v>
      </c>
    </row>
    <row r="138" spans="1:31" s="4" customFormat="1" x14ac:dyDescent="0.25">
      <c r="B138" s="242" t="s">
        <v>47</v>
      </c>
      <c r="C138" s="259">
        <v>43482</v>
      </c>
      <c r="D138" s="259">
        <v>48234</v>
      </c>
      <c r="E138" s="259">
        <v>52610</v>
      </c>
      <c r="F138" s="259">
        <v>50222</v>
      </c>
      <c r="G138" s="265">
        <f t="shared" si="12"/>
        <v>-4.5390610150161548E-2</v>
      </c>
      <c r="H138" s="272">
        <f t="shared" si="13"/>
        <v>-2388</v>
      </c>
      <c r="I138" s="267">
        <f t="shared" si="14"/>
        <v>0.11900271074630826</v>
      </c>
      <c r="J138" s="259">
        <v>51408</v>
      </c>
      <c r="K138" s="267">
        <f t="shared" si="14"/>
        <v>0.28788426763110309</v>
      </c>
      <c r="L138" s="267">
        <f t="shared" si="15"/>
        <v>2.3615148739596137E-2</v>
      </c>
      <c r="M138" s="266">
        <f t="shared" si="16"/>
        <v>1186</v>
      </c>
      <c r="N138" s="265">
        <f t="shared" si="17"/>
        <v>0.18228232372016007</v>
      </c>
      <c r="O138" s="259">
        <f t="shared" si="18"/>
        <v>7926</v>
      </c>
      <c r="Q138" s="29"/>
      <c r="R138" s="81"/>
      <c r="Z138" s="1"/>
    </row>
    <row r="139" spans="1:31" s="4" customFormat="1" x14ac:dyDescent="0.25">
      <c r="B139" s="242" t="s">
        <v>48</v>
      </c>
      <c r="C139" s="259">
        <v>2415</v>
      </c>
      <c r="D139" s="259">
        <v>3515</v>
      </c>
      <c r="E139" s="259">
        <v>14856</v>
      </c>
      <c r="F139" s="259">
        <v>7765</v>
      </c>
      <c r="G139" s="265">
        <f t="shared" si="12"/>
        <v>-0.47731556273559506</v>
      </c>
      <c r="H139" s="273">
        <f t="shared" si="13"/>
        <v>-7091</v>
      </c>
      <c r="I139" s="271">
        <f t="shared" si="14"/>
        <v>1.8399427520709721E-2</v>
      </c>
      <c r="J139" s="259">
        <v>5908</v>
      </c>
      <c r="K139" s="271">
        <f t="shared" si="14"/>
        <v>0.85485232067510553</v>
      </c>
      <c r="L139" s="267">
        <f t="shared" si="15"/>
        <v>-0.23915003219575015</v>
      </c>
      <c r="M139" s="266">
        <f t="shared" si="16"/>
        <v>-1857</v>
      </c>
      <c r="N139" s="265">
        <f t="shared" si="17"/>
        <v>1.4463768115942028</v>
      </c>
      <c r="O139" s="259">
        <f t="shared" si="18"/>
        <v>3493</v>
      </c>
      <c r="Q139" s="29"/>
      <c r="R139" s="81"/>
      <c r="Z139" s="1"/>
    </row>
    <row r="140" spans="1:31" s="4" customFormat="1" x14ac:dyDescent="0.25">
      <c r="B140" s="242" t="s">
        <v>50</v>
      </c>
      <c r="C140" s="259">
        <v>66989</v>
      </c>
      <c r="D140" s="259">
        <v>97955</v>
      </c>
      <c r="E140" s="259">
        <v>92865</v>
      </c>
      <c r="F140" s="259">
        <v>106402</v>
      </c>
      <c r="G140" s="265">
        <f t="shared" si="12"/>
        <v>0.14577074247563671</v>
      </c>
      <c r="H140" s="272">
        <f t="shared" si="13"/>
        <v>13537</v>
      </c>
      <c r="I140" s="267">
        <f t="shared" si="14"/>
        <v>0.25212310200367749</v>
      </c>
      <c r="J140" s="259">
        <v>104050</v>
      </c>
      <c r="K140" s="267">
        <f t="shared" si="14"/>
        <v>-1.631946955997589</v>
      </c>
      <c r="L140" s="267">
        <f t="shared" si="15"/>
        <v>-2.2104847653239612E-2</v>
      </c>
      <c r="M140" s="266">
        <f t="shared" si="16"/>
        <v>-2352</v>
      </c>
      <c r="N140" s="265">
        <f t="shared" si="17"/>
        <v>0.55324008419292725</v>
      </c>
      <c r="O140" s="259">
        <f t="shared" si="18"/>
        <v>37061</v>
      </c>
      <c r="Q140" s="29"/>
      <c r="R140" s="81"/>
      <c r="Z140" s="1"/>
    </row>
    <row r="141" spans="1:31" s="4" customFormat="1" x14ac:dyDescent="0.25">
      <c r="B141" s="242" t="s">
        <v>52</v>
      </c>
      <c r="C141" s="259">
        <v>24120</v>
      </c>
      <c r="D141" s="259">
        <v>16359</v>
      </c>
      <c r="E141" s="259">
        <v>19520</v>
      </c>
      <c r="F141" s="259">
        <v>16099</v>
      </c>
      <c r="G141" s="265">
        <f t="shared" si="12"/>
        <v>-0.17525614754098362</v>
      </c>
      <c r="H141" s="273">
        <f t="shared" si="13"/>
        <v>-3421</v>
      </c>
      <c r="I141" s="271">
        <f t="shared" si="14"/>
        <v>3.814711959509412E-2</v>
      </c>
      <c r="J141" s="259">
        <v>20486</v>
      </c>
      <c r="K141" s="271">
        <f t="shared" si="14"/>
        <v>0.41241711874623266</v>
      </c>
      <c r="L141" s="267">
        <f t="shared" si="15"/>
        <v>0.2725013976023356</v>
      </c>
      <c r="M141" s="266">
        <f t="shared" si="16"/>
        <v>4387</v>
      </c>
      <c r="N141" s="265">
        <f t="shared" si="17"/>
        <v>-0.1506633499170813</v>
      </c>
      <c r="O141" s="259">
        <f t="shared" si="18"/>
        <v>-3634</v>
      </c>
      <c r="Q141" s="29"/>
      <c r="R141" s="81"/>
      <c r="Z141" s="1"/>
    </row>
    <row r="142" spans="1:31" s="4" customFormat="1" x14ac:dyDescent="0.25">
      <c r="B142" s="242" t="s">
        <v>53</v>
      </c>
      <c r="C142" s="259">
        <v>53247</v>
      </c>
      <c r="D142" s="259">
        <v>69865</v>
      </c>
      <c r="E142" s="259">
        <v>67025</v>
      </c>
      <c r="F142" s="259">
        <v>75188</v>
      </c>
      <c r="G142" s="265">
        <f t="shared" si="12"/>
        <v>0.12179037672510251</v>
      </c>
      <c r="H142" s="272">
        <f t="shared" si="13"/>
        <v>8163</v>
      </c>
      <c r="I142" s="267">
        <f t="shared" si="14"/>
        <v>0.17816048376395655</v>
      </c>
      <c r="J142" s="259">
        <v>93462</v>
      </c>
      <c r="K142" s="267">
        <f t="shared" si="14"/>
        <v>-0.98408679927667264</v>
      </c>
      <c r="L142" s="267">
        <f t="shared" si="15"/>
        <v>0.24304410278235888</v>
      </c>
      <c r="M142" s="266">
        <f t="shared" si="16"/>
        <v>18274</v>
      </c>
      <c r="N142" s="265">
        <f t="shared" si="17"/>
        <v>0.75525381711645734</v>
      </c>
      <c r="O142" s="259">
        <f t="shared" si="18"/>
        <v>40215</v>
      </c>
      <c r="Q142" s="29"/>
      <c r="R142" s="81"/>
      <c r="Z142" s="1"/>
    </row>
    <row r="143" spans="1:31" s="4" customFormat="1" x14ac:dyDescent="0.25">
      <c r="B143" s="242" t="s">
        <v>51</v>
      </c>
      <c r="C143" s="259">
        <v>11001</v>
      </c>
      <c r="D143" s="259">
        <v>16289</v>
      </c>
      <c r="E143" s="259">
        <v>12024</v>
      </c>
      <c r="F143" s="259">
        <v>11877</v>
      </c>
      <c r="G143" s="265">
        <f t="shared" si="12"/>
        <v>-1.2225548902195627E-2</v>
      </c>
      <c r="H143" s="273">
        <f t="shared" si="13"/>
        <v>-147</v>
      </c>
      <c r="I143" s="271">
        <f t="shared" si="14"/>
        <v>2.8142949216158324E-2</v>
      </c>
      <c r="J143" s="259">
        <v>13687</v>
      </c>
      <c r="K143" s="271">
        <f t="shared" si="14"/>
        <v>1.7721518987341773E-2</v>
      </c>
      <c r="L143" s="267">
        <f t="shared" si="15"/>
        <v>0.15239538604024583</v>
      </c>
      <c r="M143" s="266">
        <f t="shared" si="16"/>
        <v>1810</v>
      </c>
      <c r="N143" s="265">
        <f t="shared" si="17"/>
        <v>0.24415962185255879</v>
      </c>
      <c r="O143" s="259">
        <f t="shared" si="18"/>
        <v>2686</v>
      </c>
      <c r="Q143" s="29"/>
      <c r="R143" s="81"/>
      <c r="Z143" s="1"/>
    </row>
    <row r="144" spans="1:31" s="4" customFormat="1" x14ac:dyDescent="0.25">
      <c r="B144" s="242" t="s">
        <v>54</v>
      </c>
      <c r="C144" s="259">
        <v>34195</v>
      </c>
      <c r="D144" s="259">
        <v>19968</v>
      </c>
      <c r="E144" s="259">
        <v>22352</v>
      </c>
      <c r="F144" s="259">
        <v>18376</v>
      </c>
      <c r="G144" s="265">
        <f t="shared" si="12"/>
        <v>-0.17788117394416603</v>
      </c>
      <c r="H144" s="272">
        <f t="shared" si="13"/>
        <v>-3976</v>
      </c>
      <c r="I144" s="267">
        <f t="shared" si="14"/>
        <v>4.3542547343279052E-2</v>
      </c>
      <c r="J144" s="259">
        <v>19606</v>
      </c>
      <c r="K144" s="267">
        <f t="shared" si="14"/>
        <v>0.47932489451476795</v>
      </c>
      <c r="L144" s="267">
        <f t="shared" si="15"/>
        <v>6.693513278188945E-2</v>
      </c>
      <c r="M144" s="266">
        <f t="shared" si="16"/>
        <v>1230</v>
      </c>
      <c r="N144" s="265">
        <f t="shared" si="17"/>
        <v>-0.42664132183067704</v>
      </c>
      <c r="O144" s="259">
        <f t="shared" si="18"/>
        <v>-14589</v>
      </c>
      <c r="Q144" s="29"/>
      <c r="R144" s="81"/>
      <c r="Z144" s="1"/>
    </row>
    <row r="145" spans="2:31" s="4" customFormat="1" x14ac:dyDescent="0.25">
      <c r="B145" s="242" t="s">
        <v>49</v>
      </c>
      <c r="C145" s="259">
        <v>21567</v>
      </c>
      <c r="D145" s="259">
        <v>23338</v>
      </c>
      <c r="E145" s="259">
        <v>29399</v>
      </c>
      <c r="F145" s="259">
        <v>37562</v>
      </c>
      <c r="G145" s="265">
        <f t="shared" si="12"/>
        <v>0.27766250552739891</v>
      </c>
      <c r="H145" s="273">
        <f t="shared" si="13"/>
        <v>8163</v>
      </c>
      <c r="I145" s="271">
        <f t="shared" si="14"/>
        <v>8.900441681041836E-2</v>
      </c>
      <c r="J145" s="259">
        <v>16499</v>
      </c>
      <c r="K145" s="271">
        <f t="shared" si="14"/>
        <v>-0.98408679927667264</v>
      </c>
      <c r="L145" s="267">
        <f t="shared" si="15"/>
        <v>-0.56075288855758476</v>
      </c>
      <c r="M145" s="266">
        <f t="shared" si="16"/>
        <v>-21063</v>
      </c>
      <c r="N145" s="265">
        <f t="shared" si="17"/>
        <v>-0.23498864005193121</v>
      </c>
      <c r="O145" s="259">
        <f t="shared" si="18"/>
        <v>-5068</v>
      </c>
      <c r="Q145" s="29"/>
      <c r="R145" s="81"/>
      <c r="Z145" s="1"/>
    </row>
    <row r="146" spans="2:31" s="4" customFormat="1" x14ac:dyDescent="0.25">
      <c r="B146" s="242" t="s">
        <v>213</v>
      </c>
      <c r="C146" s="259">
        <f>C136-SUM(C137:C145)</f>
        <v>32366</v>
      </c>
      <c r="D146" s="259">
        <f>D136-SUM(D137:D145)</f>
        <v>41603</v>
      </c>
      <c r="E146" s="259">
        <f>E136-SUM(E137:E145)</f>
        <v>44307</v>
      </c>
      <c r="F146" s="259">
        <f>F136-SUM(F137:F145)</f>
        <v>37854</v>
      </c>
      <c r="G146" s="265">
        <f t="shared" si="12"/>
        <v>-0.14564290067032293</v>
      </c>
      <c r="H146" s="272">
        <f t="shared" si="13"/>
        <v>-6453</v>
      </c>
      <c r="I146" s="267">
        <f t="shared" si="14"/>
        <v>8.9696320588402559E-2</v>
      </c>
      <c r="J146" s="259">
        <f>J136-SUM(J137:J145)</f>
        <v>31635</v>
      </c>
      <c r="K146" s="267">
        <f t="shared" si="14"/>
        <v>0.77793851717902351</v>
      </c>
      <c r="L146" s="267">
        <f t="shared" si="15"/>
        <v>-0.16428911079410369</v>
      </c>
      <c r="M146" s="266">
        <f t="shared" si="16"/>
        <v>-6219</v>
      </c>
      <c r="N146" s="265">
        <f t="shared" si="17"/>
        <v>-2.2585429154050596E-2</v>
      </c>
      <c r="O146" s="259">
        <f t="shared" si="18"/>
        <v>-731</v>
      </c>
      <c r="Q146" s="29"/>
      <c r="R146" s="81"/>
      <c r="Z146" s="1"/>
    </row>
    <row r="147" spans="2:31" s="4" customFormat="1" ht="7.5" customHeight="1" x14ac:dyDescent="0.25"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Z147" s="1" t="s">
        <v>189</v>
      </c>
    </row>
    <row r="148" spans="2:31" s="4" customFormat="1" x14ac:dyDescent="0.25">
      <c r="B148" s="171" t="s">
        <v>190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191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C48F-7E99-40D1-813F-E7BE1D9909E1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327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218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398420</v>
      </c>
      <c r="D8" s="118">
        <f t="shared" ref="D8:D21" si="0">C8/C9-1</f>
        <v>4.1787056236419318E-2</v>
      </c>
    </row>
    <row r="9" spans="1:5" x14ac:dyDescent="0.25">
      <c r="A9" s="1"/>
      <c r="B9" s="116">
        <f>B8-1</f>
        <v>2024</v>
      </c>
      <c r="C9" s="117">
        <v>382439</v>
      </c>
      <c r="D9" s="118">
        <f t="shared" si="0"/>
        <v>0.1140178912137304</v>
      </c>
    </row>
    <row r="10" spans="1:5" x14ac:dyDescent="0.25">
      <c r="A10" s="1"/>
      <c r="B10" s="116">
        <f t="shared" ref="B10:B22" si="1">B9-1</f>
        <v>2023</v>
      </c>
      <c r="C10" s="117">
        <v>343297</v>
      </c>
      <c r="D10" s="118">
        <f t="shared" si="0"/>
        <v>1.1373346125918005E-3</v>
      </c>
    </row>
    <row r="11" spans="1:5" x14ac:dyDescent="0.25">
      <c r="A11" s="1"/>
      <c r="B11" s="116">
        <f t="shared" si="1"/>
        <v>2022</v>
      </c>
      <c r="C11" s="117">
        <v>342907</v>
      </c>
      <c r="D11" s="118">
        <f t="shared" si="0"/>
        <v>0.88728789771757866</v>
      </c>
    </row>
    <row r="12" spans="1:5" x14ac:dyDescent="0.25">
      <c r="A12" s="1" t="s">
        <v>77</v>
      </c>
      <c r="B12" s="116">
        <f t="shared" si="1"/>
        <v>2021</v>
      </c>
      <c r="C12" s="117">
        <v>181693</v>
      </c>
      <c r="D12" s="118">
        <f t="shared" si="0"/>
        <v>0.76173484723609319</v>
      </c>
    </row>
    <row r="13" spans="1:5" x14ac:dyDescent="0.25">
      <c r="A13" s="1" t="s">
        <v>79</v>
      </c>
      <c r="B13" s="116">
        <f t="shared" si="1"/>
        <v>2020</v>
      </c>
      <c r="C13" s="117">
        <v>103133</v>
      </c>
      <c r="D13" s="118">
        <f t="shared" si="0"/>
        <v>-0.71053067364987943</v>
      </c>
    </row>
    <row r="14" spans="1:5" x14ac:dyDescent="0.25">
      <c r="A14" s="1" t="s">
        <v>81</v>
      </c>
      <c r="B14" s="116">
        <f t="shared" si="1"/>
        <v>2019</v>
      </c>
      <c r="C14" s="117">
        <v>356283</v>
      </c>
      <c r="D14" s="118">
        <f t="shared" si="0"/>
        <v>-5.8938434595146028E-5</v>
      </c>
    </row>
    <row r="15" spans="1:5" x14ac:dyDescent="0.25">
      <c r="A15" s="1" t="s">
        <v>83</v>
      </c>
      <c r="B15" s="116">
        <f t="shared" si="1"/>
        <v>2018</v>
      </c>
      <c r="C15" s="117">
        <v>356304</v>
      </c>
      <c r="D15" s="118">
        <f t="shared" si="0"/>
        <v>8.1859696851923847E-2</v>
      </c>
    </row>
    <row r="16" spans="1:5" x14ac:dyDescent="0.25">
      <c r="A16" s="1" t="s">
        <v>85</v>
      </c>
      <c r="B16" s="116">
        <f t="shared" si="1"/>
        <v>2017</v>
      </c>
      <c r="C16" s="117">
        <v>329344</v>
      </c>
      <c r="D16" s="118">
        <f>C16/C17-1</f>
        <v>3.1892594739398206E-2</v>
      </c>
    </row>
    <row r="17" spans="1:4" x14ac:dyDescent="0.25">
      <c r="A17" s="1" t="s">
        <v>87</v>
      </c>
      <c r="B17" s="116">
        <f t="shared" si="1"/>
        <v>2016</v>
      </c>
      <c r="C17" s="117">
        <v>319165</v>
      </c>
      <c r="D17" s="118">
        <f t="shared" si="0"/>
        <v>9.6172934060989812E-2</v>
      </c>
    </row>
    <row r="18" spans="1:4" x14ac:dyDescent="0.25">
      <c r="A18" s="1" t="s">
        <v>89</v>
      </c>
      <c r="B18" s="116">
        <f t="shared" si="1"/>
        <v>2015</v>
      </c>
      <c r="C18" s="117">
        <v>291163</v>
      </c>
      <c r="D18" s="118">
        <f t="shared" si="0"/>
        <v>-2.2148859140644461E-2</v>
      </c>
    </row>
    <row r="19" spans="1:4" x14ac:dyDescent="0.25">
      <c r="A19" s="1" t="s">
        <v>91</v>
      </c>
      <c r="B19" s="116">
        <f t="shared" si="1"/>
        <v>2014</v>
      </c>
      <c r="C19" s="117">
        <v>297758</v>
      </c>
      <c r="D19" s="118">
        <f t="shared" si="0"/>
        <v>-9.8380610934812651E-2</v>
      </c>
    </row>
    <row r="20" spans="1:4" x14ac:dyDescent="0.25">
      <c r="A20" s="1" t="s">
        <v>93</v>
      </c>
      <c r="B20" s="116">
        <f t="shared" si="1"/>
        <v>2013</v>
      </c>
      <c r="C20" s="117">
        <v>330248</v>
      </c>
      <c r="D20" s="118">
        <f>C20/C21-1</f>
        <v>5.55742006833706E-2</v>
      </c>
    </row>
    <row r="21" spans="1:4" x14ac:dyDescent="0.25">
      <c r="A21" s="1" t="s">
        <v>95</v>
      </c>
      <c r="B21" s="116">
        <f t="shared" si="1"/>
        <v>2012</v>
      </c>
      <c r="C21" s="117">
        <v>312861</v>
      </c>
      <c r="D21" s="118">
        <f t="shared" si="0"/>
        <v>-6.7772924202785356E-2</v>
      </c>
    </row>
    <row r="22" spans="1:4" x14ac:dyDescent="0.25">
      <c r="A22" s="1" t="s">
        <v>97</v>
      </c>
      <c r="B22" s="116">
        <f t="shared" si="1"/>
        <v>2011</v>
      </c>
      <c r="C22" s="117">
        <v>335606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BE8D0-B36D-41EC-B0F0-655C44E6F157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328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219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294370</v>
      </c>
      <c r="D8" s="118">
        <f t="shared" ref="D8:D21" si="0">C8/C9-1</f>
        <v>6.6415009582048823E-2</v>
      </c>
    </row>
    <row r="9" spans="1:5" x14ac:dyDescent="0.25">
      <c r="A9" s="1"/>
      <c r="B9" s="116">
        <f>B8-1</f>
        <v>2024</v>
      </c>
      <c r="C9" s="117">
        <v>276037</v>
      </c>
      <c r="D9" s="118">
        <f t="shared" si="0"/>
        <v>0.10224332353692822</v>
      </c>
    </row>
    <row r="10" spans="1:5" x14ac:dyDescent="0.25">
      <c r="A10" s="1"/>
      <c r="B10" s="116">
        <f t="shared" ref="B10:B22" si="1">B9-1</f>
        <v>2023</v>
      </c>
      <c r="C10" s="117">
        <v>250432</v>
      </c>
      <c r="D10" s="118">
        <f t="shared" si="0"/>
        <v>2.2371729971586207E-2</v>
      </c>
    </row>
    <row r="11" spans="1:5" x14ac:dyDescent="0.25">
      <c r="A11" s="1"/>
      <c r="B11" s="116">
        <f t="shared" si="1"/>
        <v>2022</v>
      </c>
      <c r="C11" s="117">
        <v>244952</v>
      </c>
      <c r="D11" s="118">
        <f t="shared" si="0"/>
        <v>1.1355140186915889</v>
      </c>
    </row>
    <row r="12" spans="1:5" x14ac:dyDescent="0.25">
      <c r="A12" s="1" t="s">
        <v>77</v>
      </c>
      <c r="B12" s="116">
        <f t="shared" si="1"/>
        <v>2021</v>
      </c>
      <c r="C12" s="117">
        <v>114704</v>
      </c>
      <c r="D12" s="118">
        <f t="shared" si="0"/>
        <v>0.53320946894256349</v>
      </c>
    </row>
    <row r="13" spans="1:5" x14ac:dyDescent="0.25">
      <c r="A13" s="1" t="s">
        <v>79</v>
      </c>
      <c r="B13" s="116">
        <f t="shared" si="1"/>
        <v>2020</v>
      </c>
      <c r="C13" s="117">
        <v>74813</v>
      </c>
      <c r="D13" s="118">
        <f t="shared" si="0"/>
        <v>-0.73677692202139899</v>
      </c>
    </row>
    <row r="14" spans="1:5" x14ac:dyDescent="0.25">
      <c r="A14" s="1" t="s">
        <v>81</v>
      </c>
      <c r="B14" s="116">
        <f t="shared" si="1"/>
        <v>2019</v>
      </c>
      <c r="C14" s="117">
        <v>284219</v>
      </c>
      <c r="D14" s="118">
        <f t="shared" si="0"/>
        <v>6.5863884555382279E-2</v>
      </c>
    </row>
    <row r="15" spans="1:5" x14ac:dyDescent="0.25">
      <c r="A15" s="1" t="s">
        <v>83</v>
      </c>
      <c r="B15" s="116">
        <f t="shared" si="1"/>
        <v>2018</v>
      </c>
      <c r="C15" s="117">
        <v>266656</v>
      </c>
      <c r="D15" s="118">
        <f>C15/C16-1</f>
        <v>0.10204368400388475</v>
      </c>
    </row>
    <row r="16" spans="1:5" x14ac:dyDescent="0.25">
      <c r="A16" s="1" t="s">
        <v>85</v>
      </c>
      <c r="B16" s="116">
        <f t="shared" si="1"/>
        <v>2017</v>
      </c>
      <c r="C16" s="117">
        <v>241965</v>
      </c>
      <c r="D16" s="118">
        <f>C16/C17-1</f>
        <v>3.4980559226988728E-2</v>
      </c>
    </row>
    <row r="17" spans="1:4" x14ac:dyDescent="0.25">
      <c r="A17" s="1" t="s">
        <v>87</v>
      </c>
      <c r="B17" s="116">
        <f t="shared" si="1"/>
        <v>2016</v>
      </c>
      <c r="C17" s="117">
        <v>233787</v>
      </c>
      <c r="D17" s="118">
        <f t="shared" si="0"/>
        <v>0.15508552456051938</v>
      </c>
    </row>
    <row r="18" spans="1:4" x14ac:dyDescent="0.25">
      <c r="A18" s="1" t="s">
        <v>89</v>
      </c>
      <c r="B18" s="116">
        <f t="shared" si="1"/>
        <v>2015</v>
      </c>
      <c r="C18" s="117">
        <v>202398</v>
      </c>
      <c r="D18" s="118">
        <f t="shared" si="0"/>
        <v>-4.7597088178135016E-2</v>
      </c>
    </row>
    <row r="19" spans="1:4" x14ac:dyDescent="0.25">
      <c r="A19" s="1" t="s">
        <v>91</v>
      </c>
      <c r="B19" s="116">
        <f t="shared" si="1"/>
        <v>2014</v>
      </c>
      <c r="C19" s="117">
        <v>212513</v>
      </c>
      <c r="D19" s="118">
        <f t="shared" si="0"/>
        <v>-0.1062169846236668</v>
      </c>
    </row>
    <row r="20" spans="1:4" x14ac:dyDescent="0.25">
      <c r="A20" s="1" t="s">
        <v>93</v>
      </c>
      <c r="B20" s="116">
        <f t="shared" si="1"/>
        <v>2013</v>
      </c>
      <c r="C20" s="117">
        <v>237768</v>
      </c>
      <c r="D20" s="118">
        <f>C20/C21-1</f>
        <v>4.5345432483051562E-2</v>
      </c>
    </row>
    <row r="21" spans="1:4" x14ac:dyDescent="0.25">
      <c r="A21" s="1" t="s">
        <v>95</v>
      </c>
      <c r="B21" s="116">
        <f t="shared" si="1"/>
        <v>2012</v>
      </c>
      <c r="C21" s="117">
        <v>227454</v>
      </c>
      <c r="D21" s="118">
        <f t="shared" si="0"/>
        <v>-4.5289702993569603E-2</v>
      </c>
    </row>
    <row r="22" spans="1:4" x14ac:dyDescent="0.25">
      <c r="A22" s="1" t="s">
        <v>97</v>
      </c>
      <c r="B22" s="116">
        <f t="shared" si="1"/>
        <v>2011</v>
      </c>
      <c r="C22" s="117">
        <v>238244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7AFF-5EB1-43D0-BC3B-C076ACB4D81A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7" t="s">
        <v>329</v>
      </c>
      <c r="C4" s="277"/>
      <c r="D4" s="277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9" t="s">
        <v>220</v>
      </c>
      <c r="D6" s="300"/>
    </row>
    <row r="7" spans="1:5" ht="16.5" thickTop="1" thickBot="1" x14ac:dyDescent="0.3">
      <c r="B7" s="87"/>
      <c r="C7" s="113" t="s">
        <v>145</v>
      </c>
      <c r="D7" s="114" t="s">
        <v>146</v>
      </c>
    </row>
    <row r="8" spans="1:5" x14ac:dyDescent="0.25">
      <c r="A8" s="1" t="s">
        <v>75</v>
      </c>
      <c r="B8" s="116">
        <v>2025</v>
      </c>
      <c r="C8" s="117">
        <v>104050</v>
      </c>
      <c r="D8" s="118">
        <f t="shared" ref="D8:D21" si="0">C8/C9-1</f>
        <v>-2.2104847653239612E-2</v>
      </c>
    </row>
    <row r="9" spans="1:5" x14ac:dyDescent="0.25">
      <c r="A9" s="1"/>
      <c r="B9" s="116">
        <f>B8-1</f>
        <v>2024</v>
      </c>
      <c r="C9" s="117">
        <v>106402</v>
      </c>
      <c r="D9" s="118">
        <f t="shared" si="0"/>
        <v>0.14577074247563671</v>
      </c>
    </row>
    <row r="10" spans="1:5" x14ac:dyDescent="0.25">
      <c r="A10" s="1"/>
      <c r="B10" s="116">
        <f t="shared" ref="B10:B22" si="1">B9-1</f>
        <v>2023</v>
      </c>
      <c r="C10" s="117">
        <v>92865</v>
      </c>
      <c r="D10" s="118">
        <f t="shared" si="0"/>
        <v>-5.1962635904241772E-2</v>
      </c>
    </row>
    <row r="11" spans="1:5" x14ac:dyDescent="0.25">
      <c r="A11" s="1"/>
      <c r="B11" s="116">
        <f t="shared" si="1"/>
        <v>2022</v>
      </c>
      <c r="C11" s="117">
        <v>97955</v>
      </c>
      <c r="D11" s="118">
        <f t="shared" si="0"/>
        <v>0.46225499708907436</v>
      </c>
    </row>
    <row r="12" spans="1:5" x14ac:dyDescent="0.25">
      <c r="A12" s="1" t="s">
        <v>77</v>
      </c>
      <c r="B12" s="116">
        <f t="shared" si="1"/>
        <v>2021</v>
      </c>
      <c r="C12" s="117">
        <v>66989</v>
      </c>
      <c r="D12" s="118">
        <f t="shared" si="0"/>
        <v>1.3654307909604522</v>
      </c>
    </row>
    <row r="13" spans="1:5" x14ac:dyDescent="0.25">
      <c r="A13" s="1" t="s">
        <v>79</v>
      </c>
      <c r="B13" s="116">
        <f t="shared" si="1"/>
        <v>2020</v>
      </c>
      <c r="C13" s="117">
        <v>28320</v>
      </c>
      <c r="D13" s="118">
        <f t="shared" si="0"/>
        <v>-0.6070159857904085</v>
      </c>
    </row>
    <row r="14" spans="1:5" x14ac:dyDescent="0.25">
      <c r="A14" s="1" t="s">
        <v>81</v>
      </c>
      <c r="B14" s="116">
        <f t="shared" si="1"/>
        <v>2019</v>
      </c>
      <c r="C14" s="117">
        <v>72064</v>
      </c>
      <c r="D14" s="118">
        <f t="shared" si="0"/>
        <v>-0.19614492236301984</v>
      </c>
    </row>
    <row r="15" spans="1:5" x14ac:dyDescent="0.25">
      <c r="A15" s="1" t="s">
        <v>83</v>
      </c>
      <c r="B15" s="116">
        <f t="shared" si="1"/>
        <v>2018</v>
      </c>
      <c r="C15" s="117">
        <v>89648</v>
      </c>
      <c r="D15" s="118">
        <f>C15/C16-1</f>
        <v>2.5967337689833947E-2</v>
      </c>
    </row>
    <row r="16" spans="1:5" x14ac:dyDescent="0.25">
      <c r="A16" s="1" t="s">
        <v>85</v>
      </c>
      <c r="B16" s="116">
        <f t="shared" si="1"/>
        <v>2017</v>
      </c>
      <c r="C16" s="117">
        <v>87379</v>
      </c>
      <c r="D16" s="118">
        <f>C16/C17-1</f>
        <v>2.34369509709762E-2</v>
      </c>
    </row>
    <row r="17" spans="1:4" x14ac:dyDescent="0.25">
      <c r="A17" s="1" t="s">
        <v>87</v>
      </c>
      <c r="B17" s="116">
        <f t="shared" si="1"/>
        <v>2016</v>
      </c>
      <c r="C17" s="117">
        <v>85378</v>
      </c>
      <c r="D17" s="118">
        <f t="shared" si="0"/>
        <v>-3.8156931222891877E-2</v>
      </c>
    </row>
    <row r="18" spans="1:4" x14ac:dyDescent="0.25">
      <c r="A18" s="1" t="s">
        <v>89</v>
      </c>
      <c r="B18" s="116">
        <f t="shared" si="1"/>
        <v>2015</v>
      </c>
      <c r="C18" s="117">
        <v>88765</v>
      </c>
      <c r="D18" s="118">
        <f t="shared" si="0"/>
        <v>4.1292744442489315E-2</v>
      </c>
    </row>
    <row r="19" spans="1:4" x14ac:dyDescent="0.25">
      <c r="A19" s="1" t="s">
        <v>91</v>
      </c>
      <c r="B19" s="116">
        <f t="shared" si="1"/>
        <v>2014</v>
      </c>
      <c r="C19" s="117">
        <v>85245</v>
      </c>
      <c r="D19" s="118">
        <f t="shared" si="0"/>
        <v>-7.823313148788924E-2</v>
      </c>
    </row>
    <row r="20" spans="1:4" x14ac:dyDescent="0.25">
      <c r="A20" s="1" t="s">
        <v>93</v>
      </c>
      <c r="B20" s="116">
        <f t="shared" si="1"/>
        <v>2013</v>
      </c>
      <c r="C20" s="117">
        <v>92480</v>
      </c>
      <c r="D20" s="118">
        <f>C20/C21-1</f>
        <v>8.281522591825019E-2</v>
      </c>
    </row>
    <row r="21" spans="1:4" x14ac:dyDescent="0.25">
      <c r="A21" s="1" t="s">
        <v>95</v>
      </c>
      <c r="B21" s="116">
        <f t="shared" si="1"/>
        <v>2012</v>
      </c>
      <c r="C21" s="117">
        <v>85407</v>
      </c>
      <c r="D21" s="118">
        <f t="shared" si="0"/>
        <v>-0.12278917852961113</v>
      </c>
    </row>
    <row r="22" spans="1:4" x14ac:dyDescent="0.25">
      <c r="A22" s="1" t="s">
        <v>97</v>
      </c>
      <c r="B22" s="116">
        <f t="shared" si="1"/>
        <v>2011</v>
      </c>
      <c r="C22" s="117">
        <v>97362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1F13-9926-45F7-AFE8-9C476A274D29}">
  <sheetPr>
    <tabColor rgb="FF92D050"/>
  </sheetPr>
  <dimension ref="B1:W54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10" width="10.7109375" customWidth="1"/>
    <col min="11" max="11" width="12" customWidth="1"/>
    <col min="12" max="12" width="10.7109375" customWidth="1"/>
    <col min="13" max="18" width="12.28515625" customWidth="1"/>
    <col min="19" max="19" width="10.7109375" customWidth="1"/>
    <col min="20" max="20" width="13" customWidth="1"/>
    <col min="21" max="21" width="10.7109375" customWidth="1"/>
    <col min="24" max="24" width="14.42578125" customWidth="1"/>
    <col min="25" max="26" width="7.85546875" customWidth="1"/>
    <col min="27" max="27" width="8.140625" customWidth="1"/>
    <col min="28" max="28" width="9" customWidth="1"/>
    <col min="29" max="30" width="9.42578125" customWidth="1"/>
  </cols>
  <sheetData>
    <row r="1" spans="2:23" ht="42.75" customHeight="1" x14ac:dyDescent="0.25"/>
    <row r="3" spans="2:23" ht="30.75" customHeight="1" thickBot="1" x14ac:dyDescent="0.3">
      <c r="B3" s="84" t="str">
        <f>CONCATENATE("Plazas alojativas en funcionamiento Tenerife y municipios")</f>
        <v>Plazas alojativas en funcionamiento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2:23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  <c r="W4" s="86"/>
    </row>
    <row r="5" spans="2:23" ht="15.75" thickBot="1" x14ac:dyDescent="0.3">
      <c r="B5" s="87"/>
      <c r="C5" s="297" t="s">
        <v>60</v>
      </c>
      <c r="D5" s="297"/>
      <c r="E5" s="297"/>
      <c r="F5" s="297"/>
      <c r="G5" s="297"/>
      <c r="H5" s="297"/>
      <c r="I5" s="88"/>
      <c r="J5" s="88"/>
      <c r="K5" s="88"/>
      <c r="L5" s="88"/>
      <c r="M5" s="89"/>
      <c r="N5" s="298" t="s">
        <v>61</v>
      </c>
      <c r="O5" s="298"/>
      <c r="P5" s="298"/>
      <c r="Q5" s="298"/>
      <c r="R5" s="298"/>
      <c r="S5" s="88"/>
      <c r="T5" s="88"/>
      <c r="U5" s="88"/>
      <c r="V5" s="88"/>
      <c r="W5" s="89"/>
    </row>
    <row r="6" spans="2:23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CONCATENATE("var. ",RIGHT(H6,2),"/",RIGHT(D6,2))</f>
        <v>var. 25/21</v>
      </c>
      <c r="K6" s="91" t="str">
        <f>CONCATENATE("dif. ",RIGHT(H6,2),"/",RIGHT(G6,2))</f>
        <v>dif. 25/24</v>
      </c>
      <c r="L6" s="91" t="str">
        <f>CONCATENATE("dif. ",RIGHT(H6,2),"/",RIGHT(D6,2))</f>
        <v>dif. 25/21</v>
      </c>
      <c r="M6" s="14" t="str">
        <f>CONCATENATE("cuota/ total isla ",RIGHT(H6,2))</f>
        <v>cuota/ total isla 25</v>
      </c>
      <c r="N6" s="92" t="s">
        <v>236</v>
      </c>
      <c r="O6" s="92" t="s">
        <v>237</v>
      </c>
      <c r="P6" s="92" t="s">
        <v>238</v>
      </c>
      <c r="Q6" s="92" t="s">
        <v>239</v>
      </c>
      <c r="R6" s="92" t="s">
        <v>240</v>
      </c>
      <c r="S6" s="91" t="str">
        <f>CONCATENATE("var. ",RIGHT(R6,2),"/",RIGHT(Q6,2))</f>
        <v>var. 26/25</v>
      </c>
      <c r="T6" s="91" t="str">
        <f>CONCATENATE("var. ",RIGHT(R6,2),"/",RIGHT(N6,2))</f>
        <v>var. 26/22</v>
      </c>
      <c r="U6" s="91" t="str">
        <f>CONCATENATE("dif. ",RIGHT(R6,2),"/",RIGHT(Q6,2))</f>
        <v>dif. 26/25</v>
      </c>
      <c r="V6" s="91" t="str">
        <f>CONCATENATE("dif. ",RIGHT(R6,2),"/",RIGHT(N6,2))</f>
        <v>dif. 26/22</v>
      </c>
      <c r="W6" s="89" t="str">
        <f>CONCATENATE("cuota/ total isla ",RIGHT(R6,2))</f>
        <v>cuota/ total isla 26</v>
      </c>
    </row>
    <row r="7" spans="2:23" x14ac:dyDescent="0.25">
      <c r="B7" s="93" t="s">
        <v>45</v>
      </c>
      <c r="C7" s="94">
        <v>66601</v>
      </c>
      <c r="D7" s="94">
        <v>82456</v>
      </c>
      <c r="E7" s="94">
        <v>123696</v>
      </c>
      <c r="F7" s="94">
        <v>125536</v>
      </c>
      <c r="G7" s="94">
        <v>135046</v>
      </c>
      <c r="H7" s="94">
        <v>125647</v>
      </c>
      <c r="I7" s="95">
        <f t="shared" ref="I7:I52" si="0">IFERROR(H7/G7-1,"-")</f>
        <v>-6.9598507175332891E-2</v>
      </c>
      <c r="J7" s="95">
        <f t="shared" ref="J7:J52" si="1">IFERROR(H7/D7-1,"-")</f>
        <v>0.52380663626661494</v>
      </c>
      <c r="K7" s="94">
        <f t="shared" ref="K7:K52" si="2">IFERROR(H7-G7,"-")</f>
        <v>-9399</v>
      </c>
      <c r="L7" s="94">
        <f t="shared" ref="L7:L52" si="3">IFERROR(H7-D7,"-")</f>
        <v>43191</v>
      </c>
      <c r="M7" s="95">
        <f>H7/H7</f>
        <v>1</v>
      </c>
      <c r="N7" s="94">
        <v>374094</v>
      </c>
      <c r="O7" s="94">
        <v>372669</v>
      </c>
      <c r="P7" s="94">
        <v>377976</v>
      </c>
      <c r="Q7" s="94">
        <v>371106</v>
      </c>
      <c r="R7" s="94">
        <v>386427</v>
      </c>
      <c r="S7" s="95">
        <f t="shared" ref="S7:S52" si="4">IFERROR(R7/Q7-1,"-")</f>
        <v>4.128470032820819E-2</v>
      </c>
      <c r="T7" s="95">
        <f t="shared" ref="T7:T52" si="5">IFERROR(R7/N7-1,"-")</f>
        <v>3.2967649842018387E-2</v>
      </c>
      <c r="U7" s="94">
        <f t="shared" ref="U7:U52" si="6">IFERROR(R7-Q7,"-")</f>
        <v>15321</v>
      </c>
      <c r="V7" s="94">
        <f t="shared" ref="V7:V52" si="7">IFERROR(R7-N7,"-")</f>
        <v>12333</v>
      </c>
      <c r="W7" s="95">
        <f>R7/R7</f>
        <v>1</v>
      </c>
    </row>
    <row r="8" spans="2:23" x14ac:dyDescent="0.25">
      <c r="B8" s="96" t="s">
        <v>62</v>
      </c>
      <c r="C8" s="97">
        <v>44487</v>
      </c>
      <c r="D8" s="97">
        <v>56791</v>
      </c>
      <c r="E8" s="97">
        <v>89503</v>
      </c>
      <c r="F8" s="97">
        <v>89318</v>
      </c>
      <c r="G8" s="97">
        <v>99213</v>
      </c>
      <c r="H8" s="97">
        <v>89678</v>
      </c>
      <c r="I8" s="98">
        <f t="shared" si="0"/>
        <v>-9.6106357029824729E-2</v>
      </c>
      <c r="J8" s="98">
        <f t="shared" si="1"/>
        <v>0.57908823581201241</v>
      </c>
      <c r="K8" s="97">
        <f t="shared" si="2"/>
        <v>-9535</v>
      </c>
      <c r="L8" s="97">
        <f t="shared" si="3"/>
        <v>32887</v>
      </c>
      <c r="M8" s="98">
        <f>H8/H7</f>
        <v>0.71372973489219793</v>
      </c>
      <c r="N8" s="97">
        <v>90035</v>
      </c>
      <c r="O8" s="97">
        <v>88140</v>
      </c>
      <c r="P8" s="97">
        <v>90425</v>
      </c>
      <c r="Q8" s="97">
        <v>87684</v>
      </c>
      <c r="R8" s="97">
        <v>92698</v>
      </c>
      <c r="S8" s="98">
        <f t="shared" si="4"/>
        <v>5.7182610282377588E-2</v>
      </c>
      <c r="T8" s="98">
        <f t="shared" si="5"/>
        <v>2.9577386571888686E-2</v>
      </c>
      <c r="U8" s="97">
        <f t="shared" si="6"/>
        <v>5014</v>
      </c>
      <c r="V8" s="97">
        <f t="shared" si="7"/>
        <v>2663</v>
      </c>
      <c r="W8" s="98">
        <f>R8/R7</f>
        <v>0.23988489417147352</v>
      </c>
    </row>
    <row r="9" spans="2:23" x14ac:dyDescent="0.25">
      <c r="B9" s="99" t="s">
        <v>63</v>
      </c>
      <c r="C9" s="53">
        <v>34865</v>
      </c>
      <c r="D9" s="53">
        <v>45244</v>
      </c>
      <c r="E9" s="53">
        <v>71471</v>
      </c>
      <c r="F9" s="53">
        <v>72829</v>
      </c>
      <c r="G9" s="53">
        <v>81170</v>
      </c>
      <c r="H9" s="53">
        <v>73859</v>
      </c>
      <c r="I9" s="100">
        <f t="shared" si="0"/>
        <v>-9.0070222988788973E-2</v>
      </c>
      <c r="J9" s="100">
        <f t="shared" si="1"/>
        <v>0.63245955264786491</v>
      </c>
      <c r="K9" s="53">
        <f t="shared" si="2"/>
        <v>-7311</v>
      </c>
      <c r="L9" s="53">
        <f t="shared" si="3"/>
        <v>28615</v>
      </c>
      <c r="M9" s="100">
        <f>H9/H7</f>
        <v>0.5878293950512149</v>
      </c>
      <c r="N9" s="53">
        <v>71922</v>
      </c>
      <c r="O9" s="53">
        <v>72243</v>
      </c>
      <c r="P9" s="53">
        <v>74240</v>
      </c>
      <c r="Q9" s="53">
        <v>72139</v>
      </c>
      <c r="R9" s="53">
        <v>76645</v>
      </c>
      <c r="S9" s="100">
        <f t="shared" si="4"/>
        <v>6.2462745532929409E-2</v>
      </c>
      <c r="T9" s="100">
        <f t="shared" si="5"/>
        <v>6.5668362948750003E-2</v>
      </c>
      <c r="U9" s="53">
        <f t="shared" si="6"/>
        <v>4506</v>
      </c>
      <c r="V9" s="53">
        <f t="shared" si="7"/>
        <v>4723</v>
      </c>
      <c r="W9" s="100">
        <f>R9/R7</f>
        <v>0.19834276590403879</v>
      </c>
    </row>
    <row r="10" spans="2:23" x14ac:dyDescent="0.25">
      <c r="B10" s="99" t="s">
        <v>64</v>
      </c>
      <c r="C10" s="53">
        <v>9622</v>
      </c>
      <c r="D10" s="53">
        <v>11547</v>
      </c>
      <c r="E10" s="53">
        <v>18032</v>
      </c>
      <c r="F10" s="53">
        <v>16489</v>
      </c>
      <c r="G10" s="53">
        <v>18043</v>
      </c>
      <c r="H10" s="53">
        <v>15819</v>
      </c>
      <c r="I10" s="100">
        <f t="shared" si="0"/>
        <v>-0.12326109848694788</v>
      </c>
      <c r="J10" s="100">
        <f t="shared" si="1"/>
        <v>0.36996622499350473</v>
      </c>
      <c r="K10" s="53">
        <f t="shared" si="2"/>
        <v>-2224</v>
      </c>
      <c r="L10" s="53">
        <f t="shared" si="3"/>
        <v>4272</v>
      </c>
      <c r="M10" s="100">
        <f>H10/H7</f>
        <v>0.12590033984098306</v>
      </c>
      <c r="N10" s="53">
        <v>18113</v>
      </c>
      <c r="O10" s="53">
        <v>15897</v>
      </c>
      <c r="P10" s="53">
        <v>16185</v>
      </c>
      <c r="Q10" s="53">
        <v>15545</v>
      </c>
      <c r="R10" s="53">
        <v>16053</v>
      </c>
      <c r="S10" s="100">
        <f t="shared" si="4"/>
        <v>3.2679318108716604E-2</v>
      </c>
      <c r="T10" s="100">
        <f t="shared" si="5"/>
        <v>-0.11373046982830015</v>
      </c>
      <c r="U10" s="53">
        <f t="shared" si="6"/>
        <v>508</v>
      </c>
      <c r="V10" s="53">
        <f t="shared" si="7"/>
        <v>-2060</v>
      </c>
      <c r="W10" s="100">
        <f>R10/R7</f>
        <v>4.1542128267434732E-2</v>
      </c>
    </row>
    <row r="11" spans="2:23" x14ac:dyDescent="0.25">
      <c r="B11" s="96" t="s">
        <v>65</v>
      </c>
      <c r="C11" s="97">
        <v>22114</v>
      </c>
      <c r="D11" s="97">
        <v>25665</v>
      </c>
      <c r="E11" s="97">
        <v>34193</v>
      </c>
      <c r="F11" s="97">
        <v>36218</v>
      </c>
      <c r="G11" s="97">
        <v>35833</v>
      </c>
      <c r="H11" s="97">
        <v>35968</v>
      </c>
      <c r="I11" s="98">
        <f t="shared" si="0"/>
        <v>3.7674769067619351E-3</v>
      </c>
      <c r="J11" s="98">
        <f t="shared" si="1"/>
        <v>0.40144165205532834</v>
      </c>
      <c r="K11" s="97">
        <f t="shared" si="2"/>
        <v>135</v>
      </c>
      <c r="L11" s="97">
        <f t="shared" si="3"/>
        <v>10303</v>
      </c>
      <c r="M11" s="98">
        <f>H11/H7</f>
        <v>0.28626230630257787</v>
      </c>
      <c r="N11" s="97">
        <v>34663</v>
      </c>
      <c r="O11" s="97">
        <v>36083</v>
      </c>
      <c r="P11" s="97">
        <v>35567</v>
      </c>
      <c r="Q11" s="97">
        <v>36018</v>
      </c>
      <c r="R11" s="97">
        <v>36111</v>
      </c>
      <c r="S11" s="98">
        <f t="shared" si="4"/>
        <v>2.5820423121771796E-3</v>
      </c>
      <c r="T11" s="98">
        <f t="shared" si="5"/>
        <v>4.1773649135966373E-2</v>
      </c>
      <c r="U11" s="97">
        <f t="shared" si="6"/>
        <v>93</v>
      </c>
      <c r="V11" s="97">
        <f t="shared" si="7"/>
        <v>1448</v>
      </c>
      <c r="W11" s="98">
        <f>R11/R7</f>
        <v>9.3448439161859811E-2</v>
      </c>
    </row>
    <row r="12" spans="2:23" x14ac:dyDescent="0.25">
      <c r="B12" s="93" t="s">
        <v>46</v>
      </c>
      <c r="C12" s="101">
        <v>23742</v>
      </c>
      <c r="D12" s="101">
        <v>29697</v>
      </c>
      <c r="E12" s="101">
        <v>44233</v>
      </c>
      <c r="F12" s="101">
        <v>45902</v>
      </c>
      <c r="G12" s="101">
        <v>49468</v>
      </c>
      <c r="H12" s="101">
        <v>45191</v>
      </c>
      <c r="I12" s="102">
        <f t="shared" si="0"/>
        <v>-8.645993369450955E-2</v>
      </c>
      <c r="J12" s="102">
        <f t="shared" si="1"/>
        <v>0.52173620230999762</v>
      </c>
      <c r="K12" s="101">
        <f t="shared" si="2"/>
        <v>-4277</v>
      </c>
      <c r="L12" s="101">
        <f t="shared" si="3"/>
        <v>15494</v>
      </c>
      <c r="M12" s="95">
        <f>H12/H12</f>
        <v>1</v>
      </c>
      <c r="N12" s="101">
        <v>44921</v>
      </c>
      <c r="O12" s="101">
        <v>45920</v>
      </c>
      <c r="P12" s="101">
        <v>46039</v>
      </c>
      <c r="Q12" s="101">
        <v>43954</v>
      </c>
      <c r="R12" s="101">
        <v>47275</v>
      </c>
      <c r="S12" s="102">
        <f t="shared" si="4"/>
        <v>7.5556263366246545E-2</v>
      </c>
      <c r="T12" s="102">
        <f t="shared" si="5"/>
        <v>5.2403107677923444E-2</v>
      </c>
      <c r="U12" s="101">
        <f t="shared" si="6"/>
        <v>3321</v>
      </c>
      <c r="V12" s="101">
        <f t="shared" si="7"/>
        <v>2354</v>
      </c>
      <c r="W12" s="95">
        <f>R12/R12</f>
        <v>1</v>
      </c>
    </row>
    <row r="13" spans="2:23" x14ac:dyDescent="0.25">
      <c r="B13" s="96" t="s">
        <v>62</v>
      </c>
      <c r="C13" s="97">
        <v>17566</v>
      </c>
      <c r="D13" s="97">
        <v>23340</v>
      </c>
      <c r="E13" s="97">
        <v>34827</v>
      </c>
      <c r="F13" s="97">
        <v>34946</v>
      </c>
      <c r="G13" s="97">
        <v>38139</v>
      </c>
      <c r="H13" s="97">
        <v>33613</v>
      </c>
      <c r="I13" s="98">
        <f t="shared" si="0"/>
        <v>-0.11867117648601166</v>
      </c>
      <c r="J13" s="98">
        <f t="shared" si="1"/>
        <v>0.44014567266495286</v>
      </c>
      <c r="K13" s="97">
        <f t="shared" si="2"/>
        <v>-4526</v>
      </c>
      <c r="L13" s="97">
        <f t="shared" si="3"/>
        <v>10273</v>
      </c>
      <c r="M13" s="98">
        <f>H13/H12</f>
        <v>0.74379854395786771</v>
      </c>
      <c r="N13" s="97">
        <v>35166</v>
      </c>
      <c r="O13" s="97">
        <v>34910</v>
      </c>
      <c r="P13" s="97">
        <v>34652</v>
      </c>
      <c r="Q13" s="97">
        <v>32335</v>
      </c>
      <c r="R13" s="97">
        <v>35054</v>
      </c>
      <c r="S13" s="98">
        <f t="shared" si="4"/>
        <v>8.4088449049018132E-2</v>
      </c>
      <c r="T13" s="98">
        <f t="shared" si="5"/>
        <v>-3.1848945003696283E-3</v>
      </c>
      <c r="U13" s="97">
        <f t="shared" si="6"/>
        <v>2719</v>
      </c>
      <c r="V13" s="97">
        <f t="shared" si="7"/>
        <v>-112</v>
      </c>
      <c r="W13" s="98">
        <f>R13/R12</f>
        <v>0.7414912744579587</v>
      </c>
    </row>
    <row r="14" spans="2:23" x14ac:dyDescent="0.25">
      <c r="B14" s="99" t="s">
        <v>63</v>
      </c>
      <c r="C14" s="53">
        <v>14847</v>
      </c>
      <c r="D14" s="53">
        <v>20181</v>
      </c>
      <c r="E14" s="53">
        <v>29820</v>
      </c>
      <c r="F14" s="53">
        <v>30493</v>
      </c>
      <c r="G14" s="53">
        <v>33752</v>
      </c>
      <c r="H14" s="53">
        <v>29550</v>
      </c>
      <c r="I14" s="100">
        <f t="shared" si="0"/>
        <v>-0.12449632614363593</v>
      </c>
      <c r="J14" s="100">
        <f t="shared" si="1"/>
        <v>0.46424855061691694</v>
      </c>
      <c r="K14" s="53">
        <f t="shared" si="2"/>
        <v>-4202</v>
      </c>
      <c r="L14" s="53">
        <f t="shared" si="3"/>
        <v>9369</v>
      </c>
      <c r="M14" s="100">
        <f>H14/H12</f>
        <v>0.65389126153437627</v>
      </c>
      <c r="N14" s="53">
        <v>30154</v>
      </c>
      <c r="O14" s="53">
        <v>30585</v>
      </c>
      <c r="P14" s="53">
        <v>30875</v>
      </c>
      <c r="Q14" s="53">
        <v>28330</v>
      </c>
      <c r="R14" s="53">
        <v>30861</v>
      </c>
      <c r="S14" s="100">
        <f t="shared" si="4"/>
        <v>8.9339922343805167E-2</v>
      </c>
      <c r="T14" s="100">
        <f t="shared" si="5"/>
        <v>2.3446308947403294E-2</v>
      </c>
      <c r="U14" s="53">
        <f t="shared" si="6"/>
        <v>2531</v>
      </c>
      <c r="V14" s="53">
        <f t="shared" si="7"/>
        <v>707</v>
      </c>
      <c r="W14" s="100">
        <f>R14/R12</f>
        <v>0.65279746166049712</v>
      </c>
    </row>
    <row r="15" spans="2:23" x14ac:dyDescent="0.25">
      <c r="B15" s="99" t="s">
        <v>64</v>
      </c>
      <c r="C15" s="53">
        <v>2720</v>
      </c>
      <c r="D15" s="53">
        <v>3159</v>
      </c>
      <c r="E15" s="53">
        <v>5006</v>
      </c>
      <c r="F15" s="53">
        <v>4453</v>
      </c>
      <c r="G15" s="53">
        <v>4387</v>
      </c>
      <c r="H15" s="53">
        <v>4063</v>
      </c>
      <c r="I15" s="100">
        <f t="shared" si="0"/>
        <v>-7.3854570321404189E-2</v>
      </c>
      <c r="J15" s="100">
        <f t="shared" si="1"/>
        <v>0.28616650838873059</v>
      </c>
      <c r="K15" s="53">
        <f t="shared" si="2"/>
        <v>-324</v>
      </c>
      <c r="L15" s="53">
        <f t="shared" si="3"/>
        <v>904</v>
      </c>
      <c r="M15" s="100">
        <f>H15/H12</f>
        <v>8.99072824234914E-2</v>
      </c>
      <c r="N15" s="53">
        <v>5012</v>
      </c>
      <c r="O15" s="53">
        <v>4325</v>
      </c>
      <c r="P15" s="53">
        <v>3777</v>
      </c>
      <c r="Q15" s="53">
        <v>4005</v>
      </c>
      <c r="R15" s="53">
        <v>4193</v>
      </c>
      <c r="S15" s="100">
        <f t="shared" si="4"/>
        <v>4.6941323345817798E-2</v>
      </c>
      <c r="T15" s="100">
        <f t="shared" si="5"/>
        <v>-0.16340782122905029</v>
      </c>
      <c r="U15" s="53">
        <f t="shared" si="6"/>
        <v>188</v>
      </c>
      <c r="V15" s="53">
        <f t="shared" si="7"/>
        <v>-819</v>
      </c>
      <c r="W15" s="100">
        <f>R15/R12</f>
        <v>8.8693812797461663E-2</v>
      </c>
    </row>
    <row r="16" spans="2:23" x14ac:dyDescent="0.25">
      <c r="B16" s="96" t="s">
        <v>65</v>
      </c>
      <c r="C16" s="97">
        <v>6176</v>
      </c>
      <c r="D16" s="97">
        <v>6357</v>
      </c>
      <c r="E16" s="97">
        <v>9406</v>
      </c>
      <c r="F16" s="97">
        <v>10956</v>
      </c>
      <c r="G16" s="97">
        <v>11330</v>
      </c>
      <c r="H16" s="97">
        <v>11579</v>
      </c>
      <c r="I16" s="98">
        <f t="shared" si="0"/>
        <v>2.1977052074139358E-2</v>
      </c>
      <c r="J16" s="98">
        <f t="shared" si="1"/>
        <v>0.82145666194745948</v>
      </c>
      <c r="K16" s="97">
        <f t="shared" si="2"/>
        <v>249</v>
      </c>
      <c r="L16" s="97">
        <f t="shared" si="3"/>
        <v>5222</v>
      </c>
      <c r="M16" s="98">
        <f>H16/H12</f>
        <v>0.25622358434201498</v>
      </c>
      <c r="N16" s="97">
        <v>9755</v>
      </c>
      <c r="O16" s="97">
        <v>11010</v>
      </c>
      <c r="P16" s="97">
        <v>11387</v>
      </c>
      <c r="Q16" s="97">
        <v>11619</v>
      </c>
      <c r="R16" s="97">
        <v>12221</v>
      </c>
      <c r="S16" s="98">
        <f t="shared" si="4"/>
        <v>5.1811687752818747E-2</v>
      </c>
      <c r="T16" s="98">
        <f t="shared" si="5"/>
        <v>0.25279343926191689</v>
      </c>
      <c r="U16" s="97">
        <f t="shared" si="6"/>
        <v>602</v>
      </c>
      <c r="V16" s="97">
        <f t="shared" si="7"/>
        <v>2466</v>
      </c>
      <c r="W16" s="98">
        <f>R16/R12</f>
        <v>0.25850872554204124</v>
      </c>
    </row>
    <row r="17" spans="2:23" x14ac:dyDescent="0.25">
      <c r="B17" s="93" t="s">
        <v>50</v>
      </c>
      <c r="C17" s="101">
        <v>9244</v>
      </c>
      <c r="D17" s="101">
        <v>11050</v>
      </c>
      <c r="E17" s="101">
        <v>18364</v>
      </c>
      <c r="F17" s="101">
        <v>19209</v>
      </c>
      <c r="G17" s="101">
        <v>21355</v>
      </c>
      <c r="H17" s="101">
        <v>20029</v>
      </c>
      <c r="I17" s="102">
        <f t="shared" si="0"/>
        <v>-6.2093186607351858E-2</v>
      </c>
      <c r="J17" s="102">
        <f t="shared" si="1"/>
        <v>0.8125791855203619</v>
      </c>
      <c r="K17" s="101">
        <f t="shared" si="2"/>
        <v>-1326</v>
      </c>
      <c r="L17" s="101">
        <f t="shared" si="3"/>
        <v>8979</v>
      </c>
      <c r="M17" s="95">
        <f>H17/H17</f>
        <v>1</v>
      </c>
      <c r="N17" s="101">
        <v>18373</v>
      </c>
      <c r="O17" s="101">
        <v>18698</v>
      </c>
      <c r="P17" s="101">
        <v>20140</v>
      </c>
      <c r="Q17" s="101">
        <v>19634</v>
      </c>
      <c r="R17" s="101">
        <v>20985</v>
      </c>
      <c r="S17" s="102">
        <f t="shared" si="4"/>
        <v>6.8809208515839826E-2</v>
      </c>
      <c r="T17" s="102">
        <f t="shared" si="5"/>
        <v>0.14216513361998584</v>
      </c>
      <c r="U17" s="101">
        <f t="shared" si="6"/>
        <v>1351</v>
      </c>
      <c r="V17" s="101">
        <f t="shared" si="7"/>
        <v>2612</v>
      </c>
      <c r="W17" s="95">
        <f>R17/R17</f>
        <v>1</v>
      </c>
    </row>
    <row r="18" spans="2:23" x14ac:dyDescent="0.25">
      <c r="B18" s="96" t="s">
        <v>62</v>
      </c>
      <c r="C18" s="97">
        <v>6499</v>
      </c>
      <c r="D18" s="97">
        <v>8111</v>
      </c>
      <c r="E18" s="97">
        <v>14162</v>
      </c>
      <c r="F18" s="97">
        <v>14862</v>
      </c>
      <c r="G18" s="97">
        <v>16965</v>
      </c>
      <c r="H18" s="97">
        <v>15578</v>
      </c>
      <c r="I18" s="98">
        <f t="shared" si="0"/>
        <v>-8.1756557618626546E-2</v>
      </c>
      <c r="J18" s="98">
        <f t="shared" si="1"/>
        <v>0.92060165207742561</v>
      </c>
      <c r="K18" s="97">
        <f t="shared" si="2"/>
        <v>-1387</v>
      </c>
      <c r="L18" s="97">
        <f t="shared" si="3"/>
        <v>7467</v>
      </c>
      <c r="M18" s="98">
        <f>H18/H17</f>
        <v>0.77777223026611408</v>
      </c>
      <c r="N18" s="97">
        <v>14288</v>
      </c>
      <c r="O18" s="97">
        <v>14351</v>
      </c>
      <c r="P18" s="97">
        <v>15777</v>
      </c>
      <c r="Q18" s="97">
        <v>15181</v>
      </c>
      <c r="R18" s="97">
        <v>16562</v>
      </c>
      <c r="S18" s="98">
        <f t="shared" si="4"/>
        <v>9.0968974375864597E-2</v>
      </c>
      <c r="T18" s="98">
        <f t="shared" si="5"/>
        <v>0.15915453527435619</v>
      </c>
      <c r="U18" s="97">
        <f t="shared" si="6"/>
        <v>1381</v>
      </c>
      <c r="V18" s="97">
        <f t="shared" si="7"/>
        <v>2274</v>
      </c>
      <c r="W18" s="98">
        <f>R18/R17</f>
        <v>0.78923040266857281</v>
      </c>
    </row>
    <row r="19" spans="2:23" x14ac:dyDescent="0.25">
      <c r="B19" s="99" t="s">
        <v>63</v>
      </c>
      <c r="C19" s="53">
        <v>5381</v>
      </c>
      <c r="D19" s="53">
        <v>6550</v>
      </c>
      <c r="E19" s="53">
        <v>12095</v>
      </c>
      <c r="F19" s="53">
        <v>12793</v>
      </c>
      <c r="G19" s="53">
        <v>14687</v>
      </c>
      <c r="H19" s="53">
        <v>13444</v>
      </c>
      <c r="I19" s="100">
        <f t="shared" si="0"/>
        <v>-8.4632668346156459E-2</v>
      </c>
      <c r="J19" s="100">
        <f t="shared" si="1"/>
        <v>1.0525190839694658</v>
      </c>
      <c r="K19" s="53">
        <f t="shared" si="2"/>
        <v>-1243</v>
      </c>
      <c r="L19" s="53">
        <f t="shared" si="3"/>
        <v>6894</v>
      </c>
      <c r="M19" s="100">
        <f>H19/H17</f>
        <v>0.67122672125418148</v>
      </c>
      <c r="N19" s="53">
        <v>12383</v>
      </c>
      <c r="O19" s="53">
        <v>12252</v>
      </c>
      <c r="P19" s="53">
        <v>13674</v>
      </c>
      <c r="Q19" s="53">
        <v>13072</v>
      </c>
      <c r="R19" s="53">
        <v>14142</v>
      </c>
      <c r="S19" s="100">
        <f t="shared" si="4"/>
        <v>8.1854345165238707E-2</v>
      </c>
      <c r="T19" s="100">
        <f t="shared" si="5"/>
        <v>0.14204958410724378</v>
      </c>
      <c r="U19" s="53">
        <f t="shared" si="6"/>
        <v>1070</v>
      </c>
      <c r="V19" s="53">
        <f t="shared" si="7"/>
        <v>1759</v>
      </c>
      <c r="W19" s="100">
        <f>R19/R17</f>
        <v>0.67390993566833457</v>
      </c>
    </row>
    <row r="20" spans="2:23" x14ac:dyDescent="0.25">
      <c r="B20" s="99" t="s">
        <v>64</v>
      </c>
      <c r="C20" s="53">
        <v>1118</v>
      </c>
      <c r="D20" s="53">
        <v>1561</v>
      </c>
      <c r="E20" s="53">
        <v>2067</v>
      </c>
      <c r="F20" s="53">
        <v>2069</v>
      </c>
      <c r="G20" s="53">
        <v>2278</v>
      </c>
      <c r="H20" s="53">
        <v>2134</v>
      </c>
      <c r="I20" s="100">
        <f t="shared" si="0"/>
        <v>-6.3213345039508373E-2</v>
      </c>
      <c r="J20" s="100">
        <f t="shared" si="1"/>
        <v>0.36707238949391408</v>
      </c>
      <c r="K20" s="53">
        <f t="shared" si="2"/>
        <v>-144</v>
      </c>
      <c r="L20" s="53">
        <f t="shared" si="3"/>
        <v>573</v>
      </c>
      <c r="M20" s="100">
        <f>H20/H17</f>
        <v>0.1065455090119327</v>
      </c>
      <c r="N20" s="53">
        <v>1905</v>
      </c>
      <c r="O20" s="53">
        <v>2099</v>
      </c>
      <c r="P20" s="53">
        <v>2103</v>
      </c>
      <c r="Q20" s="53">
        <v>2109</v>
      </c>
      <c r="R20" s="53">
        <v>2420</v>
      </c>
      <c r="S20" s="100">
        <f t="shared" si="4"/>
        <v>0.14746325272641059</v>
      </c>
      <c r="T20" s="100">
        <f t="shared" si="5"/>
        <v>0.2703412073490814</v>
      </c>
      <c r="U20" s="53">
        <f t="shared" si="6"/>
        <v>311</v>
      </c>
      <c r="V20" s="53">
        <f t="shared" si="7"/>
        <v>515</v>
      </c>
      <c r="W20" s="100">
        <f>R20/R17</f>
        <v>0.11532046700023826</v>
      </c>
    </row>
    <row r="21" spans="2:23" x14ac:dyDescent="0.25">
      <c r="B21" s="96" t="s">
        <v>65</v>
      </c>
      <c r="C21" s="97">
        <v>2745</v>
      </c>
      <c r="D21" s="97">
        <v>2940</v>
      </c>
      <c r="E21" s="97">
        <v>4202</v>
      </c>
      <c r="F21" s="97">
        <v>4347</v>
      </c>
      <c r="G21" s="97">
        <v>4390</v>
      </c>
      <c r="H21" s="97">
        <v>4451</v>
      </c>
      <c r="I21" s="98">
        <f t="shared" si="0"/>
        <v>1.3895216400911181E-2</v>
      </c>
      <c r="J21" s="98">
        <f t="shared" si="1"/>
        <v>0.5139455782312925</v>
      </c>
      <c r="K21" s="97">
        <f t="shared" si="2"/>
        <v>61</v>
      </c>
      <c r="L21" s="97">
        <f t="shared" si="3"/>
        <v>1511</v>
      </c>
      <c r="M21" s="98">
        <f>H21/H17</f>
        <v>0.22222776973388586</v>
      </c>
      <c r="N21" s="97">
        <v>4085</v>
      </c>
      <c r="O21" s="97">
        <v>4347</v>
      </c>
      <c r="P21" s="97">
        <v>4363</v>
      </c>
      <c r="Q21" s="97">
        <v>4453</v>
      </c>
      <c r="R21" s="97">
        <v>4423</v>
      </c>
      <c r="S21" s="98">
        <f t="shared" si="4"/>
        <v>-6.7370312149113154E-3</v>
      </c>
      <c r="T21" s="98">
        <f t="shared" si="5"/>
        <v>8.2741738066095527E-2</v>
      </c>
      <c r="U21" s="97">
        <f t="shared" si="6"/>
        <v>-30</v>
      </c>
      <c r="V21" s="97">
        <f t="shared" si="7"/>
        <v>338</v>
      </c>
      <c r="W21" s="98">
        <f>R21/R17</f>
        <v>0.21076959733142722</v>
      </c>
    </row>
    <row r="22" spans="2:23" x14ac:dyDescent="0.25">
      <c r="B22" s="93" t="s">
        <v>48</v>
      </c>
      <c r="C22" s="101">
        <v>437</v>
      </c>
      <c r="D22" s="101">
        <v>669</v>
      </c>
      <c r="E22" s="101">
        <v>857</v>
      </c>
      <c r="F22" s="101">
        <v>900</v>
      </c>
      <c r="G22" s="101">
        <v>975</v>
      </c>
      <c r="H22" s="101">
        <v>912</v>
      </c>
      <c r="I22" s="102">
        <f t="shared" si="0"/>
        <v>-6.461538461538463E-2</v>
      </c>
      <c r="J22" s="102">
        <f t="shared" si="1"/>
        <v>0.36322869955156944</v>
      </c>
      <c r="K22" s="101">
        <f t="shared" si="2"/>
        <v>-63</v>
      </c>
      <c r="L22" s="101">
        <f t="shared" si="3"/>
        <v>243</v>
      </c>
      <c r="M22" s="102">
        <f>H22/H22</f>
        <v>1</v>
      </c>
      <c r="N22" s="101">
        <v>844</v>
      </c>
      <c r="O22" s="101">
        <v>912</v>
      </c>
      <c r="P22" s="101">
        <v>763</v>
      </c>
      <c r="Q22" s="101">
        <v>916</v>
      </c>
      <c r="R22" s="101">
        <v>905</v>
      </c>
      <c r="S22" s="102">
        <f t="shared" si="4"/>
        <v>-1.2008733624454093E-2</v>
      </c>
      <c r="T22" s="102">
        <f t="shared" si="5"/>
        <v>7.2274881516587675E-2</v>
      </c>
      <c r="U22" s="101">
        <f t="shared" si="6"/>
        <v>-11</v>
      </c>
      <c r="V22" s="101">
        <f t="shared" si="7"/>
        <v>61</v>
      </c>
      <c r="W22" s="102">
        <f>R22/R22</f>
        <v>1</v>
      </c>
    </row>
    <row r="23" spans="2:23" x14ac:dyDescent="0.25">
      <c r="B23" s="96" t="s">
        <v>62</v>
      </c>
      <c r="C23" s="97">
        <v>386</v>
      </c>
      <c r="D23" s="97">
        <v>669</v>
      </c>
      <c r="E23" s="97">
        <v>855</v>
      </c>
      <c r="F23" s="97">
        <v>886</v>
      </c>
      <c r="G23" s="97">
        <v>960</v>
      </c>
      <c r="H23" s="97">
        <v>894</v>
      </c>
      <c r="I23" s="98">
        <f t="shared" si="0"/>
        <v>-6.8749999999999978E-2</v>
      </c>
      <c r="J23" s="98">
        <f t="shared" si="1"/>
        <v>0.33632286995515703</v>
      </c>
      <c r="K23" s="97">
        <f t="shared" si="2"/>
        <v>-66</v>
      </c>
      <c r="L23" s="97">
        <f t="shared" si="3"/>
        <v>225</v>
      </c>
      <c r="M23" s="98">
        <f>H23/H22</f>
        <v>0.98026315789473684</v>
      </c>
      <c r="N23" s="97">
        <v>844</v>
      </c>
      <c r="O23" s="97">
        <v>898</v>
      </c>
      <c r="P23" s="97">
        <v>749</v>
      </c>
      <c r="Q23" s="97">
        <v>898</v>
      </c>
      <c r="R23" s="97">
        <v>887</v>
      </c>
      <c r="S23" s="98">
        <f t="shared" si="4"/>
        <v>-1.2249443207126953E-2</v>
      </c>
      <c r="T23" s="98">
        <f t="shared" si="5"/>
        <v>5.0947867298578142E-2</v>
      </c>
      <c r="U23" s="97">
        <f t="shared" si="6"/>
        <v>-11</v>
      </c>
      <c r="V23" s="97">
        <f t="shared" si="7"/>
        <v>43</v>
      </c>
      <c r="W23" s="98">
        <f>R23/R22</f>
        <v>0.98011049723756904</v>
      </c>
    </row>
    <row r="24" spans="2:23" x14ac:dyDescent="0.25"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0"/>
        <v>-</v>
      </c>
      <c r="J24" s="98" t="str">
        <f t="shared" si="1"/>
        <v>-</v>
      </c>
      <c r="K24" s="97">
        <f t="shared" si="2"/>
        <v>0</v>
      </c>
      <c r="L24" s="97">
        <f t="shared" si="3"/>
        <v>0</v>
      </c>
      <c r="M24" s="98">
        <f>H24/H22</f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8" t="str">
        <f t="shared" si="4"/>
        <v>-</v>
      </c>
      <c r="T24" s="98" t="str">
        <f t="shared" si="5"/>
        <v>-</v>
      </c>
      <c r="U24" s="97">
        <f t="shared" si="6"/>
        <v>0</v>
      </c>
      <c r="V24" s="97">
        <f t="shared" si="7"/>
        <v>0</v>
      </c>
      <c r="W24" s="98">
        <f>R24/R22</f>
        <v>0</v>
      </c>
    </row>
    <row r="25" spans="2:23" x14ac:dyDescent="0.25">
      <c r="B25" s="93" t="s">
        <v>49</v>
      </c>
      <c r="C25" s="101">
        <v>2900</v>
      </c>
      <c r="D25" s="101">
        <v>4012</v>
      </c>
      <c r="E25" s="101">
        <v>4562</v>
      </c>
      <c r="F25" s="101">
        <v>4395</v>
      </c>
      <c r="G25" s="101">
        <v>4748</v>
      </c>
      <c r="H25" s="101">
        <v>4616</v>
      </c>
      <c r="I25" s="102">
        <f t="shared" si="0"/>
        <v>-2.780117944397642E-2</v>
      </c>
      <c r="J25" s="102">
        <f t="shared" si="1"/>
        <v>0.15054835493519447</v>
      </c>
      <c r="K25" s="101">
        <f t="shared" si="2"/>
        <v>-132</v>
      </c>
      <c r="L25" s="101">
        <f t="shared" si="3"/>
        <v>604</v>
      </c>
      <c r="M25" s="95">
        <f>H25/H25</f>
        <v>1</v>
      </c>
      <c r="N25" s="101">
        <v>4562</v>
      </c>
      <c r="O25" s="101">
        <v>4276</v>
      </c>
      <c r="P25" s="101">
        <v>4307</v>
      </c>
      <c r="Q25" s="101">
        <v>4616</v>
      </c>
      <c r="R25" s="101">
        <v>4616</v>
      </c>
      <c r="S25" s="102">
        <f t="shared" si="4"/>
        <v>0</v>
      </c>
      <c r="T25" s="102">
        <f t="shared" si="5"/>
        <v>1.1836913634370783E-2</v>
      </c>
      <c r="U25" s="101">
        <f t="shared" si="6"/>
        <v>0</v>
      </c>
      <c r="V25" s="101">
        <f t="shared" si="7"/>
        <v>54</v>
      </c>
      <c r="W25" s="95">
        <f>R25/R25</f>
        <v>1</v>
      </c>
    </row>
    <row r="26" spans="2:23" x14ac:dyDescent="0.25">
      <c r="B26" s="96" t="s">
        <v>62</v>
      </c>
      <c r="C26" s="97">
        <v>2534</v>
      </c>
      <c r="D26" s="97">
        <v>3312</v>
      </c>
      <c r="E26" s="97">
        <v>3862</v>
      </c>
      <c r="F26" s="97">
        <v>3695</v>
      </c>
      <c r="G26" s="97">
        <v>4048</v>
      </c>
      <c r="H26" s="97">
        <v>3916</v>
      </c>
      <c r="I26" s="98">
        <f t="shared" si="0"/>
        <v>-3.2608695652173947E-2</v>
      </c>
      <c r="J26" s="98">
        <f t="shared" si="1"/>
        <v>0.18236714975845403</v>
      </c>
      <c r="K26" s="97">
        <f t="shared" si="2"/>
        <v>-132</v>
      </c>
      <c r="L26" s="97">
        <f t="shared" si="3"/>
        <v>604</v>
      </c>
      <c r="M26" s="98">
        <f>H26/H25</f>
        <v>0.84835355285961866</v>
      </c>
      <c r="N26" s="97">
        <v>3862</v>
      </c>
      <c r="O26" s="97">
        <v>3576</v>
      </c>
      <c r="P26" s="97">
        <v>3607</v>
      </c>
      <c r="Q26" s="97">
        <v>3916</v>
      </c>
      <c r="R26" s="97">
        <v>3916</v>
      </c>
      <c r="S26" s="98">
        <f t="shared" si="4"/>
        <v>0</v>
      </c>
      <c r="T26" s="98">
        <f t="shared" si="5"/>
        <v>1.3982392542724043E-2</v>
      </c>
      <c r="U26" s="97">
        <f t="shared" si="6"/>
        <v>0</v>
      </c>
      <c r="V26" s="97">
        <f t="shared" si="7"/>
        <v>54</v>
      </c>
      <c r="W26" s="98">
        <f>R26/R25</f>
        <v>0.84835355285961866</v>
      </c>
    </row>
    <row r="27" spans="2:23" x14ac:dyDescent="0.25"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0"/>
        <v>-</v>
      </c>
      <c r="J27" s="100" t="str">
        <f t="shared" si="1"/>
        <v>-</v>
      </c>
      <c r="K27" s="53">
        <f t="shared" si="2"/>
        <v>0</v>
      </c>
      <c r="L27" s="53">
        <f t="shared" si="3"/>
        <v>0</v>
      </c>
      <c r="M27" s="100">
        <f>H27/H25</f>
        <v>0</v>
      </c>
      <c r="N27" s="53">
        <v>0</v>
      </c>
      <c r="O27" s="53">
        <v>3576</v>
      </c>
      <c r="P27" s="53">
        <v>0</v>
      </c>
      <c r="Q27" s="53">
        <v>0</v>
      </c>
      <c r="R27" s="53">
        <v>0</v>
      </c>
      <c r="S27" s="100" t="str">
        <f t="shared" si="4"/>
        <v>-</v>
      </c>
      <c r="T27" s="100" t="str">
        <f t="shared" si="5"/>
        <v>-</v>
      </c>
      <c r="U27" s="53">
        <f t="shared" si="6"/>
        <v>0</v>
      </c>
      <c r="V27" s="53">
        <f t="shared" si="7"/>
        <v>0</v>
      </c>
      <c r="W27" s="100">
        <f>R27/R25</f>
        <v>0</v>
      </c>
    </row>
    <row r="28" spans="2:23" x14ac:dyDescent="0.25">
      <c r="B28" s="99" t="s">
        <v>64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0"/>
        <v>-</v>
      </c>
      <c r="J28" s="100" t="str">
        <f t="shared" si="1"/>
        <v>-</v>
      </c>
      <c r="K28" s="53">
        <f t="shared" si="2"/>
        <v>0</v>
      </c>
      <c r="L28" s="53">
        <f t="shared" si="3"/>
        <v>0</v>
      </c>
      <c r="M28" s="100">
        <f>H28/H25</f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100" t="str">
        <f t="shared" si="5"/>
        <v>-</v>
      </c>
      <c r="U28" s="53">
        <f t="shared" si="6"/>
        <v>0</v>
      </c>
      <c r="V28" s="53">
        <f t="shared" si="7"/>
        <v>0</v>
      </c>
      <c r="W28" s="100">
        <f>R28/R25</f>
        <v>0</v>
      </c>
    </row>
    <row r="29" spans="2:23" x14ac:dyDescent="0.25">
      <c r="B29" s="93" t="s">
        <v>50</v>
      </c>
      <c r="C29" s="101">
        <v>9244</v>
      </c>
      <c r="D29" s="101">
        <v>11050</v>
      </c>
      <c r="E29" s="101">
        <v>18364</v>
      </c>
      <c r="F29" s="101">
        <v>19209</v>
      </c>
      <c r="G29" s="101">
        <v>21355</v>
      </c>
      <c r="H29" s="101">
        <v>20029</v>
      </c>
      <c r="I29" s="102">
        <f t="shared" si="0"/>
        <v>-6.2093186607351858E-2</v>
      </c>
      <c r="J29" s="102">
        <f t="shared" si="1"/>
        <v>0.8125791855203619</v>
      </c>
      <c r="K29" s="101">
        <f t="shared" si="2"/>
        <v>-1326</v>
      </c>
      <c r="L29" s="101">
        <f t="shared" si="3"/>
        <v>8979</v>
      </c>
      <c r="M29" s="95">
        <f>H29/H29</f>
        <v>1</v>
      </c>
      <c r="N29" s="101">
        <v>18373</v>
      </c>
      <c r="O29" s="101">
        <v>18698</v>
      </c>
      <c r="P29" s="101">
        <v>20140</v>
      </c>
      <c r="Q29" s="101">
        <v>19634</v>
      </c>
      <c r="R29" s="101">
        <v>20985</v>
      </c>
      <c r="S29" s="102">
        <f t="shared" si="4"/>
        <v>6.8809208515839826E-2</v>
      </c>
      <c r="T29" s="102">
        <f t="shared" si="5"/>
        <v>0.14216513361998584</v>
      </c>
      <c r="U29" s="101">
        <f t="shared" si="6"/>
        <v>1351</v>
      </c>
      <c r="V29" s="101">
        <f t="shared" si="7"/>
        <v>2612</v>
      </c>
      <c r="W29" s="95">
        <f>R29/R29</f>
        <v>1</v>
      </c>
    </row>
    <row r="30" spans="2:23" x14ac:dyDescent="0.25">
      <c r="B30" s="96" t="s">
        <v>62</v>
      </c>
      <c r="C30" s="97">
        <v>6499</v>
      </c>
      <c r="D30" s="97">
        <v>8111</v>
      </c>
      <c r="E30" s="97">
        <v>14162</v>
      </c>
      <c r="F30" s="97">
        <v>14862</v>
      </c>
      <c r="G30" s="97">
        <v>16965</v>
      </c>
      <c r="H30" s="97">
        <v>15578</v>
      </c>
      <c r="I30" s="98">
        <f t="shared" si="0"/>
        <v>-8.1756557618626546E-2</v>
      </c>
      <c r="J30" s="98">
        <f t="shared" si="1"/>
        <v>0.92060165207742561</v>
      </c>
      <c r="K30" s="97">
        <f t="shared" si="2"/>
        <v>-1387</v>
      </c>
      <c r="L30" s="97">
        <f t="shared" si="3"/>
        <v>7467</v>
      </c>
      <c r="M30" s="98">
        <f>H30/H29</f>
        <v>0.77777223026611408</v>
      </c>
      <c r="N30" s="97">
        <v>14288</v>
      </c>
      <c r="O30" s="97">
        <v>14351</v>
      </c>
      <c r="P30" s="97">
        <v>15777</v>
      </c>
      <c r="Q30" s="97">
        <v>15181</v>
      </c>
      <c r="R30" s="97">
        <v>16562</v>
      </c>
      <c r="S30" s="98">
        <f t="shared" si="4"/>
        <v>9.0968974375864597E-2</v>
      </c>
      <c r="T30" s="98">
        <f t="shared" si="5"/>
        <v>0.15915453527435619</v>
      </c>
      <c r="U30" s="97">
        <f t="shared" si="6"/>
        <v>1381</v>
      </c>
      <c r="V30" s="97">
        <f t="shared" si="7"/>
        <v>2274</v>
      </c>
      <c r="W30" s="98">
        <f>R30/R29</f>
        <v>0.78923040266857281</v>
      </c>
    </row>
    <row r="31" spans="2:23" x14ac:dyDescent="0.25">
      <c r="B31" s="99" t="s">
        <v>63</v>
      </c>
      <c r="C31" s="53">
        <v>5381</v>
      </c>
      <c r="D31" s="53">
        <v>6550</v>
      </c>
      <c r="E31" s="53">
        <v>12095</v>
      </c>
      <c r="F31" s="53">
        <v>12793</v>
      </c>
      <c r="G31" s="53">
        <v>14687</v>
      </c>
      <c r="H31" s="53">
        <v>13444</v>
      </c>
      <c r="I31" s="100">
        <f t="shared" si="0"/>
        <v>-8.4632668346156459E-2</v>
      </c>
      <c r="J31" s="100">
        <f t="shared" si="1"/>
        <v>1.0525190839694658</v>
      </c>
      <c r="K31" s="53">
        <f t="shared" si="2"/>
        <v>-1243</v>
      </c>
      <c r="L31" s="53">
        <f t="shared" si="3"/>
        <v>6894</v>
      </c>
      <c r="M31" s="100">
        <f>H31/H29</f>
        <v>0.67122672125418148</v>
      </c>
      <c r="N31" s="53">
        <v>12383</v>
      </c>
      <c r="O31" s="53">
        <v>12252</v>
      </c>
      <c r="P31" s="53">
        <v>13674</v>
      </c>
      <c r="Q31" s="53">
        <v>13072</v>
      </c>
      <c r="R31" s="53">
        <v>14142</v>
      </c>
      <c r="S31" s="100">
        <f t="shared" si="4"/>
        <v>8.1854345165238707E-2</v>
      </c>
      <c r="T31" s="100">
        <f t="shared" si="5"/>
        <v>0.14204958410724378</v>
      </c>
      <c r="U31" s="53">
        <f t="shared" si="6"/>
        <v>1070</v>
      </c>
      <c r="V31" s="53">
        <f t="shared" si="7"/>
        <v>1759</v>
      </c>
      <c r="W31" s="100">
        <f>R31/R29</f>
        <v>0.67390993566833457</v>
      </c>
    </row>
    <row r="32" spans="2:23" x14ac:dyDescent="0.25">
      <c r="B32" s="99" t="s">
        <v>64</v>
      </c>
      <c r="C32" s="53">
        <v>1118</v>
      </c>
      <c r="D32" s="53">
        <v>1561</v>
      </c>
      <c r="E32" s="53">
        <v>2067</v>
      </c>
      <c r="F32" s="53">
        <v>2069</v>
      </c>
      <c r="G32" s="53">
        <v>2278</v>
      </c>
      <c r="H32" s="53">
        <v>2134</v>
      </c>
      <c r="I32" s="100">
        <f t="shared" si="0"/>
        <v>-6.3213345039508373E-2</v>
      </c>
      <c r="J32" s="100">
        <f t="shared" si="1"/>
        <v>0.36707238949391408</v>
      </c>
      <c r="K32" s="53">
        <f t="shared" si="2"/>
        <v>-144</v>
      </c>
      <c r="L32" s="53">
        <f t="shared" si="3"/>
        <v>573</v>
      </c>
      <c r="M32" s="100">
        <f>H32/H29</f>
        <v>0.1065455090119327</v>
      </c>
      <c r="N32" s="53">
        <v>1905</v>
      </c>
      <c r="O32" s="53">
        <v>2099</v>
      </c>
      <c r="P32" s="53">
        <v>2103</v>
      </c>
      <c r="Q32" s="53">
        <v>2109</v>
      </c>
      <c r="R32" s="53">
        <v>2420</v>
      </c>
      <c r="S32" s="100">
        <f t="shared" si="4"/>
        <v>0.14746325272641059</v>
      </c>
      <c r="T32" s="100">
        <f t="shared" si="5"/>
        <v>0.2703412073490814</v>
      </c>
      <c r="U32" s="53">
        <f t="shared" si="6"/>
        <v>311</v>
      </c>
      <c r="V32" s="53">
        <f t="shared" si="7"/>
        <v>515</v>
      </c>
      <c r="W32" s="100">
        <f>R32/R29</f>
        <v>0.11532046700023826</v>
      </c>
    </row>
    <row r="33" spans="2:23" x14ac:dyDescent="0.25">
      <c r="B33" s="96" t="s">
        <v>65</v>
      </c>
      <c r="C33" s="97">
        <v>2745</v>
      </c>
      <c r="D33" s="97">
        <v>2940</v>
      </c>
      <c r="E33" s="97">
        <v>4202</v>
      </c>
      <c r="F33" s="97">
        <v>4347</v>
      </c>
      <c r="G33" s="97">
        <v>4390</v>
      </c>
      <c r="H33" s="97">
        <v>4451</v>
      </c>
      <c r="I33" s="98">
        <f t="shared" si="0"/>
        <v>1.3895216400911181E-2</v>
      </c>
      <c r="J33" s="98">
        <f t="shared" si="1"/>
        <v>0.5139455782312925</v>
      </c>
      <c r="K33" s="97">
        <f t="shared" si="2"/>
        <v>61</v>
      </c>
      <c r="L33" s="97">
        <f t="shared" si="3"/>
        <v>1511</v>
      </c>
      <c r="M33" s="98">
        <f>H33/H29</f>
        <v>0.22222776973388586</v>
      </c>
      <c r="N33" s="97">
        <v>4085</v>
      </c>
      <c r="O33" s="97">
        <v>4347</v>
      </c>
      <c r="P33" s="97">
        <v>4363</v>
      </c>
      <c r="Q33" s="97">
        <v>4453</v>
      </c>
      <c r="R33" s="97">
        <v>4423</v>
      </c>
      <c r="S33" s="98">
        <f t="shared" si="4"/>
        <v>-6.7370312149113154E-3</v>
      </c>
      <c r="T33" s="98">
        <f t="shared" si="5"/>
        <v>8.2741738066095527E-2</v>
      </c>
      <c r="U33" s="97">
        <f t="shared" si="6"/>
        <v>-30</v>
      </c>
      <c r="V33" s="97">
        <f t="shared" si="7"/>
        <v>338</v>
      </c>
      <c r="W33" s="98">
        <f>R33/R29</f>
        <v>0.21076959733142722</v>
      </c>
    </row>
    <row r="34" spans="2:23" x14ac:dyDescent="0.25">
      <c r="B34" s="93" t="s">
        <v>51</v>
      </c>
      <c r="C34" s="101">
        <v>339</v>
      </c>
      <c r="D34" s="101">
        <v>532</v>
      </c>
      <c r="E34" s="101">
        <v>654</v>
      </c>
      <c r="F34" s="101">
        <v>663</v>
      </c>
      <c r="G34" s="101">
        <v>729</v>
      </c>
      <c r="H34" s="101">
        <v>673</v>
      </c>
      <c r="I34" s="102">
        <f t="shared" si="0"/>
        <v>-7.6817558299039801E-2</v>
      </c>
      <c r="J34" s="102">
        <f t="shared" si="1"/>
        <v>0.26503759398496252</v>
      </c>
      <c r="K34" s="101">
        <f t="shared" si="2"/>
        <v>-56</v>
      </c>
      <c r="L34" s="101">
        <f t="shared" si="3"/>
        <v>141</v>
      </c>
      <c r="M34" s="95">
        <f>H34/H34</f>
        <v>1</v>
      </c>
      <c r="N34" s="101">
        <v>663</v>
      </c>
      <c r="O34" s="101">
        <v>663</v>
      </c>
      <c r="P34" s="101">
        <v>673</v>
      </c>
      <c r="Q34" s="101">
        <v>673</v>
      </c>
      <c r="R34" s="101">
        <v>677</v>
      </c>
      <c r="S34" s="102">
        <f t="shared" si="4"/>
        <v>5.9435364041604544E-3</v>
      </c>
      <c r="T34" s="102">
        <f t="shared" si="5"/>
        <v>2.1116138763197512E-2</v>
      </c>
      <c r="U34" s="101">
        <f t="shared" si="6"/>
        <v>4</v>
      </c>
      <c r="V34" s="101">
        <f t="shared" si="7"/>
        <v>14</v>
      </c>
      <c r="W34" s="95">
        <f>R34/R34</f>
        <v>1</v>
      </c>
    </row>
    <row r="35" spans="2:23" x14ac:dyDescent="0.25">
      <c r="B35" s="96" t="s">
        <v>62</v>
      </c>
      <c r="C35" s="97">
        <v>339</v>
      </c>
      <c r="D35" s="97">
        <v>532</v>
      </c>
      <c r="E35" s="97">
        <v>654</v>
      </c>
      <c r="F35" s="97">
        <v>663</v>
      </c>
      <c r="G35" s="97">
        <v>729</v>
      </c>
      <c r="H35" s="97">
        <v>673</v>
      </c>
      <c r="I35" s="98">
        <f t="shared" si="0"/>
        <v>-7.6817558299039801E-2</v>
      </c>
      <c r="J35" s="98">
        <f t="shared" si="1"/>
        <v>0.26503759398496252</v>
      </c>
      <c r="K35" s="97">
        <f t="shared" si="2"/>
        <v>-56</v>
      </c>
      <c r="L35" s="97">
        <f t="shared" si="3"/>
        <v>141</v>
      </c>
      <c r="M35" s="98">
        <f>H35/H34</f>
        <v>1</v>
      </c>
      <c r="N35" s="97">
        <v>663</v>
      </c>
      <c r="O35" s="97">
        <v>663</v>
      </c>
      <c r="P35" s="97">
        <v>673</v>
      </c>
      <c r="Q35" s="97">
        <v>673</v>
      </c>
      <c r="R35" s="97">
        <v>677</v>
      </c>
      <c r="S35" s="98">
        <f t="shared" si="4"/>
        <v>5.9435364041604544E-3</v>
      </c>
      <c r="T35" s="98">
        <f t="shared" si="5"/>
        <v>2.1116138763197512E-2</v>
      </c>
      <c r="U35" s="97">
        <f t="shared" si="6"/>
        <v>4</v>
      </c>
      <c r="V35" s="97">
        <f t="shared" si="7"/>
        <v>14</v>
      </c>
      <c r="W35" s="98">
        <f>R35/R34</f>
        <v>1</v>
      </c>
    </row>
    <row r="36" spans="2:23" x14ac:dyDescent="0.25">
      <c r="B36" s="93" t="s">
        <v>52</v>
      </c>
      <c r="C36" s="101">
        <v>2132</v>
      </c>
      <c r="D36" s="101">
        <v>2908</v>
      </c>
      <c r="E36" s="101">
        <v>4497</v>
      </c>
      <c r="F36" s="101">
        <v>4790</v>
      </c>
      <c r="G36" s="101">
        <v>5123</v>
      </c>
      <c r="H36" s="101">
        <v>4725</v>
      </c>
      <c r="I36" s="102">
        <f t="shared" si="0"/>
        <v>-7.7688854186999778E-2</v>
      </c>
      <c r="J36" s="102">
        <f t="shared" si="1"/>
        <v>0.62482806052269591</v>
      </c>
      <c r="K36" s="101">
        <f t="shared" si="2"/>
        <v>-398</v>
      </c>
      <c r="L36" s="101">
        <f t="shared" si="3"/>
        <v>1817</v>
      </c>
      <c r="M36" s="102">
        <f>H36/H36</f>
        <v>1</v>
      </c>
      <c r="N36" s="101">
        <v>4097</v>
      </c>
      <c r="O36" s="101">
        <v>4791</v>
      </c>
      <c r="P36" s="101">
        <v>4797</v>
      </c>
      <c r="Q36" s="101">
        <v>4605</v>
      </c>
      <c r="R36" s="101">
        <v>4633</v>
      </c>
      <c r="S36" s="102">
        <f t="shared" si="4"/>
        <v>6.0803474484256714E-3</v>
      </c>
      <c r="T36" s="102">
        <f t="shared" si="5"/>
        <v>0.13082743470832314</v>
      </c>
      <c r="U36" s="101">
        <f t="shared" si="6"/>
        <v>28</v>
      </c>
      <c r="V36" s="101">
        <f t="shared" si="7"/>
        <v>536</v>
      </c>
      <c r="W36" s="102">
        <f>R36/R36</f>
        <v>1</v>
      </c>
    </row>
    <row r="37" spans="2:23" x14ac:dyDescent="0.25">
      <c r="B37" s="96" t="s">
        <v>62</v>
      </c>
      <c r="C37" s="97">
        <v>1559</v>
      </c>
      <c r="D37" s="97">
        <v>2545</v>
      </c>
      <c r="E37" s="97">
        <v>3640</v>
      </c>
      <c r="F37" s="97">
        <v>3915</v>
      </c>
      <c r="G37" s="97">
        <v>4241</v>
      </c>
      <c r="H37" s="97">
        <v>3843</v>
      </c>
      <c r="I37" s="98">
        <f t="shared" si="0"/>
        <v>-9.3845791087007746E-2</v>
      </c>
      <c r="J37" s="98">
        <f t="shared" si="1"/>
        <v>0.5100196463654223</v>
      </c>
      <c r="K37" s="97">
        <f t="shared" si="2"/>
        <v>-398</v>
      </c>
      <c r="L37" s="97">
        <f t="shared" si="3"/>
        <v>1298</v>
      </c>
      <c r="M37" s="98">
        <f>H37/H36</f>
        <v>0.81333333333333335</v>
      </c>
      <c r="N37" s="97">
        <v>3253</v>
      </c>
      <c r="O37" s="97">
        <v>3915</v>
      </c>
      <c r="P37" s="97">
        <v>3915</v>
      </c>
      <c r="Q37" s="97">
        <v>3723</v>
      </c>
      <c r="R37" s="97">
        <v>3753</v>
      </c>
      <c r="S37" s="98">
        <f t="shared" si="4"/>
        <v>8.058017727639033E-3</v>
      </c>
      <c r="T37" s="98">
        <f t="shared" si="5"/>
        <v>0.15370427297878875</v>
      </c>
      <c r="U37" s="97">
        <f t="shared" si="6"/>
        <v>30</v>
      </c>
      <c r="V37" s="97">
        <f t="shared" si="7"/>
        <v>500</v>
      </c>
      <c r="W37" s="98">
        <f>R37/R36</f>
        <v>0.81005827757392623</v>
      </c>
    </row>
    <row r="38" spans="2:23" x14ac:dyDescent="0.25">
      <c r="B38" s="96" t="s">
        <v>65</v>
      </c>
      <c r="C38" s="97">
        <v>573</v>
      </c>
      <c r="D38" s="97">
        <v>363</v>
      </c>
      <c r="E38" s="97">
        <v>857</v>
      </c>
      <c r="F38" s="97">
        <v>875</v>
      </c>
      <c r="G38" s="97">
        <v>882</v>
      </c>
      <c r="H38" s="97">
        <v>882</v>
      </c>
      <c r="I38" s="98">
        <f t="shared" si="0"/>
        <v>0</v>
      </c>
      <c r="J38" s="98">
        <f t="shared" si="1"/>
        <v>1.4297520661157024</v>
      </c>
      <c r="K38" s="97">
        <f t="shared" si="2"/>
        <v>0</v>
      </c>
      <c r="L38" s="97">
        <f t="shared" si="3"/>
        <v>519</v>
      </c>
      <c r="M38" s="98">
        <f>H38/H36</f>
        <v>0.18666666666666668</v>
      </c>
      <c r="N38" s="97">
        <v>844</v>
      </c>
      <c r="O38" s="97">
        <v>876</v>
      </c>
      <c r="P38" s="97">
        <v>882</v>
      </c>
      <c r="Q38" s="97">
        <v>882</v>
      </c>
      <c r="R38" s="97">
        <v>880</v>
      </c>
      <c r="S38" s="98">
        <f t="shared" si="4"/>
        <v>-2.2675736961451642E-3</v>
      </c>
      <c r="T38" s="98">
        <f t="shared" si="5"/>
        <v>4.2654028436019065E-2</v>
      </c>
      <c r="U38" s="97">
        <f t="shared" si="6"/>
        <v>-2</v>
      </c>
      <c r="V38" s="97">
        <f t="shared" si="7"/>
        <v>36</v>
      </c>
      <c r="W38" s="98">
        <f>R38/R36</f>
        <v>0.18994172242607382</v>
      </c>
    </row>
    <row r="39" spans="2:23" x14ac:dyDescent="0.25">
      <c r="B39" s="93" t="s">
        <v>53</v>
      </c>
      <c r="C39" s="101">
        <v>1526</v>
      </c>
      <c r="D39" s="101">
        <v>2270</v>
      </c>
      <c r="E39" s="101">
        <v>2680</v>
      </c>
      <c r="F39" s="101">
        <v>2774</v>
      </c>
      <c r="G39" s="101">
        <v>2946</v>
      </c>
      <c r="H39" s="101">
        <v>2675</v>
      </c>
      <c r="I39" s="102">
        <f t="shared" si="0"/>
        <v>-9.19891378139851E-2</v>
      </c>
      <c r="J39" s="102">
        <f t="shared" si="1"/>
        <v>0.1784140969162995</v>
      </c>
      <c r="K39" s="101">
        <f t="shared" si="2"/>
        <v>-271</v>
      </c>
      <c r="L39" s="101">
        <f t="shared" si="3"/>
        <v>405</v>
      </c>
      <c r="M39" s="95">
        <f>H39/H39</f>
        <v>1</v>
      </c>
      <c r="N39" s="101">
        <v>2710</v>
      </c>
      <c r="O39" s="101">
        <v>2739</v>
      </c>
      <c r="P39" s="101">
        <v>2773</v>
      </c>
      <c r="Q39" s="101">
        <v>2679</v>
      </c>
      <c r="R39" s="101">
        <v>2935</v>
      </c>
      <c r="S39" s="102">
        <f t="shared" si="4"/>
        <v>9.5558044046285984E-2</v>
      </c>
      <c r="T39" s="102">
        <f t="shared" si="5"/>
        <v>8.302583025830268E-2</v>
      </c>
      <c r="U39" s="101">
        <f t="shared" si="6"/>
        <v>256</v>
      </c>
      <c r="V39" s="101">
        <f t="shared" si="7"/>
        <v>225</v>
      </c>
      <c r="W39" s="95">
        <f>R39/R39</f>
        <v>1</v>
      </c>
    </row>
    <row r="40" spans="2:23" x14ac:dyDescent="0.25">
      <c r="B40" s="96" t="s">
        <v>62</v>
      </c>
      <c r="C40" s="97">
        <v>1526</v>
      </c>
      <c r="D40" s="97">
        <v>2270</v>
      </c>
      <c r="E40" s="97">
        <v>2680</v>
      </c>
      <c r="F40" s="97">
        <v>2774</v>
      </c>
      <c r="G40" s="97">
        <v>2946</v>
      </c>
      <c r="H40" s="97">
        <v>2675</v>
      </c>
      <c r="I40" s="98">
        <f t="shared" si="0"/>
        <v>-9.19891378139851E-2</v>
      </c>
      <c r="J40" s="98">
        <f t="shared" si="1"/>
        <v>0.1784140969162995</v>
      </c>
      <c r="K40" s="97">
        <f t="shared" si="2"/>
        <v>-271</v>
      </c>
      <c r="L40" s="97">
        <f t="shared" si="3"/>
        <v>405</v>
      </c>
      <c r="M40" s="98">
        <f>H40/H39</f>
        <v>1</v>
      </c>
      <c r="N40" s="97">
        <v>2710</v>
      </c>
      <c r="O40" s="97">
        <v>2739</v>
      </c>
      <c r="P40" s="97">
        <v>2773</v>
      </c>
      <c r="Q40" s="97">
        <v>2679</v>
      </c>
      <c r="R40" s="97">
        <v>2935</v>
      </c>
      <c r="S40" s="98">
        <f t="shared" si="4"/>
        <v>9.5558044046285984E-2</v>
      </c>
      <c r="T40" s="98">
        <f t="shared" si="5"/>
        <v>8.302583025830268E-2</v>
      </c>
      <c r="U40" s="97">
        <f t="shared" si="6"/>
        <v>256</v>
      </c>
      <c r="V40" s="97">
        <f t="shared" si="7"/>
        <v>225</v>
      </c>
      <c r="W40" s="98">
        <f>R40/R39</f>
        <v>1</v>
      </c>
    </row>
    <row r="41" spans="2:23" x14ac:dyDescent="0.25">
      <c r="B41" s="99" t="s">
        <v>63</v>
      </c>
      <c r="C41" s="53">
        <v>846</v>
      </c>
      <c r="D41" s="53">
        <v>1514</v>
      </c>
      <c r="E41" s="53">
        <v>1660</v>
      </c>
      <c r="F41" s="53">
        <v>1674</v>
      </c>
      <c r="G41" s="53">
        <v>1852</v>
      </c>
      <c r="H41" s="53">
        <v>1836</v>
      </c>
      <c r="I41" s="100">
        <f t="shared" si="0"/>
        <v>-8.6393088552916275E-3</v>
      </c>
      <c r="J41" s="100">
        <f t="shared" si="1"/>
        <v>0.21268163804491413</v>
      </c>
      <c r="K41" s="53">
        <f t="shared" si="2"/>
        <v>-16</v>
      </c>
      <c r="L41" s="53">
        <f t="shared" si="3"/>
        <v>322</v>
      </c>
      <c r="M41" s="100">
        <f>H41/H39</f>
        <v>0.6863551401869159</v>
      </c>
      <c r="N41" s="53">
        <v>1674</v>
      </c>
      <c r="O41" s="53">
        <v>1674</v>
      </c>
      <c r="P41" s="53">
        <v>1681</v>
      </c>
      <c r="Q41" s="53">
        <v>1847</v>
      </c>
      <c r="R41" s="53">
        <v>2117</v>
      </c>
      <c r="S41" s="100">
        <f t="shared" si="4"/>
        <v>0.14618299945858149</v>
      </c>
      <c r="T41" s="100">
        <f t="shared" si="5"/>
        <v>0.2646356033452808</v>
      </c>
      <c r="U41" s="53">
        <f t="shared" si="6"/>
        <v>270</v>
      </c>
      <c r="V41" s="53">
        <f t="shared" si="7"/>
        <v>443</v>
      </c>
      <c r="W41" s="100">
        <f>R41/R39</f>
        <v>0.72129471890971042</v>
      </c>
    </row>
    <row r="42" spans="2:23" x14ac:dyDescent="0.25">
      <c r="B42" s="99" t="s">
        <v>64</v>
      </c>
      <c r="C42" s="53">
        <v>680</v>
      </c>
      <c r="D42" s="53">
        <v>756</v>
      </c>
      <c r="E42" s="53">
        <v>1020</v>
      </c>
      <c r="F42" s="53">
        <v>1100</v>
      </c>
      <c r="G42" s="53">
        <v>1094</v>
      </c>
      <c r="H42" s="53">
        <v>839</v>
      </c>
      <c r="I42" s="100">
        <f t="shared" si="0"/>
        <v>-0.23308957952468012</v>
      </c>
      <c r="J42" s="100">
        <f t="shared" si="1"/>
        <v>0.10978835978835977</v>
      </c>
      <c r="K42" s="53">
        <f t="shared" si="2"/>
        <v>-255</v>
      </c>
      <c r="L42" s="53">
        <f t="shared" si="3"/>
        <v>83</v>
      </c>
      <c r="M42" s="100">
        <f>H42/H39</f>
        <v>0.3136448598130841</v>
      </c>
      <c r="N42" s="53">
        <v>1036</v>
      </c>
      <c r="O42" s="53">
        <v>1065</v>
      </c>
      <c r="P42" s="53">
        <v>1092</v>
      </c>
      <c r="Q42" s="53">
        <v>832</v>
      </c>
      <c r="R42" s="53">
        <v>818</v>
      </c>
      <c r="S42" s="100">
        <f t="shared" si="4"/>
        <v>-1.6826923076923128E-2</v>
      </c>
      <c r="T42" s="100">
        <f t="shared" si="5"/>
        <v>-0.21042471042471045</v>
      </c>
      <c r="U42" s="53">
        <f t="shared" si="6"/>
        <v>-14</v>
      </c>
      <c r="V42" s="53">
        <f t="shared" si="7"/>
        <v>-218</v>
      </c>
      <c r="W42" s="100">
        <f>R42/R39</f>
        <v>0.27870528109028958</v>
      </c>
    </row>
    <row r="43" spans="2:23" x14ac:dyDescent="0.25">
      <c r="B43" s="93" t="s">
        <v>54</v>
      </c>
      <c r="C43" s="101">
        <v>3786</v>
      </c>
      <c r="D43" s="101">
        <v>4393</v>
      </c>
      <c r="E43" s="101">
        <v>6413</v>
      </c>
      <c r="F43" s="101">
        <v>6356</v>
      </c>
      <c r="G43" s="101">
        <v>6825</v>
      </c>
      <c r="H43" s="101">
        <v>6497</v>
      </c>
      <c r="I43" s="102">
        <f t="shared" si="0"/>
        <v>-4.8058608058608066E-2</v>
      </c>
      <c r="J43" s="102">
        <f t="shared" si="1"/>
        <v>0.47894377418620526</v>
      </c>
      <c r="K43" s="101">
        <f t="shared" si="2"/>
        <v>-328</v>
      </c>
      <c r="L43" s="101">
        <f t="shared" si="3"/>
        <v>2104</v>
      </c>
      <c r="M43" s="95">
        <f>H43/H43</f>
        <v>1</v>
      </c>
      <c r="N43" s="101">
        <v>6412</v>
      </c>
      <c r="O43" s="101">
        <v>6177</v>
      </c>
      <c r="P43" s="101">
        <v>6415</v>
      </c>
      <c r="Q43" s="101">
        <v>6497</v>
      </c>
      <c r="R43" s="101">
        <v>6393</v>
      </c>
      <c r="S43" s="102">
        <f t="shared" si="4"/>
        <v>-1.6007388025242375E-2</v>
      </c>
      <c r="T43" s="102">
        <f t="shared" si="5"/>
        <v>-2.963194011228909E-3</v>
      </c>
      <c r="U43" s="101">
        <f t="shared" si="6"/>
        <v>-104</v>
      </c>
      <c r="V43" s="101">
        <f t="shared" si="7"/>
        <v>-19</v>
      </c>
      <c r="W43" s="95">
        <f>R43/R43</f>
        <v>1</v>
      </c>
    </row>
    <row r="44" spans="2:23" x14ac:dyDescent="0.25">
      <c r="B44" s="96" t="s">
        <v>62</v>
      </c>
      <c r="C44" s="97">
        <v>2472</v>
      </c>
      <c r="D44" s="97">
        <v>2822</v>
      </c>
      <c r="E44" s="97">
        <v>4753</v>
      </c>
      <c r="F44" s="97">
        <v>4696</v>
      </c>
      <c r="G44" s="97">
        <v>5151</v>
      </c>
      <c r="H44" s="97">
        <v>4755</v>
      </c>
      <c r="I44" s="98">
        <f t="shared" si="0"/>
        <v>-7.687827606290043E-2</v>
      </c>
      <c r="J44" s="98">
        <f t="shared" si="1"/>
        <v>0.68497519489723602</v>
      </c>
      <c r="K44" s="97">
        <f t="shared" si="2"/>
        <v>-396</v>
      </c>
      <c r="L44" s="97">
        <f t="shared" si="3"/>
        <v>1933</v>
      </c>
      <c r="M44" s="98">
        <f>H44/H43</f>
        <v>0.73187625057718952</v>
      </c>
      <c r="N44" s="97">
        <v>4752</v>
      </c>
      <c r="O44" s="97">
        <v>4517</v>
      </c>
      <c r="P44" s="97">
        <v>4755</v>
      </c>
      <c r="Q44" s="97">
        <v>4755</v>
      </c>
      <c r="R44" s="97">
        <v>4755</v>
      </c>
      <c r="S44" s="98">
        <f t="shared" si="4"/>
        <v>0</v>
      </c>
      <c r="T44" s="98">
        <f t="shared" si="5"/>
        <v>6.3131313131314926E-4</v>
      </c>
      <c r="U44" s="97">
        <f t="shared" si="6"/>
        <v>0</v>
      </c>
      <c r="V44" s="97">
        <f t="shared" si="7"/>
        <v>3</v>
      </c>
      <c r="W44" s="98">
        <f>R44/R43</f>
        <v>0.74378226184889729</v>
      </c>
    </row>
    <row r="45" spans="2:23" x14ac:dyDescent="0.25">
      <c r="B45" s="99" t="s">
        <v>63</v>
      </c>
      <c r="C45" s="53">
        <v>0</v>
      </c>
      <c r="D45" s="53">
        <v>2173</v>
      </c>
      <c r="E45" s="53">
        <v>3692</v>
      </c>
      <c r="F45" s="53">
        <v>3635</v>
      </c>
      <c r="G45" s="53">
        <v>4002</v>
      </c>
      <c r="H45" s="53">
        <v>3694</v>
      </c>
      <c r="I45" s="100">
        <f t="shared" si="0"/>
        <v>-7.6961519240379861E-2</v>
      </c>
      <c r="J45" s="100">
        <f t="shared" si="1"/>
        <v>0.69995398067188219</v>
      </c>
      <c r="K45" s="53">
        <f t="shared" si="2"/>
        <v>-308</v>
      </c>
      <c r="L45" s="53">
        <f t="shared" si="3"/>
        <v>1521</v>
      </c>
      <c r="M45" s="100">
        <f>H45/H43</f>
        <v>0.56857010928120666</v>
      </c>
      <c r="N45" s="53">
        <v>3691</v>
      </c>
      <c r="O45" s="53">
        <v>3456</v>
      </c>
      <c r="P45" s="53">
        <v>3694</v>
      </c>
      <c r="Q45" s="53">
        <v>3694</v>
      </c>
      <c r="R45" s="53">
        <v>3694</v>
      </c>
      <c r="S45" s="100">
        <f t="shared" si="4"/>
        <v>0</v>
      </c>
      <c r="T45" s="100">
        <f t="shared" si="5"/>
        <v>8.127878623678253E-4</v>
      </c>
      <c r="U45" s="53">
        <f t="shared" si="6"/>
        <v>0</v>
      </c>
      <c r="V45" s="53">
        <f t="shared" si="7"/>
        <v>3</v>
      </c>
      <c r="W45" s="100">
        <f>R45/R43</f>
        <v>0.57781949006726108</v>
      </c>
    </row>
    <row r="46" spans="2:23" x14ac:dyDescent="0.25">
      <c r="B46" s="99" t="s">
        <v>64</v>
      </c>
      <c r="C46" s="53">
        <v>0</v>
      </c>
      <c r="D46" s="53">
        <v>649</v>
      </c>
      <c r="E46" s="53">
        <v>1061</v>
      </c>
      <c r="F46" s="53">
        <v>1061</v>
      </c>
      <c r="G46" s="53">
        <v>1149</v>
      </c>
      <c r="H46" s="53">
        <v>1061</v>
      </c>
      <c r="I46" s="100">
        <f t="shared" si="0"/>
        <v>-7.6588337684943442E-2</v>
      </c>
      <c r="J46" s="100">
        <f t="shared" si="1"/>
        <v>0.6348228043143298</v>
      </c>
      <c r="K46" s="53">
        <f t="shared" si="2"/>
        <v>-88</v>
      </c>
      <c r="L46" s="53">
        <f t="shared" si="3"/>
        <v>412</v>
      </c>
      <c r="M46" s="100">
        <f>H46/H43</f>
        <v>0.16330614129598275</v>
      </c>
      <c r="N46" s="53">
        <v>1061</v>
      </c>
      <c r="O46" s="53">
        <v>1061</v>
      </c>
      <c r="P46" s="53">
        <v>1061</v>
      </c>
      <c r="Q46" s="53">
        <v>1061</v>
      </c>
      <c r="R46" s="53">
        <v>1061</v>
      </c>
      <c r="S46" s="100">
        <f t="shared" si="4"/>
        <v>0</v>
      </c>
      <c r="T46" s="100">
        <f t="shared" si="5"/>
        <v>0</v>
      </c>
      <c r="U46" s="53">
        <f t="shared" si="6"/>
        <v>0</v>
      </c>
      <c r="V46" s="53">
        <f t="shared" si="7"/>
        <v>0</v>
      </c>
      <c r="W46" s="100">
        <f>R46/R43</f>
        <v>0.16596277178163615</v>
      </c>
    </row>
    <row r="47" spans="2:23" x14ac:dyDescent="0.25">
      <c r="B47" s="96" t="s">
        <v>65</v>
      </c>
      <c r="C47" s="97">
        <v>1314</v>
      </c>
      <c r="D47" s="97">
        <v>1571</v>
      </c>
      <c r="E47" s="97">
        <v>1660</v>
      </c>
      <c r="F47" s="97">
        <v>1660</v>
      </c>
      <c r="G47" s="97">
        <v>1674</v>
      </c>
      <c r="H47" s="97">
        <v>1742</v>
      </c>
      <c r="I47" s="98">
        <f t="shared" si="0"/>
        <v>4.0621266427718128E-2</v>
      </c>
      <c r="J47" s="98">
        <f t="shared" si="1"/>
        <v>0.10884786760025467</v>
      </c>
      <c r="K47" s="97">
        <f t="shared" si="2"/>
        <v>68</v>
      </c>
      <c r="L47" s="97">
        <f t="shared" si="3"/>
        <v>171</v>
      </c>
      <c r="M47" s="98">
        <f>H47/H43</f>
        <v>0.26812374942281053</v>
      </c>
      <c r="N47" s="97">
        <v>1660</v>
      </c>
      <c r="O47" s="97">
        <v>1660</v>
      </c>
      <c r="P47" s="97">
        <v>1660</v>
      </c>
      <c r="Q47" s="97">
        <v>1742</v>
      </c>
      <c r="R47" s="97">
        <v>1638</v>
      </c>
      <c r="S47" s="98">
        <f t="shared" si="4"/>
        <v>-5.9701492537313383E-2</v>
      </c>
      <c r="T47" s="98">
        <f t="shared" si="5"/>
        <v>-1.3253012048192736E-2</v>
      </c>
      <c r="U47" s="97">
        <f t="shared" si="6"/>
        <v>-104</v>
      </c>
      <c r="V47" s="97">
        <f t="shared" si="7"/>
        <v>-22</v>
      </c>
      <c r="W47" s="98">
        <f>R47/R43</f>
        <v>0.25621773815110277</v>
      </c>
    </row>
    <row r="48" spans="2:23" x14ac:dyDescent="0.25">
      <c r="B48" s="93" t="s">
        <v>55</v>
      </c>
      <c r="C48" s="101">
        <v>2158</v>
      </c>
      <c r="D48" s="101">
        <v>2862</v>
      </c>
      <c r="E48" s="101">
        <v>3212</v>
      </c>
      <c r="F48" s="101">
        <v>3072</v>
      </c>
      <c r="G48" s="101">
        <v>3320</v>
      </c>
      <c r="H48" s="101">
        <v>3105</v>
      </c>
      <c r="I48" s="102">
        <f t="shared" si="0"/>
        <v>-6.4759036144578341E-2</v>
      </c>
      <c r="J48" s="102">
        <f t="shared" si="1"/>
        <v>8.4905660377358583E-2</v>
      </c>
      <c r="K48" s="101">
        <f t="shared" si="2"/>
        <v>-215</v>
      </c>
      <c r="L48" s="101">
        <f t="shared" si="3"/>
        <v>243</v>
      </c>
      <c r="M48" s="95">
        <f>H48/H48</f>
        <v>1</v>
      </c>
      <c r="N48" s="101">
        <v>3075</v>
      </c>
      <c r="O48" s="101">
        <v>3041</v>
      </c>
      <c r="P48" s="101">
        <v>3085</v>
      </c>
      <c r="Q48" s="101">
        <v>3113</v>
      </c>
      <c r="R48" s="101">
        <v>3073</v>
      </c>
      <c r="S48" s="102">
        <f t="shared" si="4"/>
        <v>-1.2849341471249609E-2</v>
      </c>
      <c r="T48" s="102">
        <f t="shared" si="5"/>
        <v>-6.5040650406500422E-4</v>
      </c>
      <c r="U48" s="101">
        <f t="shared" si="6"/>
        <v>-40</v>
      </c>
      <c r="V48" s="101">
        <f t="shared" si="7"/>
        <v>-2</v>
      </c>
      <c r="W48" s="95">
        <f>R48/R48</f>
        <v>1</v>
      </c>
    </row>
    <row r="49" spans="2:23" x14ac:dyDescent="0.25">
      <c r="B49" s="96" t="s">
        <v>62</v>
      </c>
      <c r="C49" s="97">
        <v>2065</v>
      </c>
      <c r="D49" s="97">
        <v>2789</v>
      </c>
      <c r="E49" s="97">
        <v>3008</v>
      </c>
      <c r="F49" s="97">
        <v>2663</v>
      </c>
      <c r="G49" s="97">
        <v>2935</v>
      </c>
      <c r="H49" s="97">
        <v>2717</v>
      </c>
      <c r="I49" s="98">
        <f t="shared" si="0"/>
        <v>-7.4275979557069882E-2</v>
      </c>
      <c r="J49" s="98">
        <f t="shared" si="1"/>
        <v>-2.5815704553603491E-2</v>
      </c>
      <c r="K49" s="97">
        <f t="shared" si="2"/>
        <v>-218</v>
      </c>
      <c r="L49" s="97">
        <f t="shared" si="3"/>
        <v>-72</v>
      </c>
      <c r="M49" s="98">
        <f>H49/H48</f>
        <v>0.87504025764895332</v>
      </c>
      <c r="N49" s="97">
        <v>2871</v>
      </c>
      <c r="O49" s="97">
        <v>2627</v>
      </c>
      <c r="P49" s="97">
        <v>2697</v>
      </c>
      <c r="Q49" s="97">
        <v>2725</v>
      </c>
      <c r="R49" s="97">
        <v>2685</v>
      </c>
      <c r="S49" s="98">
        <f t="shared" si="4"/>
        <v>-1.4678899082568808E-2</v>
      </c>
      <c r="T49" s="98">
        <f t="shared" si="5"/>
        <v>-6.478578892372E-2</v>
      </c>
      <c r="U49" s="97">
        <f t="shared" si="6"/>
        <v>-40</v>
      </c>
      <c r="V49" s="97">
        <f t="shared" si="7"/>
        <v>-186</v>
      </c>
      <c r="W49" s="98">
        <f>R49/R48</f>
        <v>0.87373901724698988</v>
      </c>
    </row>
    <row r="50" spans="2:23" x14ac:dyDescent="0.25">
      <c r="B50" s="99" t="s">
        <v>63</v>
      </c>
      <c r="C50" s="53">
        <v>1643</v>
      </c>
      <c r="D50" s="53">
        <v>2193</v>
      </c>
      <c r="E50" s="53">
        <v>2189</v>
      </c>
      <c r="F50" s="53">
        <v>2050</v>
      </c>
      <c r="G50" s="53">
        <v>2224</v>
      </c>
      <c r="H50" s="53">
        <v>2053</v>
      </c>
      <c r="I50" s="100">
        <f t="shared" si="0"/>
        <v>-7.6888489208633115E-2</v>
      </c>
      <c r="J50" s="100">
        <f t="shared" si="1"/>
        <v>-6.3839489284085782E-2</v>
      </c>
      <c r="K50" s="53">
        <f t="shared" si="2"/>
        <v>-171</v>
      </c>
      <c r="L50" s="53">
        <f t="shared" si="3"/>
        <v>-140</v>
      </c>
      <c r="M50" s="100">
        <f>H50/H48</f>
        <v>0.66119162640901774</v>
      </c>
      <c r="N50" s="53">
        <v>2047</v>
      </c>
      <c r="O50" s="53">
        <v>2013</v>
      </c>
      <c r="P50" s="53">
        <v>2053</v>
      </c>
      <c r="Q50" s="53">
        <v>2053</v>
      </c>
      <c r="R50" s="53">
        <v>2013</v>
      </c>
      <c r="S50" s="100">
        <f t="shared" si="4"/>
        <v>-1.9483682415976644E-2</v>
      </c>
      <c r="T50" s="100">
        <f t="shared" si="5"/>
        <v>-1.6609672691744071E-2</v>
      </c>
      <c r="U50" s="53">
        <f t="shared" si="6"/>
        <v>-40</v>
      </c>
      <c r="V50" s="53">
        <f t="shared" si="7"/>
        <v>-34</v>
      </c>
      <c r="W50" s="100">
        <f>R50/R48</f>
        <v>0.65506020175724045</v>
      </c>
    </row>
    <row r="51" spans="2:23" x14ac:dyDescent="0.25">
      <c r="B51" s="99" t="s">
        <v>64</v>
      </c>
      <c r="C51" s="53">
        <v>422</v>
      </c>
      <c r="D51" s="53">
        <v>596</v>
      </c>
      <c r="E51" s="53">
        <v>819</v>
      </c>
      <c r="F51" s="53">
        <v>613</v>
      </c>
      <c r="G51" s="53">
        <v>711</v>
      </c>
      <c r="H51" s="53">
        <v>664</v>
      </c>
      <c r="I51" s="100">
        <f t="shared" si="0"/>
        <v>-6.6104078762306617E-2</v>
      </c>
      <c r="J51" s="100">
        <f t="shared" si="1"/>
        <v>0.11409395973154357</v>
      </c>
      <c r="K51" s="53">
        <f t="shared" si="2"/>
        <v>-47</v>
      </c>
      <c r="L51" s="53">
        <f t="shared" si="3"/>
        <v>68</v>
      </c>
      <c r="M51" s="100">
        <f>H51/H48</f>
        <v>0.21384863123993558</v>
      </c>
      <c r="N51" s="53">
        <v>824</v>
      </c>
      <c r="O51" s="53">
        <v>614</v>
      </c>
      <c r="P51" s="53">
        <v>644</v>
      </c>
      <c r="Q51" s="53">
        <v>672</v>
      </c>
      <c r="R51" s="53">
        <v>672</v>
      </c>
      <c r="S51" s="100">
        <f t="shared" si="4"/>
        <v>0</v>
      </c>
      <c r="T51" s="100">
        <f t="shared" si="5"/>
        <v>-0.18446601941747576</v>
      </c>
      <c r="U51" s="53">
        <f t="shared" si="6"/>
        <v>0</v>
      </c>
      <c r="V51" s="53">
        <f t="shared" si="7"/>
        <v>-152</v>
      </c>
      <c r="W51" s="100">
        <f>R51/R48</f>
        <v>0.21867881548974943</v>
      </c>
    </row>
    <row r="52" spans="2:23" x14ac:dyDescent="0.25">
      <c r="B52" s="96" t="s">
        <v>65</v>
      </c>
      <c r="C52" s="97">
        <v>460</v>
      </c>
      <c r="D52" s="97">
        <v>774</v>
      </c>
      <c r="E52" s="97">
        <v>904</v>
      </c>
      <c r="F52" s="97">
        <v>1110</v>
      </c>
      <c r="G52" s="97">
        <v>1086</v>
      </c>
      <c r="H52" s="97">
        <v>1088</v>
      </c>
      <c r="I52" s="98">
        <f t="shared" si="0"/>
        <v>1.8416206261511192E-3</v>
      </c>
      <c r="J52" s="98">
        <f t="shared" si="1"/>
        <v>0.40568475452196373</v>
      </c>
      <c r="K52" s="97">
        <f t="shared" si="2"/>
        <v>2</v>
      </c>
      <c r="L52" s="97">
        <f t="shared" si="3"/>
        <v>314</v>
      </c>
      <c r="M52" s="98">
        <f>H52/H48</f>
        <v>0.35040257648953299</v>
      </c>
      <c r="N52" s="97">
        <v>904</v>
      </c>
      <c r="O52" s="97">
        <v>1114</v>
      </c>
      <c r="P52" s="97">
        <v>1088</v>
      </c>
      <c r="Q52" s="97">
        <v>1088</v>
      </c>
      <c r="R52" s="97">
        <v>1088</v>
      </c>
      <c r="S52" s="98">
        <f t="shared" si="4"/>
        <v>0</v>
      </c>
      <c r="T52" s="98">
        <f t="shared" si="5"/>
        <v>0.20353982300884965</v>
      </c>
      <c r="U52" s="97">
        <f t="shared" si="6"/>
        <v>0</v>
      </c>
      <c r="V52" s="97">
        <f t="shared" si="7"/>
        <v>184</v>
      </c>
      <c r="W52" s="98">
        <f>R52/R48</f>
        <v>0.35405141555483244</v>
      </c>
    </row>
    <row r="53" spans="2:23" ht="6.95" customHeight="1" x14ac:dyDescent="0.25">
      <c r="B53" s="103"/>
      <c r="C53" s="104"/>
      <c r="D53" s="104"/>
      <c r="E53" s="104"/>
      <c r="F53" s="104"/>
      <c r="G53" s="105"/>
      <c r="H53" s="104"/>
      <c r="I53" s="106"/>
      <c r="J53" s="106"/>
      <c r="K53" s="104"/>
      <c r="L53" s="106"/>
      <c r="M53" s="106"/>
      <c r="N53" s="104"/>
      <c r="O53" s="104"/>
      <c r="P53" s="104"/>
      <c r="Q53" s="104"/>
      <c r="R53" s="106"/>
      <c r="S53" s="106"/>
      <c r="T53" s="106"/>
      <c r="U53" s="106"/>
      <c r="V53" s="106"/>
    </row>
    <row r="54" spans="2:23" ht="15" customHeight="1" x14ac:dyDescent="0.25"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</sheetData>
  <mergeCells count="2">
    <mergeCell ref="C5:H5"/>
    <mergeCell ref="N5:R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7ACEF-6CFB-45DF-9C04-E59E123E0AE0}">
  <sheetPr>
    <tabColor rgb="FF92D050"/>
  </sheetPr>
  <dimension ref="A1:S55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5.7109375" customWidth="1"/>
    <col min="3" max="8" width="9.85546875" customWidth="1"/>
    <col min="9" max="9" width="10.7109375" customWidth="1"/>
    <col min="10" max="10" width="9.28515625" customWidth="1"/>
    <col min="11" max="11" width="12.28515625" customWidth="1"/>
    <col min="12" max="16" width="11.5703125" customWidth="1"/>
    <col min="17" max="17" width="10.7109375" customWidth="1"/>
    <col min="18" max="18" width="9.85546875" customWidth="1"/>
    <col min="20" max="20" width="14.42578125" customWidth="1"/>
    <col min="21" max="22" width="7.85546875" customWidth="1"/>
    <col min="23" max="23" width="8.140625" customWidth="1"/>
    <col min="24" max="24" width="9" customWidth="1"/>
    <col min="25" max="26" width="9.42578125" customWidth="1"/>
  </cols>
  <sheetData>
    <row r="1" spans="1:19" ht="42.75" customHeight="1" x14ac:dyDescent="0.25"/>
    <row r="3" spans="1:19" ht="30.75" customHeight="1" thickBot="1" x14ac:dyDescent="0.3">
      <c r="B3" s="84" t="str">
        <f>CONCATENATE("Establecimientos alojativos en funcionamiento en Tenerife y municipios")</f>
        <v>Establecimientos alojativos en funcionamiento en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6"/>
      <c r="Q4" s="86"/>
      <c r="R4" s="86"/>
      <c r="S4" s="86"/>
    </row>
    <row r="5" spans="1:19" ht="15.75" thickBot="1" x14ac:dyDescent="0.3">
      <c r="B5" s="87"/>
      <c r="C5" s="297" t="s">
        <v>66</v>
      </c>
      <c r="D5" s="297"/>
      <c r="E5" s="297"/>
      <c r="F5" s="297"/>
      <c r="G5" s="297"/>
      <c r="H5" s="297"/>
      <c r="I5" s="88"/>
      <c r="J5" s="88"/>
      <c r="K5" s="89"/>
      <c r="L5" s="298" t="s">
        <v>67</v>
      </c>
      <c r="M5" s="298"/>
      <c r="N5" s="298"/>
      <c r="O5" s="298"/>
      <c r="P5" s="298"/>
      <c r="Q5" s="88"/>
      <c r="R5" s="88"/>
      <c r="S5" s="89"/>
    </row>
    <row r="6" spans="1:19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CONCATENATE("dif. ",RIGHT(H6,2),"/",RIGHT(G6,2))</f>
        <v>dif. 25/24</v>
      </c>
      <c r="K6" s="14" t="str">
        <f>CONCATENATE("cuota/ total isla ",RIGHT(H6,2))</f>
        <v>cuota/ total isla 25</v>
      </c>
      <c r="L6" s="92" t="s">
        <v>236</v>
      </c>
      <c r="M6" s="92" t="s">
        <v>237</v>
      </c>
      <c r="N6" s="92" t="s">
        <v>238</v>
      </c>
      <c r="O6" s="92" t="s">
        <v>239</v>
      </c>
      <c r="P6" s="92" t="s">
        <v>240</v>
      </c>
      <c r="Q6" s="91" t="str">
        <f>CONCATENATE("var. ",RIGHT(P6,2),"/",RIGHT(O6,2))</f>
        <v>var. 26/25</v>
      </c>
      <c r="R6" s="91" t="str">
        <f>CONCATENATE("dif. ",RIGHT(P6,2),"/",RIGHT(O6,2))</f>
        <v>dif. 26/25</v>
      </c>
      <c r="S6" s="89" t="str">
        <f>CONCATENATE("cuota/ total isla ",RIGHT(P6,2))</f>
        <v>cuota/ total isla 26</v>
      </c>
    </row>
    <row r="7" spans="1:19" x14ac:dyDescent="0.25">
      <c r="B7" s="93" t="s">
        <v>45</v>
      </c>
      <c r="C7" s="94">
        <v>173</v>
      </c>
      <c r="D7" s="94">
        <v>195</v>
      </c>
      <c r="E7" s="94">
        <v>293</v>
      </c>
      <c r="F7" s="94">
        <v>308</v>
      </c>
      <c r="G7" s="94">
        <v>339</v>
      </c>
      <c r="H7" s="94">
        <v>324</v>
      </c>
      <c r="I7" s="95">
        <f>IFERROR(H7/G7-1,"-")</f>
        <v>-4.4247787610619427E-2</v>
      </c>
      <c r="J7" s="94">
        <f>IFERROR(H7-G7,"-")</f>
        <v>-15</v>
      </c>
      <c r="K7" s="95">
        <f>H7/H7</f>
        <v>1</v>
      </c>
      <c r="L7" s="94">
        <v>882</v>
      </c>
      <c r="M7" s="94">
        <v>906</v>
      </c>
      <c r="N7" s="94">
        <v>954</v>
      </c>
      <c r="O7" s="94">
        <v>960</v>
      </c>
      <c r="P7" s="94">
        <v>981</v>
      </c>
      <c r="Q7" s="95">
        <f t="shared" ref="Q7:Q52" si="0">IFERROR(P7/O7-1,"-")</f>
        <v>2.1875000000000089E-2</v>
      </c>
      <c r="R7" s="94">
        <f t="shared" ref="R7:R52" si="1">IFERROR(P7-O7,"-")</f>
        <v>21</v>
      </c>
      <c r="S7" s="95">
        <f>P7/P7</f>
        <v>1</v>
      </c>
    </row>
    <row r="8" spans="1:19" x14ac:dyDescent="0.25">
      <c r="A8" s="1"/>
      <c r="B8" s="96" t="s">
        <v>62</v>
      </c>
      <c r="C8" s="97">
        <v>104</v>
      </c>
      <c r="D8" s="97">
        <v>124</v>
      </c>
      <c r="E8" s="97">
        <v>194</v>
      </c>
      <c r="F8" s="97">
        <v>199</v>
      </c>
      <c r="G8" s="97">
        <v>228</v>
      </c>
      <c r="H8" s="97">
        <v>211</v>
      </c>
      <c r="I8" s="98">
        <f t="shared" ref="I8:I52" si="2">IFERROR(H8/G8-1,"-")</f>
        <v>-7.456140350877194E-2</v>
      </c>
      <c r="J8" s="97">
        <f t="shared" ref="J8:J52" si="3">IFERROR(H8-G8,"-")</f>
        <v>-17</v>
      </c>
      <c r="K8" s="98">
        <f>H8/H7</f>
        <v>0.65123456790123457</v>
      </c>
      <c r="L8" s="97">
        <v>195</v>
      </c>
      <c r="M8" s="97">
        <v>194</v>
      </c>
      <c r="N8" s="97">
        <v>207</v>
      </c>
      <c r="O8" s="97">
        <v>207</v>
      </c>
      <c r="P8" s="97">
        <v>217</v>
      </c>
      <c r="Q8" s="98">
        <f t="shared" si="0"/>
        <v>4.8309178743961345E-2</v>
      </c>
      <c r="R8" s="97">
        <f t="shared" si="1"/>
        <v>10</v>
      </c>
      <c r="S8" s="98">
        <f>P8/P7</f>
        <v>0.22120285423037717</v>
      </c>
    </row>
    <row r="9" spans="1:19" x14ac:dyDescent="0.25">
      <c r="A9" s="108" t="s">
        <v>68</v>
      </c>
      <c r="B9" s="99" t="s">
        <v>63</v>
      </c>
      <c r="C9" s="53">
        <v>63</v>
      </c>
      <c r="D9" s="53">
        <v>84</v>
      </c>
      <c r="E9" s="53">
        <v>128</v>
      </c>
      <c r="F9" s="53">
        <v>131</v>
      </c>
      <c r="G9" s="53">
        <v>147</v>
      </c>
      <c r="H9" s="53">
        <v>137</v>
      </c>
      <c r="I9" s="100">
        <f t="shared" si="2"/>
        <v>-6.8027210884353706E-2</v>
      </c>
      <c r="J9" s="53">
        <f t="shared" si="3"/>
        <v>-10</v>
      </c>
      <c r="K9" s="100">
        <f>H9/H7</f>
        <v>0.4228395061728395</v>
      </c>
      <c r="L9" s="53">
        <v>129</v>
      </c>
      <c r="M9" s="53">
        <v>129</v>
      </c>
      <c r="N9" s="53">
        <v>135</v>
      </c>
      <c r="O9" s="53">
        <v>133</v>
      </c>
      <c r="P9" s="53">
        <v>141</v>
      </c>
      <c r="Q9" s="100">
        <f t="shared" si="0"/>
        <v>6.0150375939849621E-2</v>
      </c>
      <c r="R9" s="53">
        <f t="shared" si="1"/>
        <v>8</v>
      </c>
      <c r="S9" s="100">
        <f>P9/P7</f>
        <v>0.14373088685015289</v>
      </c>
    </row>
    <row r="10" spans="1:19" x14ac:dyDescent="0.25">
      <c r="A10" s="108" t="s">
        <v>69</v>
      </c>
      <c r="B10" s="99" t="s">
        <v>70</v>
      </c>
      <c r="C10" s="53">
        <v>41</v>
      </c>
      <c r="D10" s="53">
        <v>40</v>
      </c>
      <c r="E10" s="53">
        <v>65</v>
      </c>
      <c r="F10" s="53">
        <v>68</v>
      </c>
      <c r="G10" s="53">
        <v>81</v>
      </c>
      <c r="H10" s="53">
        <v>75</v>
      </c>
      <c r="I10" s="100">
        <f t="shared" si="2"/>
        <v>-7.407407407407407E-2</v>
      </c>
      <c r="J10" s="53">
        <f t="shared" si="3"/>
        <v>-6</v>
      </c>
      <c r="K10" s="100">
        <f>H10/H7</f>
        <v>0.23148148148148148</v>
      </c>
      <c r="L10" s="53">
        <v>66</v>
      </c>
      <c r="M10" s="53">
        <v>65</v>
      </c>
      <c r="N10" s="53">
        <v>72</v>
      </c>
      <c r="O10" s="53">
        <v>74</v>
      </c>
      <c r="P10" s="53">
        <v>76</v>
      </c>
      <c r="Q10" s="100">
        <f t="shared" si="0"/>
        <v>2.7027027027026973E-2</v>
      </c>
      <c r="R10" s="53">
        <f t="shared" si="1"/>
        <v>2</v>
      </c>
      <c r="S10" s="100">
        <f>P10/P7</f>
        <v>7.7471967380224258E-2</v>
      </c>
    </row>
    <row r="11" spans="1:19" x14ac:dyDescent="0.25">
      <c r="A11" s="1"/>
      <c r="B11" s="96" t="s">
        <v>65</v>
      </c>
      <c r="C11" s="97">
        <v>70</v>
      </c>
      <c r="D11" s="97">
        <v>71</v>
      </c>
      <c r="E11" s="97">
        <v>100</v>
      </c>
      <c r="F11" s="97">
        <v>109</v>
      </c>
      <c r="G11" s="97">
        <v>111</v>
      </c>
      <c r="H11" s="97">
        <v>113</v>
      </c>
      <c r="I11" s="98">
        <f t="shared" si="2"/>
        <v>1.8018018018018056E-2</v>
      </c>
      <c r="J11" s="97">
        <f t="shared" si="3"/>
        <v>2</v>
      </c>
      <c r="K11" s="98">
        <f>H11/H7</f>
        <v>0.34876543209876543</v>
      </c>
      <c r="L11" s="97">
        <v>99</v>
      </c>
      <c r="M11" s="97">
        <v>108</v>
      </c>
      <c r="N11" s="97">
        <v>111</v>
      </c>
      <c r="O11" s="97">
        <v>113</v>
      </c>
      <c r="P11" s="97">
        <v>110</v>
      </c>
      <c r="Q11" s="98">
        <f t="shared" si="0"/>
        <v>-2.6548672566371723E-2</v>
      </c>
      <c r="R11" s="97">
        <f t="shared" si="1"/>
        <v>-3</v>
      </c>
      <c r="S11" s="98">
        <f>P11/P7</f>
        <v>0.11213047910295616</v>
      </c>
    </row>
    <row r="12" spans="1:19" x14ac:dyDescent="0.25">
      <c r="A12" s="1"/>
      <c r="B12" s="93" t="s">
        <v>46</v>
      </c>
      <c r="C12" s="101">
        <v>49</v>
      </c>
      <c r="D12" s="101">
        <v>57</v>
      </c>
      <c r="E12" s="101">
        <v>84</v>
      </c>
      <c r="F12" s="101">
        <v>90</v>
      </c>
      <c r="G12" s="101">
        <v>99</v>
      </c>
      <c r="H12" s="101">
        <v>93</v>
      </c>
      <c r="I12" s="102">
        <f t="shared" si="2"/>
        <v>-6.0606060606060552E-2</v>
      </c>
      <c r="J12" s="101">
        <f t="shared" si="3"/>
        <v>-6</v>
      </c>
      <c r="K12" s="95">
        <f>H12/H12</f>
        <v>1</v>
      </c>
      <c r="L12" s="101">
        <v>85</v>
      </c>
      <c r="M12" s="101">
        <v>90</v>
      </c>
      <c r="N12" s="101">
        <v>93</v>
      </c>
      <c r="O12" s="101">
        <v>90</v>
      </c>
      <c r="P12" s="101">
        <v>95</v>
      </c>
      <c r="Q12" s="102">
        <f t="shared" si="0"/>
        <v>5.555555555555558E-2</v>
      </c>
      <c r="R12" s="101">
        <f t="shared" si="1"/>
        <v>5</v>
      </c>
      <c r="S12" s="95">
        <f>P12/P12</f>
        <v>1</v>
      </c>
    </row>
    <row r="13" spans="1:19" ht="15" customHeight="1" x14ac:dyDescent="0.25">
      <c r="A13" s="1"/>
      <c r="B13" s="96" t="s">
        <v>62</v>
      </c>
      <c r="C13" s="97">
        <v>31</v>
      </c>
      <c r="D13" s="97">
        <v>40</v>
      </c>
      <c r="E13" s="97">
        <v>60</v>
      </c>
      <c r="F13" s="97">
        <v>62</v>
      </c>
      <c r="G13" s="97">
        <v>68</v>
      </c>
      <c r="H13" s="97">
        <v>61</v>
      </c>
      <c r="I13" s="98">
        <f t="shared" si="2"/>
        <v>-0.1029411764705882</v>
      </c>
      <c r="J13" s="97">
        <f t="shared" si="3"/>
        <v>-7</v>
      </c>
      <c r="K13" s="98">
        <f>H13/H12</f>
        <v>0.65591397849462363</v>
      </c>
      <c r="L13" s="97">
        <v>61</v>
      </c>
      <c r="M13" s="97">
        <v>61</v>
      </c>
      <c r="N13" s="97">
        <v>61</v>
      </c>
      <c r="O13" s="97">
        <v>58</v>
      </c>
      <c r="P13" s="97">
        <v>63</v>
      </c>
      <c r="Q13" s="98">
        <f t="shared" si="0"/>
        <v>8.6206896551724199E-2</v>
      </c>
      <c r="R13" s="97">
        <f t="shared" si="1"/>
        <v>5</v>
      </c>
      <c r="S13" s="98">
        <f>P13/P12</f>
        <v>0.66315789473684206</v>
      </c>
    </row>
    <row r="14" spans="1:19" x14ac:dyDescent="0.25">
      <c r="A14" s="108" t="s">
        <v>68</v>
      </c>
      <c r="B14" s="99" t="s">
        <v>63</v>
      </c>
      <c r="C14" s="53">
        <v>25</v>
      </c>
      <c r="D14" s="53">
        <v>33</v>
      </c>
      <c r="E14" s="53">
        <v>48</v>
      </c>
      <c r="F14" s="53">
        <v>50</v>
      </c>
      <c r="G14" s="53">
        <v>56</v>
      </c>
      <c r="H14" s="53">
        <v>50</v>
      </c>
      <c r="I14" s="100">
        <f t="shared" si="2"/>
        <v>-0.1071428571428571</v>
      </c>
      <c r="J14" s="53">
        <f t="shared" si="3"/>
        <v>-6</v>
      </c>
      <c r="K14" s="100">
        <f>H14/H12</f>
        <v>0.5376344086021505</v>
      </c>
      <c r="L14" s="53">
        <v>49</v>
      </c>
      <c r="M14" s="53">
        <v>50</v>
      </c>
      <c r="N14" s="53">
        <v>51</v>
      </c>
      <c r="O14" s="53">
        <v>47</v>
      </c>
      <c r="P14" s="53">
        <v>52</v>
      </c>
      <c r="Q14" s="100">
        <f t="shared" si="0"/>
        <v>0.1063829787234043</v>
      </c>
      <c r="R14" s="53">
        <f t="shared" si="1"/>
        <v>5</v>
      </c>
      <c r="S14" s="100">
        <f>P14/P12</f>
        <v>0.54736842105263162</v>
      </c>
    </row>
    <row r="15" spans="1:19" x14ac:dyDescent="0.25">
      <c r="A15" s="108" t="s">
        <v>69</v>
      </c>
      <c r="B15" s="99" t="s">
        <v>70</v>
      </c>
      <c r="C15" s="53">
        <v>6</v>
      </c>
      <c r="D15" s="53">
        <v>7</v>
      </c>
      <c r="E15" s="53">
        <v>12</v>
      </c>
      <c r="F15" s="53">
        <v>11</v>
      </c>
      <c r="G15" s="53">
        <v>12</v>
      </c>
      <c r="H15" s="53">
        <v>11</v>
      </c>
      <c r="I15" s="100">
        <f t="shared" si="2"/>
        <v>-8.333333333333337E-2</v>
      </c>
      <c r="J15" s="53">
        <f t="shared" si="3"/>
        <v>-1</v>
      </c>
      <c r="K15" s="100">
        <f>H15/H12</f>
        <v>0.11827956989247312</v>
      </c>
      <c r="L15" s="53">
        <v>12</v>
      </c>
      <c r="M15" s="53">
        <v>11</v>
      </c>
      <c r="N15" s="53">
        <v>10</v>
      </c>
      <c r="O15" s="53">
        <v>11</v>
      </c>
      <c r="P15" s="53">
        <v>11</v>
      </c>
      <c r="Q15" s="100">
        <f t="shared" si="0"/>
        <v>0</v>
      </c>
      <c r="R15" s="53">
        <f t="shared" si="1"/>
        <v>0</v>
      </c>
      <c r="S15" s="100">
        <f>P15/P12</f>
        <v>0.11578947368421053</v>
      </c>
    </row>
    <row r="16" spans="1:19" x14ac:dyDescent="0.25">
      <c r="A16" s="1"/>
      <c r="B16" s="96" t="s">
        <v>65</v>
      </c>
      <c r="C16" s="97">
        <v>18</v>
      </c>
      <c r="D16" s="97">
        <v>17</v>
      </c>
      <c r="E16" s="97">
        <v>24</v>
      </c>
      <c r="F16" s="97">
        <v>29</v>
      </c>
      <c r="G16" s="97">
        <v>31</v>
      </c>
      <c r="H16" s="97">
        <v>32</v>
      </c>
      <c r="I16" s="98">
        <f t="shared" si="2"/>
        <v>3.2258064516129004E-2</v>
      </c>
      <c r="J16" s="97">
        <f t="shared" si="3"/>
        <v>1</v>
      </c>
      <c r="K16" s="98">
        <f>H16/H12</f>
        <v>0.34408602150537637</v>
      </c>
      <c r="L16" s="97">
        <v>24</v>
      </c>
      <c r="M16" s="97">
        <v>29</v>
      </c>
      <c r="N16" s="97">
        <v>32</v>
      </c>
      <c r="O16" s="97">
        <v>32</v>
      </c>
      <c r="P16" s="97">
        <v>32</v>
      </c>
      <c r="Q16" s="98">
        <f t="shared" si="0"/>
        <v>0</v>
      </c>
      <c r="R16" s="97">
        <f t="shared" si="1"/>
        <v>0</v>
      </c>
      <c r="S16" s="98">
        <f>P16/P12</f>
        <v>0.33684210526315789</v>
      </c>
    </row>
    <row r="17" spans="1:19" x14ac:dyDescent="0.25">
      <c r="A17" s="1"/>
      <c r="B17" s="93" t="s">
        <v>50</v>
      </c>
      <c r="C17" s="101">
        <v>33</v>
      </c>
      <c r="D17" s="101">
        <v>37</v>
      </c>
      <c r="E17" s="101">
        <v>59</v>
      </c>
      <c r="F17" s="101">
        <v>62</v>
      </c>
      <c r="G17" s="101">
        <v>68</v>
      </c>
      <c r="H17" s="101">
        <v>65</v>
      </c>
      <c r="I17" s="102">
        <f t="shared" si="2"/>
        <v>-4.4117647058823484E-2</v>
      </c>
      <c r="J17" s="101">
        <f t="shared" si="3"/>
        <v>-3</v>
      </c>
      <c r="K17" s="95">
        <f>H17/H17</f>
        <v>1</v>
      </c>
      <c r="L17" s="101">
        <v>59</v>
      </c>
      <c r="M17" s="101">
        <v>61</v>
      </c>
      <c r="N17" s="101">
        <v>64</v>
      </c>
      <c r="O17" s="101">
        <v>64</v>
      </c>
      <c r="P17" s="101">
        <v>68</v>
      </c>
      <c r="Q17" s="102">
        <f t="shared" si="0"/>
        <v>6.25E-2</v>
      </c>
      <c r="R17" s="101">
        <f t="shared" si="1"/>
        <v>4</v>
      </c>
      <c r="S17" s="95">
        <f>P17/P17</f>
        <v>1</v>
      </c>
    </row>
    <row r="18" spans="1:19" x14ac:dyDescent="0.25">
      <c r="A18" s="1"/>
      <c r="B18" s="96" t="s">
        <v>62</v>
      </c>
      <c r="C18" s="97">
        <v>21</v>
      </c>
      <c r="D18" s="97">
        <v>25</v>
      </c>
      <c r="E18" s="97">
        <v>41</v>
      </c>
      <c r="F18" s="97">
        <v>43</v>
      </c>
      <c r="G18" s="97">
        <v>49</v>
      </c>
      <c r="H18" s="97">
        <v>46</v>
      </c>
      <c r="I18" s="98">
        <f t="shared" si="2"/>
        <v>-6.1224489795918324E-2</v>
      </c>
      <c r="J18" s="97">
        <f t="shared" si="3"/>
        <v>-3</v>
      </c>
      <c r="K18" s="98">
        <f>H18/H17</f>
        <v>0.70769230769230773</v>
      </c>
      <c r="L18" s="97">
        <v>41</v>
      </c>
      <c r="M18" s="97">
        <v>42</v>
      </c>
      <c r="N18" s="97">
        <v>45</v>
      </c>
      <c r="O18" s="97">
        <v>45</v>
      </c>
      <c r="P18" s="97">
        <v>49</v>
      </c>
      <c r="Q18" s="98">
        <f t="shared" si="0"/>
        <v>8.8888888888888795E-2</v>
      </c>
      <c r="R18" s="97">
        <f t="shared" si="1"/>
        <v>4</v>
      </c>
      <c r="S18" s="98">
        <f>P18/P17</f>
        <v>0.72058823529411764</v>
      </c>
    </row>
    <row r="19" spans="1:19" x14ac:dyDescent="0.25">
      <c r="A19" s="108" t="s">
        <v>68</v>
      </c>
      <c r="B19" s="99" t="s">
        <v>63</v>
      </c>
      <c r="C19" s="53">
        <v>11</v>
      </c>
      <c r="D19" s="53">
        <v>14</v>
      </c>
      <c r="E19" s="53">
        <v>25</v>
      </c>
      <c r="F19" s="53">
        <v>26</v>
      </c>
      <c r="G19" s="53">
        <v>30</v>
      </c>
      <c r="H19" s="53">
        <v>29</v>
      </c>
      <c r="I19" s="100">
        <f t="shared" si="2"/>
        <v>-3.3333333333333326E-2</v>
      </c>
      <c r="J19" s="53">
        <f t="shared" si="3"/>
        <v>-1</v>
      </c>
      <c r="K19" s="100">
        <f>H19/H17</f>
        <v>0.44615384615384618</v>
      </c>
      <c r="L19" s="53">
        <v>25</v>
      </c>
      <c r="M19" s="53">
        <v>25</v>
      </c>
      <c r="N19" s="53">
        <v>28</v>
      </c>
      <c r="O19" s="53">
        <v>28</v>
      </c>
      <c r="P19" s="53">
        <v>30</v>
      </c>
      <c r="Q19" s="100">
        <f t="shared" si="0"/>
        <v>7.1428571428571397E-2</v>
      </c>
      <c r="R19" s="53">
        <f t="shared" si="1"/>
        <v>2</v>
      </c>
      <c r="S19" s="100">
        <f>P19/P17</f>
        <v>0.44117647058823528</v>
      </c>
    </row>
    <row r="20" spans="1:19" x14ac:dyDescent="0.25">
      <c r="A20" s="108" t="s">
        <v>69</v>
      </c>
      <c r="B20" s="99" t="s">
        <v>70</v>
      </c>
      <c r="C20" s="53">
        <v>10</v>
      </c>
      <c r="D20" s="53">
        <v>11</v>
      </c>
      <c r="E20" s="53">
        <v>16</v>
      </c>
      <c r="F20" s="53">
        <v>17</v>
      </c>
      <c r="G20" s="53">
        <v>18</v>
      </c>
      <c r="H20" s="53">
        <v>18</v>
      </c>
      <c r="I20" s="100">
        <f t="shared" si="2"/>
        <v>0</v>
      </c>
      <c r="J20" s="53">
        <f t="shared" si="3"/>
        <v>0</v>
      </c>
      <c r="K20" s="100">
        <f>H20/H17</f>
        <v>0.27692307692307694</v>
      </c>
      <c r="L20" s="53">
        <v>16</v>
      </c>
      <c r="M20" s="53">
        <v>17</v>
      </c>
      <c r="N20" s="53">
        <v>17</v>
      </c>
      <c r="O20" s="53">
        <v>17</v>
      </c>
      <c r="P20" s="53">
        <v>19</v>
      </c>
      <c r="Q20" s="100">
        <f t="shared" si="0"/>
        <v>0.11764705882352944</v>
      </c>
      <c r="R20" s="53">
        <f t="shared" si="1"/>
        <v>2</v>
      </c>
      <c r="S20" s="100">
        <f>P20/P17</f>
        <v>0.27941176470588236</v>
      </c>
    </row>
    <row r="21" spans="1:19" x14ac:dyDescent="0.25">
      <c r="A21" s="1"/>
      <c r="B21" s="96" t="s">
        <v>65</v>
      </c>
      <c r="C21" s="97">
        <v>12</v>
      </c>
      <c r="D21" s="97">
        <v>12</v>
      </c>
      <c r="E21" s="97">
        <v>18</v>
      </c>
      <c r="F21" s="97">
        <v>19</v>
      </c>
      <c r="G21" s="97">
        <v>19</v>
      </c>
      <c r="H21" s="97">
        <v>19</v>
      </c>
      <c r="I21" s="98">
        <f t="shared" si="2"/>
        <v>0</v>
      </c>
      <c r="J21" s="97">
        <f t="shared" si="3"/>
        <v>0</v>
      </c>
      <c r="K21" s="98">
        <f>H21/H17</f>
        <v>0.29230769230769232</v>
      </c>
      <c r="L21" s="97">
        <v>18</v>
      </c>
      <c r="M21" s="97">
        <v>19</v>
      </c>
      <c r="N21" s="97">
        <v>19</v>
      </c>
      <c r="O21" s="97">
        <v>19</v>
      </c>
      <c r="P21" s="97">
        <v>19</v>
      </c>
      <c r="Q21" s="98">
        <f t="shared" si="0"/>
        <v>0</v>
      </c>
      <c r="R21" s="97">
        <f t="shared" si="1"/>
        <v>0</v>
      </c>
      <c r="S21" s="98">
        <f>P21/P17</f>
        <v>0.27941176470588236</v>
      </c>
    </row>
    <row r="22" spans="1:19" x14ac:dyDescent="0.25">
      <c r="A22" s="1"/>
      <c r="B22" s="93" t="s">
        <v>48</v>
      </c>
      <c r="C22" s="101">
        <v>4</v>
      </c>
      <c r="D22" s="101">
        <v>4</v>
      </c>
      <c r="E22" s="101">
        <v>5</v>
      </c>
      <c r="F22" s="101">
        <v>7</v>
      </c>
      <c r="G22" s="101">
        <v>8</v>
      </c>
      <c r="H22" s="101">
        <v>8</v>
      </c>
      <c r="I22" s="102">
        <f t="shared" si="2"/>
        <v>0</v>
      </c>
      <c r="J22" s="101">
        <f t="shared" si="3"/>
        <v>0</v>
      </c>
      <c r="K22" s="102">
        <f>H22/H22</f>
        <v>1</v>
      </c>
      <c r="L22" s="101">
        <v>5</v>
      </c>
      <c r="M22" s="101">
        <v>7</v>
      </c>
      <c r="N22" s="101">
        <v>6</v>
      </c>
      <c r="O22" s="101">
        <v>8</v>
      </c>
      <c r="P22" s="101">
        <v>8</v>
      </c>
      <c r="Q22" s="102">
        <f t="shared" si="0"/>
        <v>0</v>
      </c>
      <c r="R22" s="101">
        <f t="shared" si="1"/>
        <v>0</v>
      </c>
      <c r="S22" s="102">
        <f>P22/P22</f>
        <v>1</v>
      </c>
    </row>
    <row r="23" spans="1:19" x14ac:dyDescent="0.25">
      <c r="A23" s="1"/>
      <c r="B23" s="96" t="s">
        <v>62</v>
      </c>
      <c r="C23" s="97">
        <v>3</v>
      </c>
      <c r="D23" s="97">
        <v>4</v>
      </c>
      <c r="E23" s="97">
        <v>5</v>
      </c>
      <c r="F23" s="97">
        <v>6</v>
      </c>
      <c r="G23" s="97">
        <v>6</v>
      </c>
      <c r="H23" s="97">
        <v>6</v>
      </c>
      <c r="I23" s="98">
        <f t="shared" si="2"/>
        <v>0</v>
      </c>
      <c r="J23" s="97">
        <f t="shared" si="3"/>
        <v>0</v>
      </c>
      <c r="K23" s="98">
        <f>H23/H22</f>
        <v>0.75</v>
      </c>
      <c r="L23" s="97">
        <v>5</v>
      </c>
      <c r="M23" s="97">
        <v>6</v>
      </c>
      <c r="N23" s="97">
        <v>5</v>
      </c>
      <c r="O23" s="97">
        <v>6</v>
      </c>
      <c r="P23" s="97">
        <v>6</v>
      </c>
      <c r="Q23" s="98">
        <f t="shared" si="0"/>
        <v>0</v>
      </c>
      <c r="R23" s="97">
        <f t="shared" si="1"/>
        <v>0</v>
      </c>
      <c r="S23" s="98">
        <f>P23/P22</f>
        <v>0.75</v>
      </c>
    </row>
    <row r="24" spans="1:19" x14ac:dyDescent="0.25">
      <c r="A24" s="1"/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2"/>
        <v>-</v>
      </c>
      <c r="J24" s="97">
        <f t="shared" si="3"/>
        <v>0</v>
      </c>
      <c r="K24" s="98">
        <f>H24/H22</f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8" t="str">
        <f t="shared" si="0"/>
        <v>-</v>
      </c>
      <c r="R24" s="97">
        <f t="shared" si="1"/>
        <v>0</v>
      </c>
      <c r="S24" s="98">
        <f>P24/P22</f>
        <v>0</v>
      </c>
    </row>
    <row r="25" spans="1:19" x14ac:dyDescent="0.25">
      <c r="A25" s="1"/>
      <c r="B25" s="93" t="s">
        <v>49</v>
      </c>
      <c r="C25" s="101">
        <v>3</v>
      </c>
      <c r="D25" s="101">
        <v>4</v>
      </c>
      <c r="E25" s="101">
        <v>5</v>
      </c>
      <c r="F25" s="101">
        <v>4</v>
      </c>
      <c r="G25" s="101">
        <v>6</v>
      </c>
      <c r="H25" s="101">
        <v>6</v>
      </c>
      <c r="I25" s="102">
        <f t="shared" si="2"/>
        <v>0</v>
      </c>
      <c r="J25" s="101">
        <f t="shared" si="3"/>
        <v>0</v>
      </c>
      <c r="K25" s="95">
        <f>H25/H25</f>
        <v>1</v>
      </c>
      <c r="L25" s="101">
        <v>5</v>
      </c>
      <c r="M25" s="101">
        <v>4</v>
      </c>
      <c r="N25" s="101">
        <v>5</v>
      </c>
      <c r="O25" s="101">
        <v>6</v>
      </c>
      <c r="P25" s="101">
        <v>6</v>
      </c>
      <c r="Q25" s="102">
        <f t="shared" si="0"/>
        <v>0</v>
      </c>
      <c r="R25" s="101">
        <f t="shared" si="1"/>
        <v>0</v>
      </c>
      <c r="S25" s="95">
        <f>P25/P25</f>
        <v>1</v>
      </c>
    </row>
    <row r="26" spans="1:19" x14ac:dyDescent="0.25">
      <c r="A26" s="1"/>
      <c r="B26" s="96" t="s">
        <v>62</v>
      </c>
      <c r="C26" s="97">
        <v>2</v>
      </c>
      <c r="D26" s="97">
        <v>3</v>
      </c>
      <c r="E26" s="97">
        <v>4</v>
      </c>
      <c r="F26" s="97">
        <v>3</v>
      </c>
      <c r="G26" s="97">
        <v>5</v>
      </c>
      <c r="H26" s="97">
        <v>5</v>
      </c>
      <c r="I26" s="98">
        <f t="shared" si="2"/>
        <v>0</v>
      </c>
      <c r="J26" s="97">
        <f t="shared" si="3"/>
        <v>0</v>
      </c>
      <c r="K26" s="98">
        <f>H26/H25</f>
        <v>0.83333333333333337</v>
      </c>
      <c r="L26" s="97">
        <v>4</v>
      </c>
      <c r="M26" s="97">
        <v>3</v>
      </c>
      <c r="N26" s="97">
        <v>4</v>
      </c>
      <c r="O26" s="97">
        <v>5</v>
      </c>
      <c r="P26" s="97">
        <v>5</v>
      </c>
      <c r="Q26" s="98">
        <f t="shared" si="0"/>
        <v>0</v>
      </c>
      <c r="R26" s="97">
        <f t="shared" si="1"/>
        <v>0</v>
      </c>
      <c r="S26" s="98">
        <f>P26/P25</f>
        <v>0.83333333333333337</v>
      </c>
    </row>
    <row r="27" spans="1:19" x14ac:dyDescent="0.25">
      <c r="A27" s="108" t="s">
        <v>68</v>
      </c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2"/>
        <v>-</v>
      </c>
      <c r="J27" s="53">
        <f t="shared" si="3"/>
        <v>0</v>
      </c>
      <c r="K27" s="100">
        <f>H27/H25</f>
        <v>0</v>
      </c>
      <c r="L27" s="53">
        <v>0</v>
      </c>
      <c r="M27" s="53">
        <v>3</v>
      </c>
      <c r="N27" s="53">
        <v>0</v>
      </c>
      <c r="O27" s="53">
        <v>0</v>
      </c>
      <c r="P27" s="53">
        <v>0</v>
      </c>
      <c r="Q27" s="100" t="str">
        <f t="shared" si="0"/>
        <v>-</v>
      </c>
      <c r="R27" s="53">
        <f t="shared" si="1"/>
        <v>0</v>
      </c>
      <c r="S27" s="100">
        <f>P27/P25</f>
        <v>0</v>
      </c>
    </row>
    <row r="28" spans="1:19" x14ac:dyDescent="0.25">
      <c r="A28" s="108" t="s">
        <v>69</v>
      </c>
      <c r="B28" s="99" t="s">
        <v>70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>H28/H25</f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100" t="str">
        <f t="shared" si="0"/>
        <v>-</v>
      </c>
      <c r="R28" s="53">
        <f t="shared" si="1"/>
        <v>0</v>
      </c>
      <c r="S28" s="100">
        <f>P28/P25</f>
        <v>0</v>
      </c>
    </row>
    <row r="29" spans="1:19" x14ac:dyDescent="0.25">
      <c r="A29" s="1"/>
      <c r="B29" s="93" t="s">
        <v>50</v>
      </c>
      <c r="C29" s="101">
        <v>33</v>
      </c>
      <c r="D29" s="101">
        <v>37</v>
      </c>
      <c r="E29" s="101">
        <v>59</v>
      </c>
      <c r="F29" s="101">
        <v>62</v>
      </c>
      <c r="G29" s="101">
        <v>68</v>
      </c>
      <c r="H29" s="101">
        <v>65</v>
      </c>
      <c r="I29" s="102">
        <f t="shared" si="2"/>
        <v>-4.4117647058823484E-2</v>
      </c>
      <c r="J29" s="101">
        <f t="shared" si="3"/>
        <v>-3</v>
      </c>
      <c r="K29" s="95">
        <f>H29/H29</f>
        <v>1</v>
      </c>
      <c r="L29" s="101">
        <v>59</v>
      </c>
      <c r="M29" s="101">
        <v>61</v>
      </c>
      <c r="N29" s="101">
        <v>64</v>
      </c>
      <c r="O29" s="101">
        <v>64</v>
      </c>
      <c r="P29" s="101">
        <v>68</v>
      </c>
      <c r="Q29" s="102">
        <f t="shared" si="0"/>
        <v>6.25E-2</v>
      </c>
      <c r="R29" s="101">
        <f t="shared" si="1"/>
        <v>4</v>
      </c>
      <c r="S29" s="95">
        <f>P29/P29</f>
        <v>1</v>
      </c>
    </row>
    <row r="30" spans="1:19" x14ac:dyDescent="0.25">
      <c r="A30" s="1"/>
      <c r="B30" s="96" t="s">
        <v>62</v>
      </c>
      <c r="C30" s="97">
        <v>21</v>
      </c>
      <c r="D30" s="97">
        <v>25</v>
      </c>
      <c r="E30" s="97">
        <v>41</v>
      </c>
      <c r="F30" s="97">
        <v>43</v>
      </c>
      <c r="G30" s="97">
        <v>49</v>
      </c>
      <c r="H30" s="97">
        <v>46</v>
      </c>
      <c r="I30" s="98">
        <f t="shared" si="2"/>
        <v>-6.1224489795918324E-2</v>
      </c>
      <c r="J30" s="97">
        <f t="shared" si="3"/>
        <v>-3</v>
      </c>
      <c r="K30" s="98">
        <f>H30/H29</f>
        <v>0.70769230769230773</v>
      </c>
      <c r="L30" s="97">
        <v>41</v>
      </c>
      <c r="M30" s="97">
        <v>42</v>
      </c>
      <c r="N30" s="97">
        <v>45</v>
      </c>
      <c r="O30" s="97">
        <v>45</v>
      </c>
      <c r="P30" s="97">
        <v>49</v>
      </c>
      <c r="Q30" s="98">
        <f t="shared" si="0"/>
        <v>8.8888888888888795E-2</v>
      </c>
      <c r="R30" s="97">
        <f t="shared" si="1"/>
        <v>4</v>
      </c>
      <c r="S30" s="98">
        <f>P30/P29</f>
        <v>0.72058823529411764</v>
      </c>
    </row>
    <row r="31" spans="1:19" x14ac:dyDescent="0.25">
      <c r="A31" s="108" t="s">
        <v>68</v>
      </c>
      <c r="B31" s="99" t="s">
        <v>63</v>
      </c>
      <c r="C31" s="53">
        <v>11</v>
      </c>
      <c r="D31" s="53">
        <v>14</v>
      </c>
      <c r="E31" s="53">
        <v>25</v>
      </c>
      <c r="F31" s="53">
        <v>26</v>
      </c>
      <c r="G31" s="53">
        <v>30</v>
      </c>
      <c r="H31" s="53">
        <v>29</v>
      </c>
      <c r="I31" s="100">
        <f t="shared" si="2"/>
        <v>-3.3333333333333326E-2</v>
      </c>
      <c r="J31" s="53">
        <f t="shared" si="3"/>
        <v>-1</v>
      </c>
      <c r="K31" s="100">
        <f>H31/H29</f>
        <v>0.44615384615384618</v>
      </c>
      <c r="L31" s="53">
        <v>25</v>
      </c>
      <c r="M31" s="53">
        <v>25</v>
      </c>
      <c r="N31" s="53">
        <v>28</v>
      </c>
      <c r="O31" s="53">
        <v>28</v>
      </c>
      <c r="P31" s="53">
        <v>30</v>
      </c>
      <c r="Q31" s="100">
        <f t="shared" si="0"/>
        <v>7.1428571428571397E-2</v>
      </c>
      <c r="R31" s="53">
        <f t="shared" si="1"/>
        <v>2</v>
      </c>
      <c r="S31" s="100">
        <f>P31/P29</f>
        <v>0.44117647058823528</v>
      </c>
    </row>
    <row r="32" spans="1:19" x14ac:dyDescent="0.25">
      <c r="A32" s="108" t="s">
        <v>69</v>
      </c>
      <c r="B32" s="99" t="s">
        <v>70</v>
      </c>
      <c r="C32" s="53">
        <v>10</v>
      </c>
      <c r="D32" s="53">
        <v>11</v>
      </c>
      <c r="E32" s="53">
        <v>16</v>
      </c>
      <c r="F32" s="53">
        <v>17</v>
      </c>
      <c r="G32" s="53">
        <v>18</v>
      </c>
      <c r="H32" s="53">
        <v>18</v>
      </c>
      <c r="I32" s="100">
        <f t="shared" si="2"/>
        <v>0</v>
      </c>
      <c r="J32" s="53">
        <f t="shared" si="3"/>
        <v>0</v>
      </c>
      <c r="K32" s="100">
        <f>H32/H29</f>
        <v>0.27692307692307694</v>
      </c>
      <c r="L32" s="53">
        <v>16</v>
      </c>
      <c r="M32" s="53">
        <v>17</v>
      </c>
      <c r="N32" s="53">
        <v>17</v>
      </c>
      <c r="O32" s="53">
        <v>17</v>
      </c>
      <c r="P32" s="53">
        <v>19</v>
      </c>
      <c r="Q32" s="100">
        <f t="shared" si="0"/>
        <v>0.11764705882352944</v>
      </c>
      <c r="R32" s="53">
        <f t="shared" si="1"/>
        <v>2</v>
      </c>
      <c r="S32" s="100">
        <f>P32/P29</f>
        <v>0.27941176470588236</v>
      </c>
    </row>
    <row r="33" spans="1:19" x14ac:dyDescent="0.25">
      <c r="A33" s="1"/>
      <c r="B33" s="96" t="s">
        <v>65</v>
      </c>
      <c r="C33" s="97">
        <v>12</v>
      </c>
      <c r="D33" s="97">
        <v>12</v>
      </c>
      <c r="E33" s="97">
        <v>18</v>
      </c>
      <c r="F33" s="97">
        <v>19</v>
      </c>
      <c r="G33" s="97">
        <v>19</v>
      </c>
      <c r="H33" s="97">
        <v>19</v>
      </c>
      <c r="I33" s="98">
        <f t="shared" si="2"/>
        <v>0</v>
      </c>
      <c r="J33" s="97">
        <f t="shared" si="3"/>
        <v>0</v>
      </c>
      <c r="K33" s="98">
        <f>H33/H29</f>
        <v>0.29230769230769232</v>
      </c>
      <c r="L33" s="97">
        <v>18</v>
      </c>
      <c r="M33" s="97">
        <v>19</v>
      </c>
      <c r="N33" s="97">
        <v>19</v>
      </c>
      <c r="O33" s="97">
        <v>19</v>
      </c>
      <c r="P33" s="97">
        <v>19</v>
      </c>
      <c r="Q33" s="98">
        <f t="shared" si="0"/>
        <v>0</v>
      </c>
      <c r="R33" s="97">
        <f t="shared" si="1"/>
        <v>0</v>
      </c>
      <c r="S33" s="98">
        <f>P33/P29</f>
        <v>0.27941176470588236</v>
      </c>
    </row>
    <row r="34" spans="1:19" x14ac:dyDescent="0.25">
      <c r="A34" s="1"/>
      <c r="B34" s="93" t="s">
        <v>51</v>
      </c>
      <c r="C34" s="101">
        <v>4</v>
      </c>
      <c r="D34" s="101">
        <v>3</v>
      </c>
      <c r="E34" s="101">
        <v>5</v>
      </c>
      <c r="F34" s="101">
        <v>5</v>
      </c>
      <c r="G34" s="101">
        <v>7</v>
      </c>
      <c r="H34" s="101">
        <v>6</v>
      </c>
      <c r="I34" s="102">
        <f t="shared" si="2"/>
        <v>-0.1428571428571429</v>
      </c>
      <c r="J34" s="101">
        <f t="shared" si="3"/>
        <v>-1</v>
      </c>
      <c r="K34" s="95">
        <f>H34/H34</f>
        <v>1</v>
      </c>
      <c r="L34" s="101">
        <v>5</v>
      </c>
      <c r="M34" s="101">
        <v>5</v>
      </c>
      <c r="N34" s="101">
        <v>6</v>
      </c>
      <c r="O34" s="101">
        <v>6</v>
      </c>
      <c r="P34" s="101">
        <v>6</v>
      </c>
      <c r="Q34" s="102">
        <f t="shared" si="0"/>
        <v>0</v>
      </c>
      <c r="R34" s="101">
        <f t="shared" si="1"/>
        <v>0</v>
      </c>
      <c r="S34" s="95">
        <f>P34/P34</f>
        <v>1</v>
      </c>
    </row>
    <row r="35" spans="1:19" x14ac:dyDescent="0.25">
      <c r="A35" s="1"/>
      <c r="B35" s="96" t="s">
        <v>62</v>
      </c>
      <c r="C35" s="97">
        <v>4</v>
      </c>
      <c r="D35" s="97">
        <v>3</v>
      </c>
      <c r="E35" s="97">
        <v>5</v>
      </c>
      <c r="F35" s="97">
        <v>5</v>
      </c>
      <c r="G35" s="97">
        <v>7</v>
      </c>
      <c r="H35" s="97">
        <v>6</v>
      </c>
      <c r="I35" s="98">
        <f t="shared" si="2"/>
        <v>-0.1428571428571429</v>
      </c>
      <c r="J35" s="97">
        <f t="shared" si="3"/>
        <v>-1</v>
      </c>
      <c r="K35" s="98">
        <f>H35/H34</f>
        <v>1</v>
      </c>
      <c r="L35" s="97">
        <v>5</v>
      </c>
      <c r="M35" s="97">
        <v>5</v>
      </c>
      <c r="N35" s="97">
        <v>6</v>
      </c>
      <c r="O35" s="97">
        <v>6</v>
      </c>
      <c r="P35" s="97">
        <v>6</v>
      </c>
      <c r="Q35" s="98">
        <f t="shared" si="0"/>
        <v>0</v>
      </c>
      <c r="R35" s="97">
        <f t="shared" si="1"/>
        <v>0</v>
      </c>
      <c r="S35" s="98">
        <f>P35/P34</f>
        <v>1</v>
      </c>
    </row>
    <row r="36" spans="1:19" x14ac:dyDescent="0.25">
      <c r="A36" s="1"/>
      <c r="B36" s="93" t="s">
        <v>52</v>
      </c>
      <c r="C36" s="101">
        <v>6</v>
      </c>
      <c r="D36" s="101">
        <v>7</v>
      </c>
      <c r="E36" s="101">
        <v>11</v>
      </c>
      <c r="F36" s="101">
        <v>12</v>
      </c>
      <c r="G36" s="101">
        <v>13</v>
      </c>
      <c r="H36" s="101">
        <v>13</v>
      </c>
      <c r="I36" s="102">
        <f t="shared" si="2"/>
        <v>0</v>
      </c>
      <c r="J36" s="101">
        <f t="shared" si="3"/>
        <v>0</v>
      </c>
      <c r="K36" s="102">
        <f>H36/H36</f>
        <v>1</v>
      </c>
      <c r="L36" s="101">
        <v>10</v>
      </c>
      <c r="M36" s="101">
        <v>12</v>
      </c>
      <c r="N36" s="101">
        <v>12</v>
      </c>
      <c r="O36" s="101">
        <v>12</v>
      </c>
      <c r="P36" s="101">
        <v>13</v>
      </c>
      <c r="Q36" s="102">
        <f t="shared" si="0"/>
        <v>8.3333333333333259E-2</v>
      </c>
      <c r="R36" s="101">
        <f t="shared" si="1"/>
        <v>1</v>
      </c>
      <c r="S36" s="102">
        <f>P36/P36</f>
        <v>1</v>
      </c>
    </row>
    <row r="37" spans="1:19" x14ac:dyDescent="0.25">
      <c r="A37" s="1"/>
      <c r="B37" s="96" t="s">
        <v>62</v>
      </c>
      <c r="C37" s="97">
        <v>2</v>
      </c>
      <c r="D37" s="97">
        <v>3</v>
      </c>
      <c r="E37" s="97">
        <v>6</v>
      </c>
      <c r="F37" s="97">
        <v>6</v>
      </c>
      <c r="G37" s="97">
        <v>7</v>
      </c>
      <c r="H37" s="97">
        <v>7</v>
      </c>
      <c r="I37" s="98">
        <f t="shared" si="2"/>
        <v>0</v>
      </c>
      <c r="J37" s="97">
        <f t="shared" si="3"/>
        <v>0</v>
      </c>
      <c r="K37" s="98">
        <f>H37/H36</f>
        <v>0.53846153846153844</v>
      </c>
      <c r="L37" s="97">
        <v>5</v>
      </c>
      <c r="M37" s="97">
        <v>6</v>
      </c>
      <c r="N37" s="97">
        <v>6</v>
      </c>
      <c r="O37" s="97">
        <v>6</v>
      </c>
      <c r="P37" s="97">
        <v>7</v>
      </c>
      <c r="Q37" s="98">
        <f t="shared" si="0"/>
        <v>0.16666666666666674</v>
      </c>
      <c r="R37" s="97">
        <f t="shared" si="1"/>
        <v>1</v>
      </c>
      <c r="S37" s="98">
        <f>P37/P36</f>
        <v>0.53846153846153844</v>
      </c>
    </row>
    <row r="38" spans="1:19" x14ac:dyDescent="0.25">
      <c r="A38" s="1"/>
      <c r="B38" s="96" t="s">
        <v>65</v>
      </c>
      <c r="C38" s="97">
        <v>3</v>
      </c>
      <c r="D38" s="97">
        <v>3</v>
      </c>
      <c r="E38" s="97">
        <v>5</v>
      </c>
      <c r="F38" s="97">
        <v>6</v>
      </c>
      <c r="G38" s="97">
        <v>6</v>
      </c>
      <c r="H38" s="97">
        <v>6</v>
      </c>
      <c r="I38" s="98">
        <f t="shared" si="2"/>
        <v>0</v>
      </c>
      <c r="J38" s="97">
        <f t="shared" si="3"/>
        <v>0</v>
      </c>
      <c r="K38" s="98">
        <f>H38/H36</f>
        <v>0.46153846153846156</v>
      </c>
      <c r="L38" s="97">
        <v>5</v>
      </c>
      <c r="M38" s="97">
        <v>6</v>
      </c>
      <c r="N38" s="97">
        <v>6</v>
      </c>
      <c r="O38" s="97">
        <v>6</v>
      </c>
      <c r="P38" s="97">
        <v>6</v>
      </c>
      <c r="Q38" s="98">
        <f t="shared" si="0"/>
        <v>0</v>
      </c>
      <c r="R38" s="97">
        <f t="shared" si="1"/>
        <v>0</v>
      </c>
      <c r="S38" s="98">
        <f>P38/P36</f>
        <v>0.46153846153846156</v>
      </c>
    </row>
    <row r="39" spans="1:19" x14ac:dyDescent="0.25">
      <c r="A39" s="1"/>
      <c r="B39" s="93" t="s">
        <v>53</v>
      </c>
      <c r="C39" s="101">
        <v>11</v>
      </c>
      <c r="D39" s="101">
        <v>12</v>
      </c>
      <c r="E39" s="101">
        <v>17</v>
      </c>
      <c r="F39" s="101">
        <v>19</v>
      </c>
      <c r="G39" s="101">
        <v>21</v>
      </c>
      <c r="H39" s="101">
        <v>20</v>
      </c>
      <c r="I39" s="102">
        <f t="shared" si="2"/>
        <v>-4.7619047619047672E-2</v>
      </c>
      <c r="J39" s="101">
        <f t="shared" si="3"/>
        <v>-1</v>
      </c>
      <c r="K39" s="95">
        <f>H39/H39</f>
        <v>1</v>
      </c>
      <c r="L39" s="101">
        <v>17</v>
      </c>
      <c r="M39" s="101">
        <v>18</v>
      </c>
      <c r="N39" s="101">
        <v>20</v>
      </c>
      <c r="O39" s="101">
        <v>20</v>
      </c>
      <c r="P39" s="101">
        <v>20</v>
      </c>
      <c r="Q39" s="102">
        <f t="shared" si="0"/>
        <v>0</v>
      </c>
      <c r="R39" s="101">
        <f t="shared" si="1"/>
        <v>0</v>
      </c>
      <c r="S39" s="95">
        <f>P39/P39</f>
        <v>1</v>
      </c>
    </row>
    <row r="40" spans="1:19" x14ac:dyDescent="0.25">
      <c r="A40" s="1"/>
      <c r="B40" s="96" t="s">
        <v>62</v>
      </c>
      <c r="C40" s="97">
        <v>11</v>
      </c>
      <c r="D40" s="97">
        <v>12</v>
      </c>
      <c r="E40" s="97">
        <v>17</v>
      </c>
      <c r="F40" s="97">
        <v>19</v>
      </c>
      <c r="G40" s="97">
        <v>21</v>
      </c>
      <c r="H40" s="97">
        <v>20</v>
      </c>
      <c r="I40" s="98">
        <f t="shared" si="2"/>
        <v>-4.7619047619047672E-2</v>
      </c>
      <c r="J40" s="97">
        <f t="shared" si="3"/>
        <v>-1</v>
      </c>
      <c r="K40" s="98">
        <f>H40/H39</f>
        <v>1</v>
      </c>
      <c r="L40" s="97">
        <v>17</v>
      </c>
      <c r="M40" s="97">
        <v>18</v>
      </c>
      <c r="N40" s="97">
        <v>20</v>
      </c>
      <c r="O40" s="97">
        <v>20</v>
      </c>
      <c r="P40" s="97">
        <v>20</v>
      </c>
      <c r="Q40" s="98">
        <f t="shared" si="0"/>
        <v>0</v>
      </c>
      <c r="R40" s="97">
        <f t="shared" si="1"/>
        <v>0</v>
      </c>
      <c r="S40" s="98">
        <f>P40/P39</f>
        <v>1</v>
      </c>
    </row>
    <row r="41" spans="1:19" x14ac:dyDescent="0.25">
      <c r="A41" s="108" t="s">
        <v>68</v>
      </c>
      <c r="B41" s="99" t="s">
        <v>63</v>
      </c>
      <c r="C41" s="53">
        <v>4</v>
      </c>
      <c r="D41" s="53">
        <v>7</v>
      </c>
      <c r="E41" s="53">
        <v>7</v>
      </c>
      <c r="F41" s="53">
        <v>7</v>
      </c>
      <c r="G41" s="53">
        <v>8</v>
      </c>
      <c r="H41" s="53">
        <v>8</v>
      </c>
      <c r="I41" s="100">
        <f t="shared" si="2"/>
        <v>0</v>
      </c>
      <c r="J41" s="53">
        <f t="shared" si="3"/>
        <v>0</v>
      </c>
      <c r="K41" s="100">
        <f>H41/H39</f>
        <v>0.4</v>
      </c>
      <c r="L41" s="53">
        <v>7</v>
      </c>
      <c r="M41" s="53">
        <v>7</v>
      </c>
      <c r="N41" s="53">
        <v>7</v>
      </c>
      <c r="O41" s="53">
        <v>8</v>
      </c>
      <c r="P41" s="53">
        <v>9</v>
      </c>
      <c r="Q41" s="100">
        <f t="shared" si="0"/>
        <v>0.125</v>
      </c>
      <c r="R41" s="53">
        <f t="shared" si="1"/>
        <v>1</v>
      </c>
      <c r="S41" s="100">
        <f>P41/P39</f>
        <v>0.45</v>
      </c>
    </row>
    <row r="42" spans="1:19" x14ac:dyDescent="0.25">
      <c r="A42" s="108" t="s">
        <v>69</v>
      </c>
      <c r="B42" s="99" t="s">
        <v>70</v>
      </c>
      <c r="C42" s="53">
        <v>7</v>
      </c>
      <c r="D42" s="53">
        <v>6</v>
      </c>
      <c r="E42" s="53">
        <v>10</v>
      </c>
      <c r="F42" s="53">
        <v>12</v>
      </c>
      <c r="G42" s="53">
        <v>14</v>
      </c>
      <c r="H42" s="53">
        <v>12</v>
      </c>
      <c r="I42" s="100">
        <f t="shared" si="2"/>
        <v>-0.1428571428571429</v>
      </c>
      <c r="J42" s="53">
        <f t="shared" si="3"/>
        <v>-2</v>
      </c>
      <c r="K42" s="100">
        <f>H42/H39</f>
        <v>0.6</v>
      </c>
      <c r="L42" s="53">
        <v>10</v>
      </c>
      <c r="M42" s="53">
        <v>11</v>
      </c>
      <c r="N42" s="53">
        <v>13</v>
      </c>
      <c r="O42" s="53">
        <v>12</v>
      </c>
      <c r="P42" s="53">
        <v>11</v>
      </c>
      <c r="Q42" s="100">
        <f t="shared" si="0"/>
        <v>-8.333333333333337E-2</v>
      </c>
      <c r="R42" s="53">
        <f t="shared" si="1"/>
        <v>-1</v>
      </c>
      <c r="S42" s="100">
        <f>P42/P39</f>
        <v>0.55000000000000004</v>
      </c>
    </row>
    <row r="43" spans="1:19" x14ac:dyDescent="0.25">
      <c r="A43" s="1"/>
      <c r="B43" s="93" t="s">
        <v>54</v>
      </c>
      <c r="C43" s="101">
        <v>9</v>
      </c>
      <c r="D43" s="101">
        <v>11</v>
      </c>
      <c r="E43" s="101">
        <v>14</v>
      </c>
      <c r="F43" s="101">
        <v>14</v>
      </c>
      <c r="G43" s="101">
        <v>15</v>
      </c>
      <c r="H43" s="101">
        <v>15</v>
      </c>
      <c r="I43" s="102">
        <f t="shared" si="2"/>
        <v>0</v>
      </c>
      <c r="J43" s="101">
        <f t="shared" si="3"/>
        <v>0</v>
      </c>
      <c r="K43" s="95">
        <f>H43/H43</f>
        <v>1</v>
      </c>
      <c r="L43" s="101">
        <v>14</v>
      </c>
      <c r="M43" s="101">
        <v>13</v>
      </c>
      <c r="N43" s="101">
        <v>14</v>
      </c>
      <c r="O43" s="101">
        <v>15</v>
      </c>
      <c r="P43" s="101">
        <v>15</v>
      </c>
      <c r="Q43" s="102">
        <f t="shared" si="0"/>
        <v>0</v>
      </c>
      <c r="R43" s="101">
        <f t="shared" si="1"/>
        <v>0</v>
      </c>
      <c r="S43" s="95">
        <f>P43/P43</f>
        <v>1</v>
      </c>
    </row>
    <row r="44" spans="1:19" x14ac:dyDescent="0.25">
      <c r="A44" s="1"/>
      <c r="B44" s="96" t="s">
        <v>62</v>
      </c>
      <c r="C44" s="97">
        <v>4</v>
      </c>
      <c r="D44" s="97">
        <v>5</v>
      </c>
      <c r="E44" s="97">
        <v>8</v>
      </c>
      <c r="F44" s="97">
        <v>8</v>
      </c>
      <c r="G44" s="97">
        <v>9</v>
      </c>
      <c r="H44" s="97">
        <v>8</v>
      </c>
      <c r="I44" s="98">
        <f t="shared" si="2"/>
        <v>-0.11111111111111116</v>
      </c>
      <c r="J44" s="97">
        <f t="shared" si="3"/>
        <v>-1</v>
      </c>
      <c r="K44" s="98">
        <f>H44/H43</f>
        <v>0.53333333333333333</v>
      </c>
      <c r="L44" s="97">
        <v>8</v>
      </c>
      <c r="M44" s="97">
        <v>7</v>
      </c>
      <c r="N44" s="97">
        <v>8</v>
      </c>
      <c r="O44" s="97">
        <v>8</v>
      </c>
      <c r="P44" s="97">
        <v>8</v>
      </c>
      <c r="Q44" s="98">
        <f t="shared" si="0"/>
        <v>0</v>
      </c>
      <c r="R44" s="97">
        <f t="shared" si="1"/>
        <v>0</v>
      </c>
      <c r="S44" s="98">
        <f>P44/P43</f>
        <v>0.53333333333333333</v>
      </c>
    </row>
    <row r="45" spans="1:19" x14ac:dyDescent="0.25">
      <c r="A45" s="108" t="s">
        <v>68</v>
      </c>
      <c r="B45" s="99" t="s">
        <v>63</v>
      </c>
      <c r="C45" s="53">
        <v>0</v>
      </c>
      <c r="D45" s="53">
        <v>4</v>
      </c>
      <c r="E45" s="53">
        <v>6</v>
      </c>
      <c r="F45" s="53">
        <v>6</v>
      </c>
      <c r="G45" s="53">
        <v>7</v>
      </c>
      <c r="H45" s="53">
        <v>6</v>
      </c>
      <c r="I45" s="100">
        <f t="shared" si="2"/>
        <v>-0.1428571428571429</v>
      </c>
      <c r="J45" s="53">
        <f t="shared" si="3"/>
        <v>-1</v>
      </c>
      <c r="K45" s="100">
        <f>H45/H43</f>
        <v>0.4</v>
      </c>
      <c r="L45" s="53">
        <v>6</v>
      </c>
      <c r="M45" s="53">
        <v>5</v>
      </c>
      <c r="N45" s="53">
        <v>6</v>
      </c>
      <c r="O45" s="53">
        <v>6</v>
      </c>
      <c r="P45" s="53">
        <v>6</v>
      </c>
      <c r="Q45" s="100">
        <f t="shared" si="0"/>
        <v>0</v>
      </c>
      <c r="R45" s="53">
        <f t="shared" si="1"/>
        <v>0</v>
      </c>
      <c r="S45" s="100">
        <f>P45/P43</f>
        <v>0.4</v>
      </c>
    </row>
    <row r="46" spans="1:19" x14ac:dyDescent="0.25">
      <c r="A46" s="108" t="s">
        <v>69</v>
      </c>
      <c r="B46" s="99" t="s">
        <v>70</v>
      </c>
      <c r="C46" s="53">
        <v>0</v>
      </c>
      <c r="D46" s="53">
        <v>2</v>
      </c>
      <c r="E46" s="53">
        <v>2</v>
      </c>
      <c r="F46" s="53">
        <v>2</v>
      </c>
      <c r="G46" s="53">
        <v>2</v>
      </c>
      <c r="H46" s="53">
        <v>2</v>
      </c>
      <c r="I46" s="100">
        <f t="shared" si="2"/>
        <v>0</v>
      </c>
      <c r="J46" s="53">
        <f t="shared" si="3"/>
        <v>0</v>
      </c>
      <c r="K46" s="100">
        <f>H46/H43</f>
        <v>0.13333333333333333</v>
      </c>
      <c r="L46" s="53">
        <v>2</v>
      </c>
      <c r="M46" s="53">
        <v>2</v>
      </c>
      <c r="N46" s="53">
        <v>2</v>
      </c>
      <c r="O46" s="53">
        <v>2</v>
      </c>
      <c r="P46" s="53">
        <v>2</v>
      </c>
      <c r="Q46" s="100">
        <f t="shared" si="0"/>
        <v>0</v>
      </c>
      <c r="R46" s="53">
        <f t="shared" si="1"/>
        <v>0</v>
      </c>
      <c r="S46" s="100">
        <f>P46/P43</f>
        <v>0.13333333333333333</v>
      </c>
    </row>
    <row r="47" spans="1:19" x14ac:dyDescent="0.25">
      <c r="A47" s="1"/>
      <c r="B47" s="96" t="s">
        <v>65</v>
      </c>
      <c r="C47" s="97">
        <v>5</v>
      </c>
      <c r="D47" s="97">
        <v>6</v>
      </c>
      <c r="E47" s="97">
        <v>6</v>
      </c>
      <c r="F47" s="97">
        <v>6</v>
      </c>
      <c r="G47" s="97">
        <v>6</v>
      </c>
      <c r="H47" s="97">
        <v>7</v>
      </c>
      <c r="I47" s="98">
        <f t="shared" si="2"/>
        <v>0.16666666666666674</v>
      </c>
      <c r="J47" s="97">
        <f t="shared" si="3"/>
        <v>1</v>
      </c>
      <c r="K47" s="98">
        <f>H47/H43</f>
        <v>0.46666666666666667</v>
      </c>
      <c r="L47" s="97">
        <v>6</v>
      </c>
      <c r="M47" s="97">
        <v>6</v>
      </c>
      <c r="N47" s="97">
        <v>6</v>
      </c>
      <c r="O47" s="97">
        <v>7</v>
      </c>
      <c r="P47" s="97">
        <v>7</v>
      </c>
      <c r="Q47" s="98">
        <f t="shared" si="0"/>
        <v>0</v>
      </c>
      <c r="R47" s="97">
        <f t="shared" si="1"/>
        <v>0</v>
      </c>
      <c r="S47" s="98">
        <f>P47/P43</f>
        <v>0.46666666666666667</v>
      </c>
    </row>
    <row r="48" spans="1:19" x14ac:dyDescent="0.25">
      <c r="A48" s="1"/>
      <c r="B48" s="93" t="s">
        <v>55</v>
      </c>
      <c r="C48" s="101">
        <v>11</v>
      </c>
      <c r="D48" s="101">
        <v>13</v>
      </c>
      <c r="E48" s="101">
        <v>16</v>
      </c>
      <c r="F48" s="101">
        <v>16</v>
      </c>
      <c r="G48" s="101">
        <v>20</v>
      </c>
      <c r="H48" s="101">
        <v>19</v>
      </c>
      <c r="I48" s="102">
        <f t="shared" si="2"/>
        <v>-5.0000000000000044E-2</v>
      </c>
      <c r="J48" s="101">
        <f t="shared" si="3"/>
        <v>-1</v>
      </c>
      <c r="K48" s="95">
        <f>H48/H48</f>
        <v>1</v>
      </c>
      <c r="L48" s="101">
        <v>16</v>
      </c>
      <c r="M48" s="101">
        <v>15</v>
      </c>
      <c r="N48" s="101">
        <v>18</v>
      </c>
      <c r="O48" s="101">
        <v>19</v>
      </c>
      <c r="P48" s="101">
        <v>18</v>
      </c>
      <c r="Q48" s="102">
        <f t="shared" si="0"/>
        <v>-5.2631578947368474E-2</v>
      </c>
      <c r="R48" s="101">
        <f t="shared" si="1"/>
        <v>-1</v>
      </c>
      <c r="S48" s="95">
        <f>P48/P48</f>
        <v>1</v>
      </c>
    </row>
    <row r="49" spans="1:19" x14ac:dyDescent="0.25">
      <c r="A49" s="1"/>
      <c r="B49" s="96" t="s">
        <v>62</v>
      </c>
      <c r="C49" s="97">
        <v>9</v>
      </c>
      <c r="D49" s="97">
        <v>12</v>
      </c>
      <c r="E49" s="97">
        <v>14</v>
      </c>
      <c r="F49" s="97">
        <v>13</v>
      </c>
      <c r="G49" s="97">
        <v>17</v>
      </c>
      <c r="H49" s="97">
        <v>16</v>
      </c>
      <c r="I49" s="98">
        <f t="shared" si="2"/>
        <v>-5.8823529411764719E-2</v>
      </c>
      <c r="J49" s="97">
        <f t="shared" si="3"/>
        <v>-1</v>
      </c>
      <c r="K49" s="98">
        <f>H49/H48</f>
        <v>0.84210526315789469</v>
      </c>
      <c r="L49" s="97">
        <v>14</v>
      </c>
      <c r="M49" s="97">
        <v>12</v>
      </c>
      <c r="N49" s="97">
        <v>15</v>
      </c>
      <c r="O49" s="97">
        <v>16</v>
      </c>
      <c r="P49" s="97">
        <v>15</v>
      </c>
      <c r="Q49" s="98">
        <f t="shared" si="0"/>
        <v>-6.25E-2</v>
      </c>
      <c r="R49" s="97">
        <f t="shared" si="1"/>
        <v>-1</v>
      </c>
      <c r="S49" s="98">
        <f>P49/P48</f>
        <v>0.83333333333333337</v>
      </c>
    </row>
    <row r="50" spans="1:19" x14ac:dyDescent="0.25">
      <c r="A50" s="108" t="s">
        <v>68</v>
      </c>
      <c r="B50" s="99" t="s">
        <v>63</v>
      </c>
      <c r="C50" s="53">
        <v>5</v>
      </c>
      <c r="D50" s="53">
        <v>8</v>
      </c>
      <c r="E50" s="53">
        <v>8</v>
      </c>
      <c r="F50" s="53">
        <v>8</v>
      </c>
      <c r="G50" s="53">
        <v>9</v>
      </c>
      <c r="H50" s="53">
        <v>8</v>
      </c>
      <c r="I50" s="100">
        <f t="shared" si="2"/>
        <v>-0.11111111111111116</v>
      </c>
      <c r="J50" s="53">
        <f t="shared" si="3"/>
        <v>-1</v>
      </c>
      <c r="K50" s="100">
        <f>H50/H48</f>
        <v>0.42105263157894735</v>
      </c>
      <c r="L50" s="53">
        <v>8</v>
      </c>
      <c r="M50" s="53">
        <v>7</v>
      </c>
      <c r="N50" s="53">
        <v>8</v>
      </c>
      <c r="O50" s="53">
        <v>8</v>
      </c>
      <c r="P50" s="53">
        <v>7</v>
      </c>
      <c r="Q50" s="100">
        <f t="shared" si="0"/>
        <v>-0.125</v>
      </c>
      <c r="R50" s="53">
        <f t="shared" si="1"/>
        <v>-1</v>
      </c>
      <c r="S50" s="100">
        <f>P50/P48</f>
        <v>0.3888888888888889</v>
      </c>
    </row>
    <row r="51" spans="1:19" x14ac:dyDescent="0.25">
      <c r="A51" s="108" t="s">
        <v>69</v>
      </c>
      <c r="B51" s="99" t="s">
        <v>70</v>
      </c>
      <c r="C51" s="53">
        <v>4</v>
      </c>
      <c r="D51" s="53">
        <v>4</v>
      </c>
      <c r="E51" s="53">
        <v>6</v>
      </c>
      <c r="F51" s="53">
        <v>5</v>
      </c>
      <c r="G51" s="53">
        <v>8</v>
      </c>
      <c r="H51" s="53">
        <v>8</v>
      </c>
      <c r="I51" s="100">
        <f t="shared" si="2"/>
        <v>0</v>
      </c>
      <c r="J51" s="53">
        <f t="shared" si="3"/>
        <v>0</v>
      </c>
      <c r="K51" s="100">
        <f>H51/H48</f>
        <v>0.42105263157894735</v>
      </c>
      <c r="L51" s="53">
        <v>6</v>
      </c>
      <c r="M51" s="53">
        <v>5</v>
      </c>
      <c r="N51" s="53">
        <v>7</v>
      </c>
      <c r="O51" s="53">
        <v>8</v>
      </c>
      <c r="P51" s="53">
        <v>8</v>
      </c>
      <c r="Q51" s="100">
        <f t="shared" si="0"/>
        <v>0</v>
      </c>
      <c r="R51" s="53">
        <f t="shared" si="1"/>
        <v>0</v>
      </c>
      <c r="S51" s="100">
        <f>P51/P48</f>
        <v>0.44444444444444442</v>
      </c>
    </row>
    <row r="52" spans="1:19" x14ac:dyDescent="0.25">
      <c r="A52" s="1"/>
      <c r="B52" s="96" t="s">
        <v>65</v>
      </c>
      <c r="C52" s="97">
        <v>2</v>
      </c>
      <c r="D52" s="97">
        <v>2</v>
      </c>
      <c r="E52" s="97">
        <v>3</v>
      </c>
      <c r="F52" s="97">
        <v>4</v>
      </c>
      <c r="G52" s="97">
        <v>4</v>
      </c>
      <c r="H52" s="97">
        <v>4</v>
      </c>
      <c r="I52" s="98">
        <f t="shared" si="2"/>
        <v>0</v>
      </c>
      <c r="J52" s="97">
        <f t="shared" si="3"/>
        <v>0</v>
      </c>
      <c r="K52" s="98">
        <f>H52/H48</f>
        <v>0.21052631578947367</v>
      </c>
      <c r="L52" s="97">
        <v>3</v>
      </c>
      <c r="M52" s="97">
        <v>4</v>
      </c>
      <c r="N52" s="97">
        <v>4</v>
      </c>
      <c r="O52" s="97">
        <v>4</v>
      </c>
      <c r="P52" s="97">
        <v>4</v>
      </c>
      <c r="Q52" s="98">
        <f t="shared" si="0"/>
        <v>0</v>
      </c>
      <c r="R52" s="97">
        <f t="shared" si="1"/>
        <v>0</v>
      </c>
      <c r="S52" s="98">
        <f>P52/P48</f>
        <v>0.22222222222222221</v>
      </c>
    </row>
    <row r="53" spans="1:19" ht="4.5" customHeight="1" x14ac:dyDescent="0.25">
      <c r="A53" s="1"/>
      <c r="B53" s="103"/>
      <c r="C53" s="104"/>
      <c r="D53" s="104"/>
      <c r="E53" s="104"/>
      <c r="F53" s="104"/>
      <c r="G53" s="105"/>
      <c r="H53" s="104"/>
      <c r="I53" s="106"/>
      <c r="J53" s="104"/>
      <c r="K53" s="106"/>
      <c r="L53" s="104"/>
      <c r="M53" s="104"/>
      <c r="N53" s="104"/>
      <c r="O53" s="104"/>
      <c r="P53" s="106"/>
      <c r="Q53" s="106"/>
      <c r="R53" s="106"/>
    </row>
    <row r="54" spans="1:19" x14ac:dyDescent="0.25">
      <c r="A54" s="1"/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9" x14ac:dyDescent="0.25">
      <c r="A55" s="1"/>
    </row>
  </sheetData>
  <mergeCells count="2">
    <mergeCell ref="C5:H5"/>
    <mergeCell ref="L5:P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FCE0-65C2-46D5-BB95-4B7EB0C949FC}">
  <sheetPr>
    <tabColor theme="7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5554-748B-423A-B142-1FBE826ECA54}">
  <sheetPr>
    <tabColor theme="7" tint="0.79998168889431442"/>
  </sheetPr>
  <dimension ref="A4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7" t="s">
        <v>246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9" t="s">
        <v>73</v>
      </c>
      <c r="D6" s="300"/>
      <c r="E6" s="300"/>
      <c r="F6" s="300"/>
      <c r="G6" s="300"/>
      <c r="H6" s="300"/>
      <c r="I6" s="300"/>
      <c r="J6" s="300"/>
      <c r="K6" s="300"/>
      <c r="L6" s="300"/>
    </row>
    <row r="7" spans="1:13" ht="22.5" thickTop="1" thickBot="1" x14ac:dyDescent="0.3">
      <c r="B7" s="112"/>
      <c r="C7" s="303">
        <f>E7-1</f>
        <v>2022</v>
      </c>
      <c r="D7" s="302"/>
      <c r="E7" s="303">
        <f>G7-1</f>
        <v>2023</v>
      </c>
      <c r="F7" s="302"/>
      <c r="G7" s="303">
        <f>I7-1</f>
        <v>2024</v>
      </c>
      <c r="H7" s="302"/>
      <c r="I7" s="303">
        <f>K7-1</f>
        <v>2025</v>
      </c>
      <c r="J7" s="302"/>
      <c r="K7" s="303">
        <v>2026</v>
      </c>
      <c r="L7" s="304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36105</v>
      </c>
      <c r="D9" s="118">
        <v>6.8437975233543344</v>
      </c>
      <c r="E9" s="117">
        <v>60088</v>
      </c>
      <c r="F9" s="118">
        <f t="shared" ref="F9:J21" si="0">IFERROR(E9/C9-1,"-")</f>
        <v>0.6642570281124498</v>
      </c>
      <c r="G9" s="117">
        <v>66083</v>
      </c>
      <c r="H9" s="118">
        <f t="shared" si="0"/>
        <v>9.9770336839302365E-2</v>
      </c>
      <c r="I9" s="117">
        <v>65410</v>
      </c>
      <c r="J9" s="118">
        <f t="shared" si="0"/>
        <v>-1.0184162341298042E-2</v>
      </c>
      <c r="K9" s="117">
        <v>65769</v>
      </c>
      <c r="L9" s="118">
        <f t="shared" ref="L9:L14" si="1">IFERROR(K9/I9-1,"-")</f>
        <v>5.4884574224125515E-3</v>
      </c>
    </row>
    <row r="10" spans="1:13" x14ac:dyDescent="0.25">
      <c r="A10" s="1" t="s">
        <v>77</v>
      </c>
      <c r="B10" s="116" t="s">
        <v>78</v>
      </c>
      <c r="C10" s="117">
        <v>50459</v>
      </c>
      <c r="D10" s="118">
        <v>7.1609251172569941</v>
      </c>
      <c r="E10" s="117">
        <v>57829</v>
      </c>
      <c r="F10" s="118">
        <f t="shared" si="0"/>
        <v>0.14605917675736735</v>
      </c>
      <c r="G10" s="117">
        <v>66869</v>
      </c>
      <c r="H10" s="118">
        <f t="shared" si="0"/>
        <v>0.1563229521520344</v>
      </c>
      <c r="I10" s="117">
        <v>68685</v>
      </c>
      <c r="J10" s="118">
        <f t="shared" si="0"/>
        <v>2.7157576754549995E-2</v>
      </c>
      <c r="K10" s="117">
        <v>69797</v>
      </c>
      <c r="L10" s="118">
        <f t="shared" si="1"/>
        <v>1.6189852223920775E-2</v>
      </c>
    </row>
    <row r="11" spans="1:13" x14ac:dyDescent="0.25">
      <c r="A11" s="1" t="s">
        <v>79</v>
      </c>
      <c r="B11" s="116" t="s">
        <v>80</v>
      </c>
      <c r="C11" s="117">
        <v>57186</v>
      </c>
      <c r="D11" s="118">
        <v>6.0158262789841741</v>
      </c>
      <c r="E11" s="117">
        <v>66430</v>
      </c>
      <c r="F11" s="118">
        <f t="shared" si="0"/>
        <v>0.1616479557933761</v>
      </c>
      <c r="G11" s="117">
        <v>76278</v>
      </c>
      <c r="H11" s="118">
        <f t="shared" si="0"/>
        <v>0.14824627427367143</v>
      </c>
      <c r="I11" s="117">
        <v>79107</v>
      </c>
      <c r="J11" s="118">
        <f t="shared" si="0"/>
        <v>3.7088020136867739E-2</v>
      </c>
      <c r="K11" s="117">
        <v>74337</v>
      </c>
      <c r="L11" s="118">
        <f t="shared" si="1"/>
        <v>-6.0298077287724183E-2</v>
      </c>
    </row>
    <row r="12" spans="1:13" x14ac:dyDescent="0.25">
      <c r="A12" s="1" t="s">
        <v>81</v>
      </c>
      <c r="B12" s="116" t="s">
        <v>82</v>
      </c>
      <c r="C12" s="117">
        <v>60780</v>
      </c>
      <c r="D12" s="118">
        <v>6.4926035502958577</v>
      </c>
      <c r="E12" s="117">
        <v>65148</v>
      </c>
      <c r="F12" s="118">
        <f t="shared" si="0"/>
        <v>7.1865745310957463E-2</v>
      </c>
      <c r="G12" s="117">
        <v>66545</v>
      </c>
      <c r="H12" s="118">
        <f t="shared" si="0"/>
        <v>2.1443482532080838E-2</v>
      </c>
      <c r="I12" s="117">
        <v>76454</v>
      </c>
      <c r="J12" s="118">
        <f t="shared" si="0"/>
        <v>0.14890675482756022</v>
      </c>
      <c r="K12" s="117">
        <v>67747</v>
      </c>
      <c r="L12" s="118">
        <f t="shared" si="1"/>
        <v>-0.11388547361812329</v>
      </c>
    </row>
    <row r="13" spans="1:13" x14ac:dyDescent="0.25">
      <c r="A13" s="1" t="s">
        <v>83</v>
      </c>
      <c r="B13" s="116" t="s">
        <v>84</v>
      </c>
      <c r="C13" s="117">
        <v>53595</v>
      </c>
      <c r="D13" s="118">
        <v>1.975846751804553</v>
      </c>
      <c r="E13" s="117">
        <v>58098</v>
      </c>
      <c r="F13" s="118">
        <f t="shared" si="0"/>
        <v>8.4019031626084484E-2</v>
      </c>
      <c r="G13" s="117">
        <v>77065</v>
      </c>
      <c r="H13" s="118">
        <f t="shared" si="0"/>
        <v>0.32646562704396032</v>
      </c>
      <c r="I13" s="117">
        <v>77025</v>
      </c>
      <c r="J13" s="118">
        <f t="shared" si="0"/>
        <v>-5.1904236683320004E-4</v>
      </c>
      <c r="K13" s="117">
        <v>72112</v>
      </c>
      <c r="L13" s="118">
        <f t="shared" si="1"/>
        <v>-6.3784485556637405E-2</v>
      </c>
    </row>
    <row r="14" spans="1:13" x14ac:dyDescent="0.25">
      <c r="A14" s="1" t="s">
        <v>85</v>
      </c>
      <c r="B14" s="116" t="s">
        <v>86</v>
      </c>
      <c r="C14" s="117">
        <v>63207</v>
      </c>
      <c r="D14" s="118">
        <v>1.5259561203692602</v>
      </c>
      <c r="E14" s="117">
        <v>71344</v>
      </c>
      <c r="F14" s="118">
        <f t="shared" si="0"/>
        <v>0.12873574129447696</v>
      </c>
      <c r="G14" s="117">
        <v>83393</v>
      </c>
      <c r="H14" s="118">
        <f t="shared" si="0"/>
        <v>0.16888596097779773</v>
      </c>
      <c r="I14" s="117">
        <v>77257</v>
      </c>
      <c r="J14" s="118">
        <f t="shared" si="0"/>
        <v>-7.3579317208878448E-2</v>
      </c>
      <c r="K14" s="117">
        <v>81829</v>
      </c>
      <c r="L14" s="118">
        <f t="shared" si="1"/>
        <v>5.9179103511656006E-2</v>
      </c>
    </row>
    <row r="15" spans="1:13" x14ac:dyDescent="0.25">
      <c r="A15" s="1" t="s">
        <v>87</v>
      </c>
      <c r="B15" s="116" t="s">
        <v>88</v>
      </c>
      <c r="C15" s="117">
        <v>73949</v>
      </c>
      <c r="D15" s="118">
        <v>0.77868911605532176</v>
      </c>
      <c r="E15" s="117">
        <v>76772</v>
      </c>
      <c r="F15" s="118">
        <f t="shared" si="0"/>
        <v>3.8174958417287685E-2</v>
      </c>
      <c r="G15" s="117">
        <v>90048</v>
      </c>
      <c r="H15" s="118">
        <f t="shared" si="0"/>
        <v>0.17292762986505505</v>
      </c>
      <c r="I15" s="117">
        <v>93840</v>
      </c>
      <c r="J15" s="118">
        <f t="shared" si="0"/>
        <v>4.2110874200426363E-2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65748</v>
      </c>
      <c r="D16" s="118">
        <v>0.31401390998481093</v>
      </c>
      <c r="E16" s="117">
        <v>73184</v>
      </c>
      <c r="F16" s="118">
        <f t="shared" si="0"/>
        <v>0.11309849729269339</v>
      </c>
      <c r="G16" s="117">
        <v>89034</v>
      </c>
      <c r="H16" s="118">
        <f t="shared" si="0"/>
        <v>0.21657739396589415</v>
      </c>
      <c r="I16" s="117">
        <v>94925</v>
      </c>
      <c r="J16" s="118">
        <f t="shared" si="0"/>
        <v>6.6165734438529133E-2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62173</v>
      </c>
      <c r="D17" s="118">
        <v>0.28144193907415804</v>
      </c>
      <c r="E17" s="117">
        <v>71851</v>
      </c>
      <c r="F17" s="118">
        <f t="shared" si="0"/>
        <v>0.15566242581184753</v>
      </c>
      <c r="G17" s="117">
        <v>77584</v>
      </c>
      <c r="H17" s="118">
        <f t="shared" si="0"/>
        <v>7.9790121223086707E-2</v>
      </c>
      <c r="I17" s="117">
        <v>79102</v>
      </c>
      <c r="J17" s="118">
        <f t="shared" si="0"/>
        <v>1.9565889874200826E-2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64171</v>
      </c>
      <c r="D18" s="118">
        <v>0.22524535074655372</v>
      </c>
      <c r="E18" s="117">
        <v>70925</v>
      </c>
      <c r="F18" s="118">
        <f t="shared" si="0"/>
        <v>0.10525003506256714</v>
      </c>
      <c r="G18" s="117">
        <v>81853</v>
      </c>
      <c r="H18" s="118">
        <f t="shared" si="0"/>
        <v>0.15407825167430378</v>
      </c>
      <c r="I18" s="117">
        <v>83480</v>
      </c>
      <c r="J18" s="118">
        <f t="shared" si="0"/>
        <v>1.9877096746606648E-2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61752</v>
      </c>
      <c r="D19" s="118">
        <v>0.30091851352490107</v>
      </c>
      <c r="E19" s="117">
        <v>66055</v>
      </c>
      <c r="F19" s="118">
        <f t="shared" si="0"/>
        <v>6.9681953620935433E-2</v>
      </c>
      <c r="G19" s="117">
        <v>73285</v>
      </c>
      <c r="H19" s="118">
        <f t="shared" si="0"/>
        <v>0.10945424267655746</v>
      </c>
      <c r="I19" s="117">
        <v>72077</v>
      </c>
      <c r="J19" s="118">
        <f t="shared" si="0"/>
        <v>-1.6483591458006375E-2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61664</v>
      </c>
      <c r="D20" s="118">
        <v>0.39666145727163604</v>
      </c>
      <c r="E20" s="117">
        <v>62539</v>
      </c>
      <c r="F20" s="118">
        <f t="shared" si="0"/>
        <v>1.4189802802283324E-2</v>
      </c>
      <c r="G20" s="117">
        <v>67921</v>
      </c>
      <c r="H20" s="118">
        <f t="shared" si="0"/>
        <v>8.6058299621036394E-2</v>
      </c>
      <c r="I20" s="117">
        <v>70034</v>
      </c>
      <c r="J20" s="118">
        <f t="shared" si="0"/>
        <v>3.1109671530159977E-2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710789</v>
      </c>
      <c r="D21" s="121">
        <v>1.0067221149394134</v>
      </c>
      <c r="E21" s="120">
        <v>800263</v>
      </c>
      <c r="F21" s="121">
        <f t="shared" si="0"/>
        <v>0.12587983213021015</v>
      </c>
      <c r="G21" s="120">
        <v>915958</v>
      </c>
      <c r="H21" s="121">
        <f t="shared" si="0"/>
        <v>0.14457122221069829</v>
      </c>
      <c r="I21" s="120">
        <v>937396</v>
      </c>
      <c r="J21" s="121">
        <f t="shared" si="0"/>
        <v>2.3405003286176784E-2</v>
      </c>
      <c r="K21" s="120">
        <v>431591</v>
      </c>
      <c r="L21" s="121">
        <v>-2.7812442277975746E-2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48.75" customHeight="1" thickBot="1" x14ac:dyDescent="0.3">
      <c r="B26" s="277" t="s">
        <v>247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9" t="s">
        <v>102</v>
      </c>
      <c r="D28" s="300"/>
      <c r="E28" s="300"/>
      <c r="F28" s="300"/>
      <c r="G28" s="300"/>
      <c r="H28" s="300"/>
      <c r="I28" s="300"/>
      <c r="J28" s="300"/>
      <c r="K28" s="300"/>
      <c r="L28" s="300"/>
    </row>
    <row r="29" spans="1:13" ht="22.5" thickTop="1" thickBot="1" x14ac:dyDescent="0.3">
      <c r="B29" s="112"/>
      <c r="C29" s="301">
        <f>C$7</f>
        <v>2022</v>
      </c>
      <c r="D29" s="302"/>
      <c r="E29" s="301">
        <f>E$7</f>
        <v>2023</v>
      </c>
      <c r="F29" s="302"/>
      <c r="G29" s="301">
        <f>G$7</f>
        <v>2024</v>
      </c>
      <c r="H29" s="302"/>
      <c r="I29" s="301">
        <f>I$7</f>
        <v>2025</v>
      </c>
      <c r="J29" s="302"/>
      <c r="K29" s="301">
        <f>K$7</f>
        <v>2026</v>
      </c>
      <c r="L29" s="302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12392</v>
      </c>
      <c r="D31" s="118">
        <v>4.8014981273408237</v>
      </c>
      <c r="E31" s="117">
        <v>18745</v>
      </c>
      <c r="F31" s="118">
        <f t="shared" ref="F31:J43" si="2">IFERROR(E31/C31-1,"-")</f>
        <v>0.51266946417043258</v>
      </c>
      <c r="G31" s="117">
        <v>17391</v>
      </c>
      <c r="H31" s="118">
        <f t="shared" si="2"/>
        <v>-7.2232595358762364E-2</v>
      </c>
      <c r="I31" s="117">
        <v>18625</v>
      </c>
      <c r="J31" s="118">
        <f t="shared" si="2"/>
        <v>7.095624173423043E-2</v>
      </c>
      <c r="K31" s="117">
        <v>18209</v>
      </c>
      <c r="L31" s="118">
        <f t="shared" ref="L31" si="3">IFERROR(K31/I31-1,"-")</f>
        <v>-2.2335570469798616E-2</v>
      </c>
    </row>
    <row r="32" spans="1:13" x14ac:dyDescent="0.25">
      <c r="B32" s="116" t="s">
        <v>78</v>
      </c>
      <c r="C32" s="117">
        <v>19887</v>
      </c>
      <c r="D32" s="118">
        <v>5.7095141700404861</v>
      </c>
      <c r="E32" s="117">
        <v>18181</v>
      </c>
      <c r="F32" s="118">
        <f t="shared" si="2"/>
        <v>-8.5784683461557765E-2</v>
      </c>
      <c r="G32" s="117">
        <v>18681</v>
      </c>
      <c r="H32" s="118">
        <f t="shared" si="2"/>
        <v>2.7501237555690006E-2</v>
      </c>
      <c r="I32" s="117">
        <v>19036</v>
      </c>
      <c r="J32" s="118">
        <f t="shared" si="2"/>
        <v>1.9003265349820664E-2</v>
      </c>
      <c r="K32" s="117">
        <v>19402</v>
      </c>
      <c r="L32" s="118">
        <f>IFERROR(K32/I32-1,"-")</f>
        <v>1.9226728304265528E-2</v>
      </c>
    </row>
    <row r="33" spans="2:13" x14ac:dyDescent="0.25">
      <c r="B33" s="116" t="s">
        <v>80</v>
      </c>
      <c r="C33" s="117">
        <v>21912</v>
      </c>
      <c r="D33" s="118">
        <v>5.2803095442820291</v>
      </c>
      <c r="E33" s="117">
        <v>25120</v>
      </c>
      <c r="F33" s="118">
        <f t="shared" si="2"/>
        <v>0.14640379700620665</v>
      </c>
      <c r="G33" s="117">
        <v>25095</v>
      </c>
      <c r="H33" s="118">
        <f t="shared" si="2"/>
        <v>-9.9522292993625694E-4</v>
      </c>
      <c r="I33" s="117">
        <v>24776</v>
      </c>
      <c r="J33" s="118">
        <f t="shared" si="2"/>
        <v>-1.2711695556883895E-2</v>
      </c>
      <c r="K33" s="117">
        <v>25731</v>
      </c>
      <c r="L33" s="118">
        <f>IFERROR(K33/I33-1,"-")</f>
        <v>3.8545366483693888E-2</v>
      </c>
    </row>
    <row r="34" spans="2:13" x14ac:dyDescent="0.25">
      <c r="B34" s="116" t="s">
        <v>82</v>
      </c>
      <c r="C34" s="117">
        <v>29771</v>
      </c>
      <c r="D34" s="118">
        <v>6.2084745762711862</v>
      </c>
      <c r="E34" s="117">
        <v>30357</v>
      </c>
      <c r="F34" s="118">
        <f t="shared" si="2"/>
        <v>1.9683584696516654E-2</v>
      </c>
      <c r="G34" s="117">
        <v>29692</v>
      </c>
      <c r="H34" s="118">
        <f t="shared" si="2"/>
        <v>-2.1905985439931497E-2</v>
      </c>
      <c r="I34" s="117">
        <v>35629</v>
      </c>
      <c r="J34" s="118">
        <f t="shared" si="2"/>
        <v>0.19995284925232393</v>
      </c>
      <c r="K34" s="117">
        <v>34887</v>
      </c>
      <c r="L34" s="118">
        <f>IFERROR(K34/I34-1,"-")</f>
        <v>-2.082573184765224E-2</v>
      </c>
    </row>
    <row r="35" spans="2:13" x14ac:dyDescent="0.25">
      <c r="B35" s="116" t="s">
        <v>84</v>
      </c>
      <c r="C35" s="117">
        <v>31151</v>
      </c>
      <c r="D35" s="118">
        <v>2.0045331790123457</v>
      </c>
      <c r="E35" s="117">
        <v>31312</v>
      </c>
      <c r="F35" s="118">
        <f t="shared" si="2"/>
        <v>5.1683734069531972E-3</v>
      </c>
      <c r="G35" s="117">
        <v>41525</v>
      </c>
      <c r="H35" s="118">
        <f t="shared" si="2"/>
        <v>0.32616888094021457</v>
      </c>
      <c r="I35" s="117">
        <v>41829</v>
      </c>
      <c r="J35" s="118">
        <f t="shared" si="2"/>
        <v>7.3208910295003982E-3</v>
      </c>
      <c r="K35" s="117">
        <v>42837</v>
      </c>
      <c r="L35" s="118">
        <f>IFERROR(K35/I35-1,"-")</f>
        <v>2.4098113748834527E-2</v>
      </c>
    </row>
    <row r="36" spans="2:13" x14ac:dyDescent="0.25">
      <c r="B36" s="116" t="s">
        <v>86</v>
      </c>
      <c r="C36" s="117">
        <v>38004</v>
      </c>
      <c r="D36" s="118">
        <v>1.3628450634170606</v>
      </c>
      <c r="E36" s="117">
        <v>41665</v>
      </c>
      <c r="F36" s="118">
        <f t="shared" si="2"/>
        <v>9.6331965056309921E-2</v>
      </c>
      <c r="G36" s="117">
        <v>44993</v>
      </c>
      <c r="H36" s="118">
        <f t="shared" si="2"/>
        <v>7.987519500780027E-2</v>
      </c>
      <c r="I36" s="117">
        <v>41210</v>
      </c>
      <c r="J36" s="118">
        <f t="shared" si="2"/>
        <v>-8.4079745738225964E-2</v>
      </c>
      <c r="K36" s="117">
        <v>49492</v>
      </c>
      <c r="L36" s="118">
        <f>IFERROR(K36/I36-1,"-")</f>
        <v>0.20097063819461303</v>
      </c>
    </row>
    <row r="37" spans="2:13" x14ac:dyDescent="0.25">
      <c r="B37" s="116" t="s">
        <v>88</v>
      </c>
      <c r="C37" s="117">
        <v>43951</v>
      </c>
      <c r="D37" s="118">
        <v>0.58639234795163331</v>
      </c>
      <c r="E37" s="117">
        <v>41755</v>
      </c>
      <c r="F37" s="118">
        <f t="shared" si="2"/>
        <v>-4.9964733453163768E-2</v>
      </c>
      <c r="G37" s="117">
        <v>46418</v>
      </c>
      <c r="H37" s="118">
        <f t="shared" si="2"/>
        <v>0.11167524847323684</v>
      </c>
      <c r="I37" s="117">
        <v>50534</v>
      </c>
      <c r="J37" s="118">
        <f t="shared" si="2"/>
        <v>8.8672497737946498E-2</v>
      </c>
      <c r="K37" s="117"/>
      <c r="L37" s="118"/>
    </row>
    <row r="38" spans="2:13" x14ac:dyDescent="0.25">
      <c r="B38" s="116" t="s">
        <v>90</v>
      </c>
      <c r="C38" s="117">
        <v>37614</v>
      </c>
      <c r="D38" s="118">
        <v>0.14484857708111409</v>
      </c>
      <c r="E38" s="117">
        <v>37101</v>
      </c>
      <c r="F38" s="118">
        <f t="shared" si="2"/>
        <v>-1.3638538841920567E-2</v>
      </c>
      <c r="G38" s="117">
        <v>47635</v>
      </c>
      <c r="H38" s="118">
        <f t="shared" si="2"/>
        <v>0.28392765693647082</v>
      </c>
      <c r="I38" s="117">
        <v>51594</v>
      </c>
      <c r="J38" s="118">
        <f t="shared" si="2"/>
        <v>8.3111157762149723E-2</v>
      </c>
      <c r="K38" s="117"/>
      <c r="L38" s="118"/>
    </row>
    <row r="39" spans="2:13" x14ac:dyDescent="0.25">
      <c r="B39" s="116" t="s">
        <v>92</v>
      </c>
      <c r="C39" s="117">
        <v>32660</v>
      </c>
      <c r="D39" s="118">
        <v>0.19668767404367582</v>
      </c>
      <c r="E39" s="117">
        <v>34430</v>
      </c>
      <c r="F39" s="118">
        <f t="shared" si="2"/>
        <v>5.4194733619105984E-2</v>
      </c>
      <c r="G39" s="117">
        <v>34597</v>
      </c>
      <c r="H39" s="118">
        <f t="shared" si="2"/>
        <v>4.8504211443507472E-3</v>
      </c>
      <c r="I39" s="117">
        <v>38088</v>
      </c>
      <c r="J39" s="118">
        <f t="shared" si="2"/>
        <v>0.10090470271988905</v>
      </c>
      <c r="K39" s="117"/>
      <c r="L39" s="118"/>
    </row>
    <row r="40" spans="2:13" x14ac:dyDescent="0.25">
      <c r="B40" s="116" t="s">
        <v>94</v>
      </c>
      <c r="C40" s="117">
        <v>30437</v>
      </c>
      <c r="D40" s="118">
        <v>0.25069855358316895</v>
      </c>
      <c r="E40" s="117">
        <v>27145</v>
      </c>
      <c r="F40" s="118">
        <f t="shared" si="2"/>
        <v>-0.10815783421493574</v>
      </c>
      <c r="G40" s="117">
        <v>30970</v>
      </c>
      <c r="H40" s="118">
        <f t="shared" si="2"/>
        <v>0.14090992816356596</v>
      </c>
      <c r="I40" s="117">
        <v>32143</v>
      </c>
      <c r="J40" s="118">
        <f t="shared" si="2"/>
        <v>3.7875363254762595E-2</v>
      </c>
      <c r="K40" s="117"/>
      <c r="L40" s="118"/>
    </row>
    <row r="41" spans="2:13" x14ac:dyDescent="0.25">
      <c r="B41" s="116" t="s">
        <v>96</v>
      </c>
      <c r="C41" s="117">
        <v>21959</v>
      </c>
      <c r="D41" s="118">
        <v>0.566933066933067</v>
      </c>
      <c r="E41" s="117">
        <v>18241</v>
      </c>
      <c r="F41" s="118">
        <f t="shared" si="2"/>
        <v>-0.16931554260212212</v>
      </c>
      <c r="G41" s="117">
        <v>24997</v>
      </c>
      <c r="H41" s="118">
        <f t="shared" si="2"/>
        <v>0.37037443122635816</v>
      </c>
      <c r="I41" s="117">
        <v>21723</v>
      </c>
      <c r="J41" s="118">
        <f t="shared" si="2"/>
        <v>-0.13097571708605038</v>
      </c>
      <c r="K41" s="117"/>
      <c r="L41" s="118"/>
    </row>
    <row r="42" spans="2:13" x14ac:dyDescent="0.25">
      <c r="B42" s="116" t="s">
        <v>98</v>
      </c>
      <c r="C42" s="117">
        <v>23169</v>
      </c>
      <c r="D42" s="118">
        <v>0.41966911764705883</v>
      </c>
      <c r="E42" s="117">
        <v>19245</v>
      </c>
      <c r="F42" s="118">
        <f t="shared" si="2"/>
        <v>-0.16936423669558465</v>
      </c>
      <c r="G42" s="117">
        <v>20445</v>
      </c>
      <c r="H42" s="118">
        <f t="shared" si="2"/>
        <v>6.235385814497274E-2</v>
      </c>
      <c r="I42" s="117">
        <v>23233</v>
      </c>
      <c r="J42" s="118">
        <f t="shared" si="2"/>
        <v>0.13636585962337988</v>
      </c>
      <c r="K42" s="117"/>
      <c r="L42" s="118"/>
    </row>
    <row r="43" spans="2:13" ht="15.75" x14ac:dyDescent="0.25">
      <c r="B43" s="119" t="s">
        <v>32</v>
      </c>
      <c r="C43" s="120">
        <v>342907</v>
      </c>
      <c r="D43" s="121">
        <v>0.88728789771757866</v>
      </c>
      <c r="E43" s="120">
        <v>343297</v>
      </c>
      <c r="F43" s="121">
        <f t="shared" si="2"/>
        <v>1.1373346125918005E-3</v>
      </c>
      <c r="G43" s="120">
        <v>382439</v>
      </c>
      <c r="H43" s="121">
        <f t="shared" si="2"/>
        <v>0.1140178912137304</v>
      </c>
      <c r="I43" s="120">
        <v>398420</v>
      </c>
      <c r="J43" s="121">
        <f t="shared" si="2"/>
        <v>4.1787056236419318E-2</v>
      </c>
      <c r="K43" s="120">
        <v>190558</v>
      </c>
      <c r="L43" s="121">
        <v>5.2196239750420981E-2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</row>
    <row r="47" spans="2:13" x14ac:dyDescent="0.25">
      <c r="E47" s="122"/>
      <c r="G47" s="122"/>
      <c r="I47" s="125"/>
    </row>
    <row r="48" spans="2:13" ht="48.75" customHeight="1" thickBot="1" x14ac:dyDescent="0.3">
      <c r="B48" s="277" t="s">
        <v>248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9" t="s">
        <v>105</v>
      </c>
      <c r="D50" s="300"/>
      <c r="E50" s="300"/>
      <c r="F50" s="300"/>
      <c r="G50" s="300"/>
      <c r="H50" s="300"/>
      <c r="I50" s="300"/>
      <c r="J50" s="300"/>
      <c r="K50" s="300"/>
      <c r="L50" s="300"/>
    </row>
    <row r="51" spans="1:13" ht="22.5" thickTop="1" thickBot="1" x14ac:dyDescent="0.3">
      <c r="B51" s="112"/>
      <c r="C51" s="301">
        <f>C$7</f>
        <v>2022</v>
      </c>
      <c r="D51" s="302"/>
      <c r="E51" s="301">
        <f>E$7</f>
        <v>2023</v>
      </c>
      <c r="F51" s="302"/>
      <c r="G51" s="301">
        <f>G$7</f>
        <v>2024</v>
      </c>
      <c r="H51" s="302"/>
      <c r="I51" s="301">
        <f>I$7</f>
        <v>2025</v>
      </c>
      <c r="J51" s="302"/>
      <c r="K51" s="301">
        <f>K$7</f>
        <v>2026</v>
      </c>
      <c r="L51" s="302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9244</v>
      </c>
      <c r="D53" s="118">
        <v>7.931400966183574</v>
      </c>
      <c r="E53" s="117">
        <v>15131</v>
      </c>
      <c r="F53" s="118">
        <f>IFERROR(E53/C53-1,"-")</f>
        <v>0.63684552141929895</v>
      </c>
      <c r="G53" s="117">
        <v>13975</v>
      </c>
      <c r="H53" s="118">
        <f>IFERROR(G53/E53-1,"-")</f>
        <v>-7.6399444848324616E-2</v>
      </c>
      <c r="I53" s="117">
        <v>14812</v>
      </c>
      <c r="J53" s="118">
        <f>IFERROR(I53/G53-1,"-")</f>
        <v>5.9892665474060802E-2</v>
      </c>
      <c r="K53" s="117">
        <v>14213</v>
      </c>
      <c r="L53" s="118">
        <f t="shared" ref="L53:L58" si="4">IFERROR(K53/I53-1,"-")</f>
        <v>-4.0440183634890658E-2</v>
      </c>
    </row>
    <row r="54" spans="1:13" x14ac:dyDescent="0.25">
      <c r="A54" s="1">
        <v>2</v>
      </c>
      <c r="B54" s="116" t="s">
        <v>78</v>
      </c>
      <c r="C54" s="117">
        <v>13995</v>
      </c>
      <c r="D54" s="118">
        <v>11.462154942119323</v>
      </c>
      <c r="E54" s="117">
        <v>15141</v>
      </c>
      <c r="F54" s="118">
        <f t="shared" ref="F54:J65" si="5">IFERROR(E54/C54-1,"-")</f>
        <v>8.1886387995712795E-2</v>
      </c>
      <c r="G54" s="117">
        <v>15143</v>
      </c>
      <c r="H54" s="118">
        <f t="shared" si="5"/>
        <v>1.3209167162009372E-4</v>
      </c>
      <c r="I54" s="117">
        <v>15578</v>
      </c>
      <c r="J54" s="118">
        <f t="shared" si="5"/>
        <v>2.8726144092980244E-2</v>
      </c>
      <c r="K54" s="117">
        <v>14160</v>
      </c>
      <c r="L54" s="118">
        <f t="shared" si="4"/>
        <v>-9.102580562331497E-2</v>
      </c>
    </row>
    <row r="55" spans="1:13" x14ac:dyDescent="0.25">
      <c r="A55" s="1">
        <v>3</v>
      </c>
      <c r="B55" s="116" t="s">
        <v>80</v>
      </c>
      <c r="C55" s="117">
        <v>16558</v>
      </c>
      <c r="D55" s="118">
        <v>8.3866213151927429</v>
      </c>
      <c r="E55" s="117">
        <v>19982</v>
      </c>
      <c r="F55" s="118">
        <f t="shared" si="5"/>
        <v>0.2067882594516246</v>
      </c>
      <c r="G55" s="117">
        <v>19127</v>
      </c>
      <c r="H55" s="118">
        <f t="shared" si="5"/>
        <v>-4.2788509658692853E-2</v>
      </c>
      <c r="I55" s="117">
        <v>19845</v>
      </c>
      <c r="J55" s="118">
        <f t="shared" si="5"/>
        <v>3.7538558059287963E-2</v>
      </c>
      <c r="K55" s="117">
        <v>19124</v>
      </c>
      <c r="L55" s="118">
        <f t="shared" si="4"/>
        <v>-3.633156966490303E-2</v>
      </c>
    </row>
    <row r="56" spans="1:13" x14ac:dyDescent="0.25">
      <c r="A56" s="1">
        <v>4</v>
      </c>
      <c r="B56" s="116" t="s">
        <v>82</v>
      </c>
      <c r="C56" s="117">
        <v>19780</v>
      </c>
      <c r="D56" s="118">
        <v>6.883618971701873</v>
      </c>
      <c r="E56" s="117">
        <v>21271</v>
      </c>
      <c r="F56" s="118">
        <f t="shared" si="5"/>
        <v>7.5379170879676494E-2</v>
      </c>
      <c r="G56" s="117">
        <v>21707</v>
      </c>
      <c r="H56" s="118">
        <f t="shared" si="5"/>
        <v>2.0497390813783989E-2</v>
      </c>
      <c r="I56" s="117">
        <v>27565</v>
      </c>
      <c r="J56" s="118">
        <f t="shared" si="5"/>
        <v>0.26986686322384479</v>
      </c>
      <c r="K56" s="117">
        <v>24220</v>
      </c>
      <c r="L56" s="118">
        <f t="shared" si="4"/>
        <v>-0.12134953745692001</v>
      </c>
    </row>
    <row r="57" spans="1:13" x14ac:dyDescent="0.25">
      <c r="A57" s="1">
        <v>5</v>
      </c>
      <c r="B57" s="116" t="s">
        <v>84</v>
      </c>
      <c r="C57" s="117">
        <v>22561</v>
      </c>
      <c r="D57" s="118">
        <v>3.3672086720867211</v>
      </c>
      <c r="E57" s="117">
        <v>22383</v>
      </c>
      <c r="F57" s="118">
        <f t="shared" si="5"/>
        <v>-7.8897212003014028E-3</v>
      </c>
      <c r="G57" s="117">
        <v>27547</v>
      </c>
      <c r="H57" s="118">
        <f t="shared" si="5"/>
        <v>0.23071080730911864</v>
      </c>
      <c r="I57" s="117">
        <v>30790</v>
      </c>
      <c r="J57" s="118">
        <f t="shared" si="5"/>
        <v>0.1177260681743928</v>
      </c>
      <c r="K57" s="117">
        <v>27990</v>
      </c>
      <c r="L57" s="118">
        <f t="shared" si="4"/>
        <v>-9.0938616433907105E-2</v>
      </c>
    </row>
    <row r="58" spans="1:13" x14ac:dyDescent="0.25">
      <c r="A58" s="1">
        <v>6</v>
      </c>
      <c r="B58" s="116" t="s">
        <v>86</v>
      </c>
      <c r="C58" s="117">
        <v>29162</v>
      </c>
      <c r="D58" s="118">
        <v>2.0082525273364968</v>
      </c>
      <c r="E58" s="117">
        <v>28739</v>
      </c>
      <c r="F58" s="118">
        <f t="shared" si="5"/>
        <v>-1.450517797133255E-2</v>
      </c>
      <c r="G58" s="117">
        <v>29587</v>
      </c>
      <c r="H58" s="118">
        <f t="shared" si="5"/>
        <v>2.9506941786422658E-2</v>
      </c>
      <c r="I58" s="117">
        <v>31494</v>
      </c>
      <c r="J58" s="118">
        <f t="shared" si="5"/>
        <v>6.4453983168283324E-2</v>
      </c>
      <c r="K58" s="117">
        <v>34605</v>
      </c>
      <c r="L58" s="118">
        <f t="shared" si="4"/>
        <v>9.8780720137168876E-2</v>
      </c>
    </row>
    <row r="59" spans="1:13" x14ac:dyDescent="0.25">
      <c r="A59" s="1">
        <v>7</v>
      </c>
      <c r="B59" s="116" t="s">
        <v>88</v>
      </c>
      <c r="C59" s="117">
        <v>27917</v>
      </c>
      <c r="D59" s="118">
        <v>0.55839008596628337</v>
      </c>
      <c r="E59" s="117">
        <v>27873</v>
      </c>
      <c r="F59" s="118">
        <f t="shared" si="5"/>
        <v>-1.5761005838735853E-3</v>
      </c>
      <c r="G59" s="117">
        <v>31281</v>
      </c>
      <c r="H59" s="118">
        <f t="shared" si="5"/>
        <v>0.12226886233989886</v>
      </c>
      <c r="I59" s="117">
        <v>36148</v>
      </c>
      <c r="J59" s="118">
        <f t="shared" si="5"/>
        <v>0.15558965506217826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27261</v>
      </c>
      <c r="D60" s="118">
        <v>0.18171572239802325</v>
      </c>
      <c r="E60" s="117">
        <v>28059</v>
      </c>
      <c r="F60" s="118">
        <f t="shared" si="5"/>
        <v>2.9272587212501477E-2</v>
      </c>
      <c r="G60" s="117">
        <v>34534</v>
      </c>
      <c r="H60" s="118">
        <f t="shared" si="5"/>
        <v>0.23076374781709963</v>
      </c>
      <c r="I60" s="117">
        <v>36427</v>
      </c>
      <c r="J60" s="118">
        <f t="shared" si="5"/>
        <v>5.4815544101465274E-2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24649</v>
      </c>
      <c r="D61" s="118">
        <v>0.31370249960027707</v>
      </c>
      <c r="E61" s="117">
        <v>23246</v>
      </c>
      <c r="F61" s="118">
        <f t="shared" si="5"/>
        <v>-5.6919144792892173E-2</v>
      </c>
      <c r="G61" s="117">
        <v>26626</v>
      </c>
      <c r="H61" s="118">
        <f t="shared" si="5"/>
        <v>0.14540135937365561</v>
      </c>
      <c r="I61" s="117">
        <v>27784</v>
      </c>
      <c r="J61" s="118">
        <f t="shared" si="5"/>
        <v>4.3491324269510967E-2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19972</v>
      </c>
      <c r="D62" s="118">
        <v>0.39889332492820628</v>
      </c>
      <c r="E62" s="117">
        <v>20489</v>
      </c>
      <c r="F62" s="118">
        <f t="shared" si="5"/>
        <v>2.588624073703194E-2</v>
      </c>
      <c r="G62" s="117">
        <v>22936</v>
      </c>
      <c r="H62" s="118">
        <f t="shared" si="5"/>
        <v>0.1194299380155206</v>
      </c>
      <c r="I62" s="117">
        <v>21905</v>
      </c>
      <c r="J62" s="118">
        <f t="shared" si="5"/>
        <v>-4.4951168468782665E-2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16997</v>
      </c>
      <c r="D63" s="118">
        <v>0.79729301046843615</v>
      </c>
      <c r="E63" s="117">
        <v>13792</v>
      </c>
      <c r="F63" s="118">
        <f t="shared" si="5"/>
        <v>-0.18856268753309402</v>
      </c>
      <c r="G63" s="117">
        <v>18518</v>
      </c>
      <c r="H63" s="118">
        <f t="shared" si="5"/>
        <v>0.34266241299303934</v>
      </c>
      <c r="I63" s="117">
        <v>15854</v>
      </c>
      <c r="J63" s="118">
        <f t="shared" si="5"/>
        <v>-0.14386002808078624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16856</v>
      </c>
      <c r="D64" s="118">
        <v>0.69696969696969702</v>
      </c>
      <c r="E64" s="117">
        <v>14326</v>
      </c>
      <c r="F64" s="118">
        <f t="shared" si="5"/>
        <v>-0.15009492168960603</v>
      </c>
      <c r="G64" s="117">
        <v>15056</v>
      </c>
      <c r="H64" s="118">
        <f t="shared" si="5"/>
        <v>5.0956303224905852E-2</v>
      </c>
      <c r="I64" s="117">
        <v>16168</v>
      </c>
      <c r="J64" s="118">
        <f t="shared" si="5"/>
        <v>7.3857598299681193E-2</v>
      </c>
      <c r="K64" s="117"/>
      <c r="L64" s="118"/>
    </row>
    <row r="65" spans="1:13" ht="15.75" x14ac:dyDescent="0.25">
      <c r="B65" s="119" t="s">
        <v>32</v>
      </c>
      <c r="C65" s="120">
        <v>244952</v>
      </c>
      <c r="D65" s="121">
        <v>1.1355140186915889</v>
      </c>
      <c r="E65" s="120">
        <v>250432</v>
      </c>
      <c r="F65" s="121">
        <f t="shared" si="5"/>
        <v>2.2371729971586207E-2</v>
      </c>
      <c r="G65" s="120">
        <v>276037</v>
      </c>
      <c r="H65" s="121">
        <f t="shared" si="5"/>
        <v>0.10224332353692822</v>
      </c>
      <c r="I65" s="120">
        <v>294370</v>
      </c>
      <c r="J65" s="121">
        <f t="shared" si="5"/>
        <v>6.6415009582048823E-2</v>
      </c>
      <c r="K65" s="120">
        <v>134312</v>
      </c>
      <c r="L65" s="121">
        <v>-4.1203849119100022E-2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</row>
    <row r="70" spans="1:13" ht="48.75" customHeight="1" thickBot="1" x14ac:dyDescent="0.3">
      <c r="B70" s="277" t="s">
        <v>249</v>
      </c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9" t="s">
        <v>108</v>
      </c>
      <c r="D72" s="300"/>
      <c r="E72" s="300"/>
      <c r="F72" s="300"/>
      <c r="G72" s="300"/>
      <c r="H72" s="300"/>
      <c r="I72" s="300"/>
      <c r="J72" s="300"/>
      <c r="K72" s="300"/>
      <c r="L72" s="300"/>
    </row>
    <row r="73" spans="1:13" ht="22.5" thickTop="1" thickBot="1" x14ac:dyDescent="0.3">
      <c r="B73" s="112"/>
      <c r="C73" s="301">
        <f>C$7</f>
        <v>2022</v>
      </c>
      <c r="D73" s="302"/>
      <c r="E73" s="301">
        <f>E$7</f>
        <v>2023</v>
      </c>
      <c r="F73" s="302"/>
      <c r="G73" s="301">
        <f>G$7</f>
        <v>2024</v>
      </c>
      <c r="H73" s="302"/>
      <c r="I73" s="301">
        <f>I$7</f>
        <v>2025</v>
      </c>
      <c r="J73" s="302"/>
      <c r="K73" s="301">
        <f>K$7</f>
        <v>2026</v>
      </c>
      <c r="L73" s="302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3148</v>
      </c>
      <c r="D75" s="118">
        <v>1.8592188919164396</v>
      </c>
      <c r="E75" s="117">
        <v>3614</v>
      </c>
      <c r="F75" s="118">
        <f>IFERROR(E75/C75-1,"-")</f>
        <v>0.14803049555273184</v>
      </c>
      <c r="G75" s="117">
        <v>3416</v>
      </c>
      <c r="H75" s="118">
        <f>IFERROR(G75/E75-1,"-")</f>
        <v>-5.4786939679026037E-2</v>
      </c>
      <c r="I75" s="117">
        <v>3813</v>
      </c>
      <c r="J75" s="118">
        <f>IFERROR(I75/G75-1,"-")</f>
        <v>0.11621779859484782</v>
      </c>
      <c r="K75" s="117">
        <v>3996</v>
      </c>
      <c r="L75" s="118">
        <f t="shared" ref="L75:L80" si="6">IFERROR(K75/I75-1,"-")</f>
        <v>4.7993705743509141E-2</v>
      </c>
    </row>
    <row r="76" spans="1:13" x14ac:dyDescent="0.25">
      <c r="A76" s="1">
        <v>2</v>
      </c>
      <c r="B76" s="116" t="s">
        <v>78</v>
      </c>
      <c r="C76" s="117">
        <v>5892</v>
      </c>
      <c r="D76" s="118">
        <v>2.2004345464421511</v>
      </c>
      <c r="E76" s="117">
        <v>3040</v>
      </c>
      <c r="F76" s="118">
        <f t="shared" ref="F76:J87" si="7">IFERROR(E76/C76-1,"-")</f>
        <v>-0.48404616429056346</v>
      </c>
      <c r="G76" s="117">
        <v>3538</v>
      </c>
      <c r="H76" s="118">
        <f t="shared" si="7"/>
        <v>0.16381578947368425</v>
      </c>
      <c r="I76" s="117">
        <v>3458</v>
      </c>
      <c r="J76" s="118">
        <f t="shared" si="7"/>
        <v>-2.2611644997173497E-2</v>
      </c>
      <c r="K76" s="117">
        <v>5242</v>
      </c>
      <c r="L76" s="118">
        <f t="shared" si="6"/>
        <v>0.51590514748409477</v>
      </c>
    </row>
    <row r="77" spans="1:13" x14ac:dyDescent="0.25">
      <c r="A77" s="1">
        <v>3</v>
      </c>
      <c r="B77" s="116" t="s">
        <v>80</v>
      </c>
      <c r="C77" s="117">
        <v>5354</v>
      </c>
      <c r="D77" s="118">
        <v>2.1037681159420289</v>
      </c>
      <c r="E77" s="117">
        <v>5138</v>
      </c>
      <c r="F77" s="118">
        <f t="shared" si="7"/>
        <v>-4.0343668285394152E-2</v>
      </c>
      <c r="G77" s="117">
        <v>5968</v>
      </c>
      <c r="H77" s="118">
        <f t="shared" si="7"/>
        <v>0.16154145581938506</v>
      </c>
      <c r="I77" s="117">
        <v>4931</v>
      </c>
      <c r="J77" s="118">
        <f t="shared" si="7"/>
        <v>-0.17376005361930291</v>
      </c>
      <c r="K77" s="117">
        <v>6607</v>
      </c>
      <c r="L77" s="118">
        <f t="shared" si="6"/>
        <v>0.33989048874467653</v>
      </c>
    </row>
    <row r="78" spans="1:13" x14ac:dyDescent="0.25">
      <c r="A78" s="1">
        <v>4</v>
      </c>
      <c r="B78" s="116" t="s">
        <v>82</v>
      </c>
      <c r="C78" s="117">
        <v>9991</v>
      </c>
      <c r="D78" s="118">
        <v>5.1634793337446023</v>
      </c>
      <c r="E78" s="117">
        <v>9086</v>
      </c>
      <c r="F78" s="118">
        <f t="shared" si="7"/>
        <v>-9.0581523371033978E-2</v>
      </c>
      <c r="G78" s="117">
        <v>7985</v>
      </c>
      <c r="H78" s="118">
        <f t="shared" si="7"/>
        <v>-0.12117543473475678</v>
      </c>
      <c r="I78" s="117">
        <v>8064</v>
      </c>
      <c r="J78" s="118">
        <f t="shared" si="7"/>
        <v>9.8935504070132296E-3</v>
      </c>
      <c r="K78" s="117">
        <v>10667</v>
      </c>
      <c r="L78" s="118">
        <f t="shared" si="6"/>
        <v>0.32279265873015883</v>
      </c>
    </row>
    <row r="79" spans="1:13" x14ac:dyDescent="0.25">
      <c r="A79" s="1">
        <v>5</v>
      </c>
      <c r="B79" s="116" t="s">
        <v>84</v>
      </c>
      <c r="C79" s="117">
        <v>8590</v>
      </c>
      <c r="D79" s="118">
        <v>0.65128796616685891</v>
      </c>
      <c r="E79" s="117">
        <v>8929</v>
      </c>
      <c r="F79" s="118">
        <f t="shared" si="7"/>
        <v>3.9464493597206163E-2</v>
      </c>
      <c r="G79" s="117">
        <v>13978</v>
      </c>
      <c r="H79" s="118">
        <f t="shared" si="7"/>
        <v>0.56546085787882183</v>
      </c>
      <c r="I79" s="117">
        <v>11039</v>
      </c>
      <c r="J79" s="118">
        <f t="shared" si="7"/>
        <v>-0.21025897839462016</v>
      </c>
      <c r="K79" s="117">
        <v>14847</v>
      </c>
      <c r="L79" s="118">
        <f t="shared" si="6"/>
        <v>0.34495878249841461</v>
      </c>
    </row>
    <row r="80" spans="1:13" x14ac:dyDescent="0.25">
      <c r="A80" s="1">
        <v>6</v>
      </c>
      <c r="B80" s="116" t="s">
        <v>86</v>
      </c>
      <c r="C80" s="117">
        <v>8842</v>
      </c>
      <c r="D80" s="118">
        <v>0.38372456964006263</v>
      </c>
      <c r="E80" s="117">
        <v>12926</v>
      </c>
      <c r="F80" s="118">
        <f t="shared" si="7"/>
        <v>0.46188645102917891</v>
      </c>
      <c r="G80" s="117">
        <v>15406</v>
      </c>
      <c r="H80" s="118">
        <f t="shared" si="7"/>
        <v>0.19186136469131987</v>
      </c>
      <c r="I80" s="117">
        <v>9716</v>
      </c>
      <c r="J80" s="118">
        <f t="shared" si="7"/>
        <v>-0.3693366220952875</v>
      </c>
      <c r="K80" s="117">
        <v>14887</v>
      </c>
      <c r="L80" s="118">
        <f t="shared" si="6"/>
        <v>0.53221490325236731</v>
      </c>
    </row>
    <row r="81" spans="1:13" x14ac:dyDescent="0.25">
      <c r="A81" s="1">
        <v>7</v>
      </c>
      <c r="B81" s="116" t="s">
        <v>88</v>
      </c>
      <c r="C81" s="117">
        <v>16034</v>
      </c>
      <c r="D81" s="118">
        <v>0.63762639158410783</v>
      </c>
      <c r="E81" s="117">
        <v>13882</v>
      </c>
      <c r="F81" s="118">
        <f t="shared" si="7"/>
        <v>-0.13421479356367716</v>
      </c>
      <c r="G81" s="117">
        <v>15137</v>
      </c>
      <c r="H81" s="118">
        <f t="shared" si="7"/>
        <v>9.0404840801037389E-2</v>
      </c>
      <c r="I81" s="117">
        <v>14386</v>
      </c>
      <c r="J81" s="118">
        <f t="shared" si="7"/>
        <v>-4.9613529761511566E-2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10353</v>
      </c>
      <c r="D82" s="118">
        <v>5.7939914163090078E-2</v>
      </c>
      <c r="E82" s="117">
        <v>9042</v>
      </c>
      <c r="F82" s="118">
        <f t="shared" si="7"/>
        <v>-0.12662996232975954</v>
      </c>
      <c r="G82" s="117">
        <v>13101</v>
      </c>
      <c r="H82" s="118">
        <f t="shared" si="7"/>
        <v>0.44890510948905105</v>
      </c>
      <c r="I82" s="117">
        <v>15167</v>
      </c>
      <c r="J82" s="118">
        <f t="shared" si="7"/>
        <v>0.15769788565758347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8011</v>
      </c>
      <c r="D83" s="118">
        <v>-6.0733966467346745E-2</v>
      </c>
      <c r="E83" s="117">
        <v>11184</v>
      </c>
      <c r="F83" s="118">
        <f t="shared" si="7"/>
        <v>0.39608038946448643</v>
      </c>
      <c r="G83" s="117">
        <v>7971</v>
      </c>
      <c r="H83" s="118">
        <f t="shared" si="7"/>
        <v>-0.28728540772532185</v>
      </c>
      <c r="I83" s="117">
        <v>10304</v>
      </c>
      <c r="J83" s="118">
        <f t="shared" si="7"/>
        <v>0.29268598670179391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10465</v>
      </c>
      <c r="D84" s="118">
        <v>4.0361864996520502E-2</v>
      </c>
      <c r="E84" s="117">
        <v>6656</v>
      </c>
      <c r="F84" s="118">
        <f t="shared" si="7"/>
        <v>-0.36397515527950308</v>
      </c>
      <c r="G84" s="117">
        <v>8034</v>
      </c>
      <c r="H84" s="118">
        <f t="shared" si="7"/>
        <v>0.20703125</v>
      </c>
      <c r="I84" s="117">
        <v>10238</v>
      </c>
      <c r="J84" s="118">
        <f t="shared" si="7"/>
        <v>0.27433408015932281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4962</v>
      </c>
      <c r="D85" s="118">
        <v>8.8874259381171772E-2</v>
      </c>
      <c r="E85" s="117">
        <v>4449</v>
      </c>
      <c r="F85" s="118">
        <f t="shared" si="7"/>
        <v>-0.10338573155985487</v>
      </c>
      <c r="G85" s="117">
        <v>6479</v>
      </c>
      <c r="H85" s="118">
        <f t="shared" si="7"/>
        <v>0.45628231063160252</v>
      </c>
      <c r="I85" s="117">
        <v>5869</v>
      </c>
      <c r="J85" s="118">
        <f t="shared" si="7"/>
        <v>-9.415033184133359E-2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6313</v>
      </c>
      <c r="D86" s="118">
        <v>-1.1586034131830236E-2</v>
      </c>
      <c r="E86" s="117">
        <v>4919</v>
      </c>
      <c r="F86" s="118">
        <f t="shared" si="7"/>
        <v>-0.22081419293521309</v>
      </c>
      <c r="G86" s="117">
        <v>5389</v>
      </c>
      <c r="H86" s="118">
        <f t="shared" si="7"/>
        <v>9.5547875584468311E-2</v>
      </c>
      <c r="I86" s="117">
        <v>7065</v>
      </c>
      <c r="J86" s="118">
        <f t="shared" si="7"/>
        <v>0.31100389682686957</v>
      </c>
      <c r="K86" s="117"/>
      <c r="L86" s="118"/>
    </row>
    <row r="87" spans="1:13" ht="15.75" x14ac:dyDescent="0.25">
      <c r="B87" s="119" t="s">
        <v>32</v>
      </c>
      <c r="C87" s="120">
        <v>97955</v>
      </c>
      <c r="D87" s="121">
        <v>0.46225499708907436</v>
      </c>
      <c r="E87" s="120">
        <v>92865</v>
      </c>
      <c r="F87" s="121">
        <f t="shared" si="7"/>
        <v>-5.1962635904241772E-2</v>
      </c>
      <c r="G87" s="120">
        <v>106402</v>
      </c>
      <c r="H87" s="121">
        <f t="shared" si="7"/>
        <v>0.14577074247563671</v>
      </c>
      <c r="I87" s="120">
        <v>104050</v>
      </c>
      <c r="J87" s="121">
        <f t="shared" si="7"/>
        <v>-2.2104847653239612E-2</v>
      </c>
      <c r="K87" s="120">
        <v>56246</v>
      </c>
      <c r="L87" s="121">
        <v>0.37115136149776951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</row>
    <row r="92" spans="1:13" ht="48.75" customHeight="1" thickBot="1" x14ac:dyDescent="0.3">
      <c r="B92" s="277" t="s">
        <v>250</v>
      </c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9" t="s">
        <v>112</v>
      </c>
      <c r="D94" s="300"/>
      <c r="E94" s="300"/>
      <c r="F94" s="300"/>
      <c r="G94" s="300"/>
      <c r="H94" s="300"/>
      <c r="I94" s="300"/>
      <c r="J94" s="300"/>
      <c r="K94" s="300"/>
      <c r="L94" s="300"/>
    </row>
    <row r="95" spans="1:13" ht="22.5" thickTop="1" thickBot="1" x14ac:dyDescent="0.3">
      <c r="B95" s="112"/>
      <c r="C95" s="301">
        <f>C$7</f>
        <v>2022</v>
      </c>
      <c r="D95" s="302"/>
      <c r="E95" s="301">
        <f>E$7</f>
        <v>2023</v>
      </c>
      <c r="F95" s="302"/>
      <c r="G95" s="301">
        <f>G$7</f>
        <v>2024</v>
      </c>
      <c r="H95" s="302"/>
      <c r="I95" s="301">
        <f>I$7</f>
        <v>2025</v>
      </c>
      <c r="J95" s="302"/>
      <c r="K95" s="301">
        <f>K$7</f>
        <v>2026</v>
      </c>
      <c r="L95" s="302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23713</v>
      </c>
      <c r="D97" s="118">
        <v>8.6120794487231453</v>
      </c>
      <c r="E97" s="117">
        <v>41343</v>
      </c>
      <c r="F97" s="118">
        <f t="shared" ref="F97:J109" si="8">IFERROR(E97/C97-1,"-")</f>
        <v>0.74347404377345749</v>
      </c>
      <c r="G97" s="117">
        <v>48692</v>
      </c>
      <c r="H97" s="118">
        <f t="shared" si="8"/>
        <v>0.17775681493844186</v>
      </c>
      <c r="I97" s="117">
        <v>46785</v>
      </c>
      <c r="J97" s="118">
        <f t="shared" si="8"/>
        <v>-3.9164544483693442E-2</v>
      </c>
      <c r="K97" s="117">
        <v>47560</v>
      </c>
      <c r="L97" s="118">
        <f t="shared" ref="L97:L102" si="9">IFERROR(K97/I97-1,"-")</f>
        <v>1.6565138399059487E-2</v>
      </c>
    </row>
    <row r="98" spans="2:12" x14ac:dyDescent="0.25">
      <c r="B98" s="116" t="s">
        <v>78</v>
      </c>
      <c r="C98" s="117">
        <v>30572</v>
      </c>
      <c r="D98" s="118">
        <v>8.4973594283939118</v>
      </c>
      <c r="E98" s="117">
        <v>39648</v>
      </c>
      <c r="F98" s="118">
        <f t="shared" si="8"/>
        <v>0.29687295564568883</v>
      </c>
      <c r="G98" s="117">
        <v>48188</v>
      </c>
      <c r="H98" s="118">
        <f t="shared" si="8"/>
        <v>0.21539548022598876</v>
      </c>
      <c r="I98" s="117">
        <v>49649</v>
      </c>
      <c r="J98" s="118">
        <f t="shared" si="8"/>
        <v>3.0318751556404067E-2</v>
      </c>
      <c r="K98" s="117">
        <v>50395</v>
      </c>
      <c r="L98" s="118">
        <f t="shared" si="9"/>
        <v>1.5025478861608432E-2</v>
      </c>
    </row>
    <row r="99" spans="2:12" x14ac:dyDescent="0.25">
      <c r="B99" s="116" t="s">
        <v>80</v>
      </c>
      <c r="C99" s="117">
        <v>35274</v>
      </c>
      <c r="D99" s="118">
        <v>6.5662805662805663</v>
      </c>
      <c r="E99" s="117">
        <v>41310</v>
      </c>
      <c r="F99" s="118">
        <f t="shared" si="8"/>
        <v>0.17111753699608778</v>
      </c>
      <c r="G99" s="117">
        <v>51183</v>
      </c>
      <c r="H99" s="118">
        <f t="shared" si="8"/>
        <v>0.23899782135076242</v>
      </c>
      <c r="I99" s="117">
        <v>54331</v>
      </c>
      <c r="J99" s="118">
        <f t="shared" si="8"/>
        <v>6.1504796514467719E-2</v>
      </c>
      <c r="K99" s="117">
        <v>48606</v>
      </c>
      <c r="L99" s="118">
        <f t="shared" si="9"/>
        <v>-0.10537262336419351</v>
      </c>
    </row>
    <row r="100" spans="2:12" x14ac:dyDescent="0.25">
      <c r="B100" s="116" t="s">
        <v>82</v>
      </c>
      <c r="C100" s="117">
        <v>31009</v>
      </c>
      <c r="D100" s="118">
        <v>6.7872928176795577</v>
      </c>
      <c r="E100" s="117">
        <v>34791</v>
      </c>
      <c r="F100" s="118">
        <f t="shared" si="8"/>
        <v>0.12196459092521517</v>
      </c>
      <c r="G100" s="117">
        <v>36853</v>
      </c>
      <c r="H100" s="118">
        <f t="shared" si="8"/>
        <v>5.926820154637702E-2</v>
      </c>
      <c r="I100" s="117">
        <v>40825</v>
      </c>
      <c r="J100" s="118">
        <f t="shared" si="8"/>
        <v>0.10777955661682892</v>
      </c>
      <c r="K100" s="117">
        <v>32860</v>
      </c>
      <c r="L100" s="118">
        <f t="shared" si="9"/>
        <v>-0.19510104102878134</v>
      </c>
    </row>
    <row r="101" spans="2:12" x14ac:dyDescent="0.25">
      <c r="B101" s="116" t="s">
        <v>84</v>
      </c>
      <c r="C101" s="117">
        <v>22444</v>
      </c>
      <c r="D101" s="118">
        <v>1.9369275058885109</v>
      </c>
      <c r="E101" s="117">
        <v>26786</v>
      </c>
      <c r="F101" s="118">
        <f t="shared" si="8"/>
        <v>0.19345927642131522</v>
      </c>
      <c r="G101" s="117">
        <v>35540</v>
      </c>
      <c r="H101" s="118">
        <f t="shared" si="8"/>
        <v>0.32681251399985056</v>
      </c>
      <c r="I101" s="117">
        <v>35196</v>
      </c>
      <c r="J101" s="118">
        <f t="shared" si="8"/>
        <v>-9.6792346651659589E-3</v>
      </c>
      <c r="K101" s="117">
        <v>29275</v>
      </c>
      <c r="L101" s="118">
        <f t="shared" si="9"/>
        <v>-0.16822934424366409</v>
      </c>
    </row>
    <row r="102" spans="2:12" x14ac:dyDescent="0.25">
      <c r="B102" s="116" t="s">
        <v>86</v>
      </c>
      <c r="C102" s="117">
        <v>25203</v>
      </c>
      <c r="D102" s="118">
        <v>1.8194428907036579</v>
      </c>
      <c r="E102" s="117">
        <v>29679</v>
      </c>
      <c r="F102" s="118">
        <f t="shared" si="8"/>
        <v>0.17759790501130812</v>
      </c>
      <c r="G102" s="117">
        <v>38400</v>
      </c>
      <c r="H102" s="118">
        <f t="shared" si="8"/>
        <v>0.29384413221469718</v>
      </c>
      <c r="I102" s="117">
        <v>36047</v>
      </c>
      <c r="J102" s="118">
        <f t="shared" si="8"/>
        <v>-6.127604166666667E-2</v>
      </c>
      <c r="K102" s="117">
        <v>32337</v>
      </c>
      <c r="L102" s="118">
        <f t="shared" si="9"/>
        <v>-0.10292118622908975</v>
      </c>
    </row>
    <row r="103" spans="2:12" x14ac:dyDescent="0.25">
      <c r="B103" s="116" t="s">
        <v>88</v>
      </c>
      <c r="C103" s="117">
        <v>29998</v>
      </c>
      <c r="D103" s="118">
        <v>1.1627974044700795</v>
      </c>
      <c r="E103" s="117">
        <v>35017</v>
      </c>
      <c r="F103" s="118">
        <f t="shared" si="8"/>
        <v>0.16731115407693853</v>
      </c>
      <c r="G103" s="117">
        <v>43630</v>
      </c>
      <c r="H103" s="118">
        <f t="shared" si="8"/>
        <v>0.24596624496673036</v>
      </c>
      <c r="I103" s="117">
        <v>43306</v>
      </c>
      <c r="J103" s="118">
        <f t="shared" si="8"/>
        <v>-7.4260829704332343E-3</v>
      </c>
      <c r="K103" s="117"/>
      <c r="L103" s="118"/>
    </row>
    <row r="104" spans="2:12" x14ac:dyDescent="0.25">
      <c r="B104" s="116" t="s">
        <v>90</v>
      </c>
      <c r="C104" s="117">
        <v>28134</v>
      </c>
      <c r="D104" s="118">
        <v>0.63750654793085393</v>
      </c>
      <c r="E104" s="117">
        <v>36083</v>
      </c>
      <c r="F104" s="118">
        <f t="shared" si="8"/>
        <v>0.28254069808772297</v>
      </c>
      <c r="G104" s="117">
        <v>41399</v>
      </c>
      <c r="H104" s="118">
        <f t="shared" si="8"/>
        <v>0.14732699609234268</v>
      </c>
      <c r="I104" s="117">
        <v>43331</v>
      </c>
      <c r="J104" s="118">
        <f t="shared" si="8"/>
        <v>4.6667793908065303E-2</v>
      </c>
      <c r="K104" s="117"/>
      <c r="L104" s="118"/>
    </row>
    <row r="105" spans="2:12" x14ac:dyDescent="0.25">
      <c r="B105" s="116" t="s">
        <v>92</v>
      </c>
      <c r="C105" s="117">
        <v>29513</v>
      </c>
      <c r="D105" s="118">
        <v>0.39041741260717977</v>
      </c>
      <c r="E105" s="117">
        <v>37421</v>
      </c>
      <c r="F105" s="118">
        <f t="shared" si="8"/>
        <v>0.26794971707383186</v>
      </c>
      <c r="G105" s="117">
        <v>42987</v>
      </c>
      <c r="H105" s="118">
        <f t="shared" si="8"/>
        <v>0.14874001229256306</v>
      </c>
      <c r="I105" s="117">
        <v>41014</v>
      </c>
      <c r="J105" s="118">
        <f t="shared" si="8"/>
        <v>-4.589759694791451E-2</v>
      </c>
      <c r="K105" s="117"/>
      <c r="L105" s="118"/>
    </row>
    <row r="106" spans="2:12" x14ac:dyDescent="0.25">
      <c r="B106" s="116" t="s">
        <v>94</v>
      </c>
      <c r="C106" s="117">
        <v>33734</v>
      </c>
      <c r="D106" s="118">
        <v>0.20315286397032595</v>
      </c>
      <c r="E106" s="117">
        <v>43780</v>
      </c>
      <c r="F106" s="118">
        <f t="shared" si="8"/>
        <v>0.29780043872650741</v>
      </c>
      <c r="G106" s="117">
        <v>50883</v>
      </c>
      <c r="H106" s="118">
        <f t="shared" si="8"/>
        <v>0.16224303334856094</v>
      </c>
      <c r="I106" s="117">
        <v>51337</v>
      </c>
      <c r="J106" s="118">
        <f t="shared" si="8"/>
        <v>8.922429888174932E-3</v>
      </c>
      <c r="K106" s="117"/>
      <c r="L106" s="118"/>
    </row>
    <row r="107" spans="2:12" x14ac:dyDescent="0.25">
      <c r="B107" s="116" t="s">
        <v>96</v>
      </c>
      <c r="C107" s="117">
        <v>39793</v>
      </c>
      <c r="D107" s="118">
        <v>0.18948406767501647</v>
      </c>
      <c r="E107" s="117">
        <v>47814</v>
      </c>
      <c r="F107" s="118">
        <f t="shared" si="8"/>
        <v>0.20156811499509963</v>
      </c>
      <c r="G107" s="117">
        <v>48288</v>
      </c>
      <c r="H107" s="118">
        <f t="shared" si="8"/>
        <v>9.9134144811143798E-3</v>
      </c>
      <c r="I107" s="117">
        <v>50354</v>
      </c>
      <c r="J107" s="118">
        <f t="shared" si="8"/>
        <v>4.2784956925115969E-2</v>
      </c>
      <c r="K107" s="117"/>
      <c r="L107" s="118"/>
    </row>
    <row r="108" spans="2:12" x14ac:dyDescent="0.25">
      <c r="B108" s="116" t="s">
        <v>98</v>
      </c>
      <c r="C108" s="117">
        <v>38495</v>
      </c>
      <c r="D108" s="118">
        <v>0.38316984657396436</v>
      </c>
      <c r="E108" s="117">
        <v>43294</v>
      </c>
      <c r="F108" s="118">
        <f t="shared" si="8"/>
        <v>0.12466554097934801</v>
      </c>
      <c r="G108" s="117">
        <v>47476</v>
      </c>
      <c r="H108" s="118">
        <f t="shared" si="8"/>
        <v>9.6595371183073819E-2</v>
      </c>
      <c r="I108" s="117">
        <v>46801</v>
      </c>
      <c r="J108" s="118">
        <f t="shared" si="8"/>
        <v>-1.4217710000842487E-2</v>
      </c>
      <c r="K108" s="117"/>
      <c r="L108" s="118"/>
    </row>
    <row r="109" spans="2:12" ht="15.75" x14ac:dyDescent="0.25">
      <c r="B109" s="119" t="s">
        <v>32</v>
      </c>
      <c r="C109" s="120">
        <v>367882</v>
      </c>
      <c r="D109" s="121">
        <v>1.1325132890076577</v>
      </c>
      <c r="E109" s="120">
        <v>456966</v>
      </c>
      <c r="F109" s="121">
        <f t="shared" si="8"/>
        <v>0.24215373407777485</v>
      </c>
      <c r="G109" s="120">
        <v>533519</v>
      </c>
      <c r="H109" s="121">
        <f t="shared" si="8"/>
        <v>0.16752449854037277</v>
      </c>
      <c r="I109" s="120">
        <v>538976</v>
      </c>
      <c r="J109" s="121">
        <f t="shared" si="8"/>
        <v>1.0228314268095451E-2</v>
      </c>
      <c r="K109" s="120">
        <v>241033</v>
      </c>
      <c r="L109" s="121">
        <v>-8.2942400687889273E-2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</row>
    <row r="114" spans="1:13" ht="48.75" customHeight="1" thickBot="1" x14ac:dyDescent="0.3">
      <c r="B114" s="277" t="s">
        <v>251</v>
      </c>
      <c r="C114" s="277"/>
      <c r="D114" s="277"/>
      <c r="E114" s="277"/>
      <c r="F114" s="277"/>
      <c r="G114" s="277"/>
      <c r="H114" s="277"/>
      <c r="I114" s="277"/>
      <c r="J114" s="277"/>
      <c r="K114" s="277"/>
      <c r="L114" s="277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9" t="s">
        <v>115</v>
      </c>
      <c r="D116" s="300"/>
      <c r="E116" s="300"/>
      <c r="F116" s="300"/>
      <c r="G116" s="300"/>
      <c r="H116" s="300"/>
      <c r="I116" s="300"/>
      <c r="J116" s="300"/>
      <c r="K116" s="300"/>
      <c r="L116" s="300"/>
    </row>
    <row r="117" spans="1:13" ht="22.5" thickTop="1" thickBot="1" x14ac:dyDescent="0.3">
      <c r="B117" s="112"/>
      <c r="C117" s="301">
        <f>C$7</f>
        <v>2022</v>
      </c>
      <c r="D117" s="302"/>
      <c r="E117" s="301">
        <f>E$7</f>
        <v>2023</v>
      </c>
      <c r="F117" s="302"/>
      <c r="G117" s="301">
        <f>G$7</f>
        <v>2024</v>
      </c>
      <c r="H117" s="302"/>
      <c r="I117" s="301">
        <f>I$7</f>
        <v>2025</v>
      </c>
      <c r="J117" s="302"/>
      <c r="K117" s="301">
        <f>K$7</f>
        <v>2026</v>
      </c>
      <c r="L117" s="302"/>
    </row>
    <row r="118" spans="1:13" ht="16.5" thickTop="1" thickBot="1" x14ac:dyDescent="0.3">
      <c r="B118" s="87"/>
      <c r="C118" s="113" t="s">
        <v>74</v>
      </c>
      <c r="D118" s="114" t="str">
        <f>CONCATENATE("var ",RIGHT(C117,2),"/",RIGHT(C117-1,2))</f>
        <v>var 22/21</v>
      </c>
      <c r="E118" s="115" t="s">
        <v>74</v>
      </c>
      <c r="F118" s="114" t="str">
        <f>CONCATENATE("var ",RIGHT(E117,2),"/",RIGHT(E117-1,2))</f>
        <v>var 23/22</v>
      </c>
      <c r="G118" s="115" t="s">
        <v>74</v>
      </c>
      <c r="H118" s="114" t="str">
        <f>CONCATENATE("var ",RIGHT(G117,2),"/",RIGHT(G117-1,2))</f>
        <v>var 24/23</v>
      </c>
      <c r="I118" s="115" t="s">
        <v>74</v>
      </c>
      <c r="J118" s="114" t="str">
        <f>CONCATENATE("var ",RIGHT(I117,2),"/",RIGHT(I117-1,2))</f>
        <v>var 25/24</v>
      </c>
      <c r="K118" s="115" t="s">
        <v>74</v>
      </c>
      <c r="L118" s="114" t="str">
        <f>CONCATENATE("var ",RIGHT(K117,2),"/",RIGHT(K117-1,2))</f>
        <v>var 26/25</v>
      </c>
    </row>
    <row r="119" spans="1:13" x14ac:dyDescent="0.25">
      <c r="B119" s="116" t="s">
        <v>76</v>
      </c>
      <c r="C119" s="117">
        <v>2891</v>
      </c>
      <c r="D119" s="118">
        <v>12.081447963800905</v>
      </c>
      <c r="E119" s="117">
        <v>7281</v>
      </c>
      <c r="F119" s="118">
        <f t="shared" ref="F119:J131" si="10">IFERROR(E119/C119-1,"-")</f>
        <v>1.5185057073676926</v>
      </c>
      <c r="G119" s="117">
        <v>9400</v>
      </c>
      <c r="H119" s="118">
        <f t="shared" si="10"/>
        <v>0.29103145172366429</v>
      </c>
      <c r="I119" s="117">
        <v>8953</v>
      </c>
      <c r="J119" s="118">
        <f t="shared" si="10"/>
        <v>-4.7553191489361657E-2</v>
      </c>
      <c r="K119" s="117">
        <v>8606</v>
      </c>
      <c r="L119" s="118">
        <f t="shared" ref="L119:L124" si="11">IFERROR(K119/I119-1,"-")</f>
        <v>-3.875795822629291E-2</v>
      </c>
    </row>
    <row r="120" spans="1:13" x14ac:dyDescent="0.25">
      <c r="B120" s="116" t="s">
        <v>78</v>
      </c>
      <c r="C120" s="117">
        <v>5005</v>
      </c>
      <c r="D120" s="118">
        <v>24.932642487046632</v>
      </c>
      <c r="E120" s="117">
        <v>7345</v>
      </c>
      <c r="F120" s="118">
        <f t="shared" si="10"/>
        <v>0.46753246753246747</v>
      </c>
      <c r="G120" s="117">
        <v>9359</v>
      </c>
      <c r="H120" s="118">
        <f t="shared" si="10"/>
        <v>0.27420013614703875</v>
      </c>
      <c r="I120" s="117">
        <v>9724</v>
      </c>
      <c r="J120" s="118">
        <f t="shared" si="10"/>
        <v>3.8999893150977627E-2</v>
      </c>
      <c r="K120" s="117">
        <v>10496</v>
      </c>
      <c r="L120" s="118">
        <f t="shared" si="11"/>
        <v>7.9391197038255923E-2</v>
      </c>
    </row>
    <row r="121" spans="1:13" x14ac:dyDescent="0.25">
      <c r="B121" s="116" t="s">
        <v>80</v>
      </c>
      <c r="C121" s="117">
        <v>5912</v>
      </c>
      <c r="D121" s="118">
        <v>20.576642335766422</v>
      </c>
      <c r="E121" s="117">
        <v>7695</v>
      </c>
      <c r="F121" s="118">
        <f t="shared" si="10"/>
        <v>0.30158998646820034</v>
      </c>
      <c r="G121" s="117">
        <v>9705</v>
      </c>
      <c r="H121" s="118">
        <f t="shared" si="10"/>
        <v>0.26120857699805078</v>
      </c>
      <c r="I121" s="117">
        <v>9430</v>
      </c>
      <c r="J121" s="118">
        <f t="shared" si="10"/>
        <v>-2.8335909325090114E-2</v>
      </c>
      <c r="K121" s="117">
        <v>9225</v>
      </c>
      <c r="L121" s="118">
        <f t="shared" si="11"/>
        <v>-2.1739130434782594E-2</v>
      </c>
    </row>
    <row r="122" spans="1:13" x14ac:dyDescent="0.25">
      <c r="B122" s="116" t="s">
        <v>82</v>
      </c>
      <c r="C122" s="117">
        <v>5980</v>
      </c>
      <c r="D122" s="118">
        <v>25.816143497757846</v>
      </c>
      <c r="E122" s="117">
        <v>6310</v>
      </c>
      <c r="F122" s="118">
        <f t="shared" si="10"/>
        <v>5.5183946488294389E-2</v>
      </c>
      <c r="G122" s="117">
        <v>6601</v>
      </c>
      <c r="H122" s="118">
        <f t="shared" si="10"/>
        <v>4.6117274167987388E-2</v>
      </c>
      <c r="I122" s="117">
        <v>7558</v>
      </c>
      <c r="J122" s="118">
        <f t="shared" si="10"/>
        <v>0.14497803363126804</v>
      </c>
      <c r="K122" s="117">
        <v>5996</v>
      </c>
      <c r="L122" s="118">
        <f t="shared" si="11"/>
        <v>-0.20666843080179942</v>
      </c>
    </row>
    <row r="123" spans="1:13" x14ac:dyDescent="0.25">
      <c r="B123" s="116" t="s">
        <v>84</v>
      </c>
      <c r="C123" s="117">
        <v>4239</v>
      </c>
      <c r="D123" s="118">
        <v>7.5291750503018111</v>
      </c>
      <c r="E123" s="117">
        <v>5598</v>
      </c>
      <c r="F123" s="118">
        <f t="shared" si="10"/>
        <v>0.32059447983014855</v>
      </c>
      <c r="G123" s="117">
        <v>7123</v>
      </c>
      <c r="H123" s="118">
        <f t="shared" si="10"/>
        <v>0.27241872097177566</v>
      </c>
      <c r="I123" s="117">
        <v>6847</v>
      </c>
      <c r="J123" s="118">
        <f t="shared" si="10"/>
        <v>-3.8747718657868857E-2</v>
      </c>
      <c r="K123" s="117">
        <v>5858</v>
      </c>
      <c r="L123" s="118">
        <f t="shared" si="11"/>
        <v>-0.14444282167372569</v>
      </c>
    </row>
    <row r="124" spans="1:13" x14ac:dyDescent="0.25">
      <c r="B124" s="116" t="s">
        <v>86</v>
      </c>
      <c r="C124" s="117">
        <v>6003</v>
      </c>
      <c r="D124" s="118">
        <v>8.0270676691729328</v>
      </c>
      <c r="E124" s="117">
        <v>6492</v>
      </c>
      <c r="F124" s="118">
        <f t="shared" si="10"/>
        <v>8.1459270364817593E-2</v>
      </c>
      <c r="G124" s="117">
        <v>8890</v>
      </c>
      <c r="H124" s="118">
        <f t="shared" si="10"/>
        <v>0.36937769562538514</v>
      </c>
      <c r="I124" s="117">
        <v>8545</v>
      </c>
      <c r="J124" s="118">
        <f t="shared" si="10"/>
        <v>-3.8807649043869463E-2</v>
      </c>
      <c r="K124" s="117">
        <v>8641</v>
      </c>
      <c r="L124" s="118">
        <f t="shared" si="11"/>
        <v>1.1234640140433072E-2</v>
      </c>
    </row>
    <row r="125" spans="1:13" x14ac:dyDescent="0.25">
      <c r="B125" s="116" t="s">
        <v>88</v>
      </c>
      <c r="C125" s="117">
        <v>7721</v>
      </c>
      <c r="D125" s="118">
        <v>7.6948198198198199</v>
      </c>
      <c r="E125" s="117">
        <v>8724</v>
      </c>
      <c r="F125" s="118">
        <f t="shared" si="10"/>
        <v>0.12990545266157238</v>
      </c>
      <c r="G125" s="117">
        <v>10473</v>
      </c>
      <c r="H125" s="118">
        <f t="shared" si="10"/>
        <v>0.20048143053645107</v>
      </c>
      <c r="I125" s="117">
        <v>13117</v>
      </c>
      <c r="J125" s="118">
        <f t="shared" si="10"/>
        <v>0.25245870333237841</v>
      </c>
      <c r="K125" s="117"/>
      <c r="L125" s="118"/>
    </row>
    <row r="126" spans="1:13" x14ac:dyDescent="0.25">
      <c r="B126" s="116" t="s">
        <v>90</v>
      </c>
      <c r="C126" s="117">
        <v>7303</v>
      </c>
      <c r="D126" s="118">
        <v>4.579067990832697</v>
      </c>
      <c r="E126" s="117">
        <v>8909</v>
      </c>
      <c r="F126" s="118">
        <f t="shared" si="10"/>
        <v>0.21990962618102139</v>
      </c>
      <c r="G126" s="117">
        <v>9992</v>
      </c>
      <c r="H126" s="118">
        <f t="shared" si="10"/>
        <v>0.12156246492311151</v>
      </c>
      <c r="I126" s="117">
        <v>11334</v>
      </c>
      <c r="J126" s="118">
        <f t="shared" si="10"/>
        <v>0.13430744595676547</v>
      </c>
      <c r="K126" s="117"/>
      <c r="L126" s="118"/>
    </row>
    <row r="127" spans="1:13" x14ac:dyDescent="0.25">
      <c r="B127" s="116" t="s">
        <v>92</v>
      </c>
      <c r="C127" s="117">
        <v>6158</v>
      </c>
      <c r="D127" s="118">
        <v>1.9478219243657251</v>
      </c>
      <c r="E127" s="117">
        <v>9384</v>
      </c>
      <c r="F127" s="118">
        <f t="shared" si="10"/>
        <v>0.52387138681390066</v>
      </c>
      <c r="G127" s="117">
        <v>10580</v>
      </c>
      <c r="H127" s="118">
        <f t="shared" si="10"/>
        <v>0.12745098039215685</v>
      </c>
      <c r="I127" s="117">
        <v>11025</v>
      </c>
      <c r="J127" s="118">
        <f t="shared" si="10"/>
        <v>4.2060491493383756E-2</v>
      </c>
      <c r="K127" s="117"/>
      <c r="L127" s="118"/>
    </row>
    <row r="128" spans="1:13" x14ac:dyDescent="0.25">
      <c r="A128" s="122"/>
      <c r="B128" s="116" t="s">
        <v>94</v>
      </c>
      <c r="C128" s="117">
        <v>6898</v>
      </c>
      <c r="D128" s="118">
        <v>0.67427184466019408</v>
      </c>
      <c r="E128" s="117">
        <v>9558</v>
      </c>
      <c r="F128" s="118">
        <f t="shared" si="10"/>
        <v>0.38561902000579873</v>
      </c>
      <c r="G128" s="117">
        <v>10747</v>
      </c>
      <c r="H128" s="118">
        <f t="shared" si="10"/>
        <v>0.12439840970914418</v>
      </c>
      <c r="I128" s="117">
        <v>12100</v>
      </c>
      <c r="J128" s="118">
        <f t="shared" si="10"/>
        <v>0.12589559877175027</v>
      </c>
      <c r="K128" s="117"/>
      <c r="L128" s="118"/>
    </row>
    <row r="129" spans="2:13" x14ac:dyDescent="0.25">
      <c r="B129" s="116" t="s">
        <v>96</v>
      </c>
      <c r="C129" s="117">
        <v>6752</v>
      </c>
      <c r="D129" s="118">
        <v>0.8776418242491657</v>
      </c>
      <c r="E129" s="117">
        <v>8753</v>
      </c>
      <c r="F129" s="118">
        <f t="shared" si="10"/>
        <v>0.29635663507109</v>
      </c>
      <c r="G129" s="117">
        <v>8740</v>
      </c>
      <c r="H129" s="118">
        <f t="shared" si="10"/>
        <v>-1.4852050725465693E-3</v>
      </c>
      <c r="I129" s="117">
        <v>8500</v>
      </c>
      <c r="J129" s="118">
        <f t="shared" si="10"/>
        <v>-2.7459954233409634E-2</v>
      </c>
      <c r="K129" s="117"/>
      <c r="L129" s="118"/>
    </row>
    <row r="130" spans="2:13" x14ac:dyDescent="0.25">
      <c r="B130" s="116" t="s">
        <v>98</v>
      </c>
      <c r="C130" s="117">
        <v>6692</v>
      </c>
      <c r="D130" s="118">
        <v>1.5541984732824425</v>
      </c>
      <c r="E130" s="117">
        <v>8301</v>
      </c>
      <c r="F130" s="118">
        <f t="shared" si="10"/>
        <v>0.24043634190077712</v>
      </c>
      <c r="G130" s="117">
        <v>8925</v>
      </c>
      <c r="H130" s="118">
        <f t="shared" si="10"/>
        <v>7.5171666064329568E-2</v>
      </c>
      <c r="I130" s="117">
        <v>8629</v>
      </c>
      <c r="J130" s="118">
        <f t="shared" si="10"/>
        <v>-3.3165266106442548E-2</v>
      </c>
      <c r="K130" s="117"/>
      <c r="L130" s="118"/>
    </row>
    <row r="131" spans="2:13" ht="15.75" x14ac:dyDescent="0.25">
      <c r="B131" s="119" t="s">
        <v>32</v>
      </c>
      <c r="C131" s="120">
        <v>71554</v>
      </c>
      <c r="D131" s="121">
        <v>3.2859538784067084</v>
      </c>
      <c r="E131" s="120">
        <v>94350</v>
      </c>
      <c r="F131" s="121">
        <f t="shared" si="10"/>
        <v>0.31858456550297687</v>
      </c>
      <c r="G131" s="120">
        <v>110535</v>
      </c>
      <c r="H131" s="121">
        <f t="shared" si="10"/>
        <v>0.17154213036565968</v>
      </c>
      <c r="I131" s="120">
        <v>115762</v>
      </c>
      <c r="J131" s="121">
        <f t="shared" si="10"/>
        <v>4.7288189261319946E-2</v>
      </c>
      <c r="K131" s="120">
        <v>48822</v>
      </c>
      <c r="L131" s="121">
        <v>-4.3774604853399124E-2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7" t="s">
        <v>252</v>
      </c>
      <c r="C136" s="277"/>
      <c r="D136" s="277"/>
      <c r="E136" s="277"/>
      <c r="F136" s="277"/>
      <c r="G136" s="277"/>
      <c r="H136" s="277"/>
      <c r="I136" s="277"/>
      <c r="J136" s="277"/>
      <c r="K136" s="277"/>
      <c r="L136" s="277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9" t="s">
        <v>118</v>
      </c>
      <c r="D138" s="300"/>
      <c r="E138" s="300"/>
      <c r="F138" s="300"/>
      <c r="G138" s="300"/>
      <c r="H138" s="300"/>
      <c r="I138" s="300"/>
      <c r="J138" s="300"/>
      <c r="K138" s="300"/>
      <c r="L138" s="300"/>
    </row>
    <row r="139" spans="2:13" ht="22.5" thickTop="1" thickBot="1" x14ac:dyDescent="0.3">
      <c r="B139" s="112"/>
      <c r="C139" s="301">
        <f>C$7</f>
        <v>2022</v>
      </c>
      <c r="D139" s="302"/>
      <c r="E139" s="301">
        <f>E$7</f>
        <v>2023</v>
      </c>
      <c r="F139" s="302"/>
      <c r="G139" s="301">
        <f>G$7</f>
        <v>2024</v>
      </c>
      <c r="H139" s="302"/>
      <c r="I139" s="301">
        <f>I$7</f>
        <v>2025</v>
      </c>
      <c r="J139" s="302"/>
      <c r="K139" s="301">
        <f>K$7</f>
        <v>2026</v>
      </c>
      <c r="L139" s="302"/>
    </row>
    <row r="140" spans="2:13" ht="16.5" thickTop="1" thickBot="1" x14ac:dyDescent="0.3">
      <c r="B140" s="87"/>
      <c r="C140" s="113" t="s">
        <v>74</v>
      </c>
      <c r="D140" s="114" t="str">
        <f>CONCATENATE("var ",RIGHT(C139,2),"/",RIGHT(C139-1,2))</f>
        <v>var 22/21</v>
      </c>
      <c r="E140" s="115" t="s">
        <v>74</v>
      </c>
      <c r="F140" s="114" t="str">
        <f>CONCATENATE("var ",RIGHT(E139,2),"/",RIGHT(E139-1,2))</f>
        <v>var 23/22</v>
      </c>
      <c r="G140" s="115" t="s">
        <v>74</v>
      </c>
      <c r="H140" s="114" t="str">
        <f>CONCATENATE("var ",RIGHT(G139,2),"/",RIGHT(G139-1,2))</f>
        <v>var 24/23</v>
      </c>
      <c r="I140" s="115" t="s">
        <v>74</v>
      </c>
      <c r="J140" s="114" t="str">
        <f>CONCATENATE("var ",RIGHT(I139,2),"/",RIGHT(I139-1,2))</f>
        <v>var 25/24</v>
      </c>
      <c r="K140" s="115" t="s">
        <v>74</v>
      </c>
      <c r="L140" s="114" t="str">
        <f>CONCATENATE("var ",RIGHT(K139,2),"/",RIGHT(K139-1,2))</f>
        <v>var 26/25</v>
      </c>
    </row>
    <row r="141" spans="2:13" x14ac:dyDescent="0.25">
      <c r="B141" s="116" t="s">
        <v>76</v>
      </c>
      <c r="C141" s="117">
        <v>7114</v>
      </c>
      <c r="D141" s="118">
        <v>12.37218045112782</v>
      </c>
      <c r="E141" s="117">
        <v>12895</v>
      </c>
      <c r="F141" s="118">
        <f t="shared" ref="F141:J153" si="12">IFERROR(E141/C141-1,"-")</f>
        <v>0.81262299690750628</v>
      </c>
      <c r="G141" s="117">
        <v>14839</v>
      </c>
      <c r="H141" s="118">
        <f t="shared" si="12"/>
        <v>0.15075610701822417</v>
      </c>
      <c r="I141" s="117">
        <v>14162</v>
      </c>
      <c r="J141" s="118">
        <f t="shared" si="12"/>
        <v>-4.5623020419165661E-2</v>
      </c>
      <c r="K141" s="117">
        <v>13783</v>
      </c>
      <c r="L141" s="118">
        <f t="shared" ref="L141:L146" si="13">IFERROR(K141/I141-1,"-")</f>
        <v>-2.6761756814009274E-2</v>
      </c>
    </row>
    <row r="142" spans="2:13" x14ac:dyDescent="0.25">
      <c r="B142" s="116" t="s">
        <v>78</v>
      </c>
      <c r="C142" s="117">
        <v>8736</v>
      </c>
      <c r="D142" s="118">
        <v>11.809384164222873</v>
      </c>
      <c r="E142" s="117">
        <v>11990</v>
      </c>
      <c r="F142" s="118">
        <f t="shared" si="12"/>
        <v>0.37248168498168499</v>
      </c>
      <c r="G142" s="117">
        <v>14402</v>
      </c>
      <c r="H142" s="118">
        <f t="shared" si="12"/>
        <v>0.20116763969974971</v>
      </c>
      <c r="I142" s="117">
        <v>13160</v>
      </c>
      <c r="J142" s="118">
        <f t="shared" si="12"/>
        <v>-8.6238022496875399E-2</v>
      </c>
      <c r="K142" s="117">
        <v>13362</v>
      </c>
      <c r="L142" s="118">
        <f t="shared" si="13"/>
        <v>1.5349544072948307E-2</v>
      </c>
    </row>
    <row r="143" spans="2:13" x14ac:dyDescent="0.25">
      <c r="B143" s="116" t="s">
        <v>80</v>
      </c>
      <c r="C143" s="117">
        <v>11732</v>
      </c>
      <c r="D143" s="118">
        <v>10.535889872173058</v>
      </c>
      <c r="E143" s="117">
        <v>13300</v>
      </c>
      <c r="F143" s="118">
        <f t="shared" si="12"/>
        <v>0.13365155131264927</v>
      </c>
      <c r="G143" s="117">
        <v>16585</v>
      </c>
      <c r="H143" s="118">
        <f t="shared" si="12"/>
        <v>0.24699248120300754</v>
      </c>
      <c r="I143" s="117">
        <v>17078</v>
      </c>
      <c r="J143" s="118">
        <f t="shared" si="12"/>
        <v>2.9725655712993682E-2</v>
      </c>
      <c r="K143" s="117">
        <v>14345</v>
      </c>
      <c r="L143" s="118">
        <f t="shared" si="13"/>
        <v>-0.16003044853027282</v>
      </c>
    </row>
    <row r="144" spans="2:13" x14ac:dyDescent="0.25">
      <c r="B144" s="116" t="s">
        <v>82</v>
      </c>
      <c r="C144" s="117">
        <v>10086</v>
      </c>
      <c r="D144" s="118">
        <v>14.053731343283582</v>
      </c>
      <c r="E144" s="117">
        <v>10947</v>
      </c>
      <c r="F144" s="118">
        <f t="shared" si="12"/>
        <v>8.5365853658536661E-2</v>
      </c>
      <c r="G144" s="117">
        <v>10802</v>
      </c>
      <c r="H144" s="118">
        <f t="shared" si="12"/>
        <v>-1.3245638074358301E-2</v>
      </c>
      <c r="I144" s="117">
        <v>11682</v>
      </c>
      <c r="J144" s="118">
        <f t="shared" si="12"/>
        <v>8.1466395112016254E-2</v>
      </c>
      <c r="K144" s="117">
        <v>8871</v>
      </c>
      <c r="L144" s="118">
        <f t="shared" si="13"/>
        <v>-0.24062660503338473</v>
      </c>
    </row>
    <row r="145" spans="1:13" x14ac:dyDescent="0.25">
      <c r="B145" s="116" t="s">
        <v>84</v>
      </c>
      <c r="C145" s="117">
        <v>7619</v>
      </c>
      <c r="D145" s="118">
        <v>4.7113943028485759</v>
      </c>
      <c r="E145" s="117">
        <v>7834</v>
      </c>
      <c r="F145" s="118">
        <f t="shared" si="12"/>
        <v>2.821892636828971E-2</v>
      </c>
      <c r="G145" s="117">
        <v>9191</v>
      </c>
      <c r="H145" s="118">
        <f t="shared" si="12"/>
        <v>0.17321930048506506</v>
      </c>
      <c r="I145" s="117">
        <v>8407</v>
      </c>
      <c r="J145" s="118">
        <f t="shared" si="12"/>
        <v>-8.5300837776085325E-2</v>
      </c>
      <c r="K145" s="117">
        <v>7080</v>
      </c>
      <c r="L145" s="118">
        <f t="shared" si="13"/>
        <v>-0.15784465326513619</v>
      </c>
    </row>
    <row r="146" spans="1:13" x14ac:dyDescent="0.25">
      <c r="B146" s="116" t="s">
        <v>86</v>
      </c>
      <c r="C146" s="117">
        <v>7897</v>
      </c>
      <c r="D146" s="118">
        <v>2.6458910433979685</v>
      </c>
      <c r="E146" s="117">
        <v>7571</v>
      </c>
      <c r="F146" s="118">
        <f t="shared" si="12"/>
        <v>-4.1281499303532976E-2</v>
      </c>
      <c r="G146" s="117">
        <v>8315</v>
      </c>
      <c r="H146" s="118">
        <f t="shared" si="12"/>
        <v>9.8269713380002566E-2</v>
      </c>
      <c r="I146" s="117">
        <v>8565</v>
      </c>
      <c r="J146" s="118">
        <f t="shared" si="12"/>
        <v>3.0066145520144305E-2</v>
      </c>
      <c r="K146" s="117">
        <v>6323</v>
      </c>
      <c r="L146" s="118">
        <f t="shared" si="13"/>
        <v>-0.26176298890834793</v>
      </c>
    </row>
    <row r="147" spans="1:13" x14ac:dyDescent="0.25">
      <c r="B147" s="116" t="s">
        <v>88</v>
      </c>
      <c r="C147" s="117">
        <v>7419</v>
      </c>
      <c r="D147" s="118">
        <v>1.1011045029736617</v>
      </c>
      <c r="E147" s="117">
        <v>7555</v>
      </c>
      <c r="F147" s="118">
        <f t="shared" si="12"/>
        <v>1.8331311497506331E-2</v>
      </c>
      <c r="G147" s="117">
        <v>7892</v>
      </c>
      <c r="H147" s="118">
        <f t="shared" si="12"/>
        <v>4.4606221045665029E-2</v>
      </c>
      <c r="I147" s="117">
        <v>6964</v>
      </c>
      <c r="J147" s="118">
        <f t="shared" si="12"/>
        <v>-0.11758743030917385</v>
      </c>
      <c r="K147" s="117"/>
      <c r="L147" s="118"/>
    </row>
    <row r="148" spans="1:13" x14ac:dyDescent="0.25">
      <c r="B148" s="116" t="s">
        <v>90</v>
      </c>
      <c r="C148" s="117">
        <v>7234</v>
      </c>
      <c r="D148" s="118">
        <v>0.6780329389932731</v>
      </c>
      <c r="E148" s="117">
        <v>7492</v>
      </c>
      <c r="F148" s="118">
        <f t="shared" si="12"/>
        <v>3.5664915675974518E-2</v>
      </c>
      <c r="G148" s="117">
        <v>7549</v>
      </c>
      <c r="H148" s="118">
        <f t="shared" si="12"/>
        <v>7.6081153230111997E-3</v>
      </c>
      <c r="I148" s="117">
        <v>8741</v>
      </c>
      <c r="J148" s="118">
        <f t="shared" si="12"/>
        <v>0.15790170883560739</v>
      </c>
      <c r="K148" s="117"/>
      <c r="L148" s="118"/>
    </row>
    <row r="149" spans="1:13" x14ac:dyDescent="0.25">
      <c r="B149" s="116" t="s">
        <v>92</v>
      </c>
      <c r="C149" s="117">
        <v>9313</v>
      </c>
      <c r="D149" s="118">
        <v>0.35678904428904423</v>
      </c>
      <c r="E149" s="117">
        <v>9338</v>
      </c>
      <c r="F149" s="118">
        <f t="shared" si="12"/>
        <v>2.68441962847632E-3</v>
      </c>
      <c r="G149" s="117">
        <v>10044</v>
      </c>
      <c r="H149" s="118">
        <f t="shared" si="12"/>
        <v>7.5605054615549339E-2</v>
      </c>
      <c r="I149" s="117">
        <v>9422</v>
      </c>
      <c r="J149" s="118">
        <f t="shared" si="12"/>
        <v>-6.1927518916766178E-2</v>
      </c>
      <c r="K149" s="117"/>
      <c r="L149" s="118"/>
    </row>
    <row r="150" spans="1:13" x14ac:dyDescent="0.25">
      <c r="A150" s="122"/>
      <c r="B150" s="116" t="s">
        <v>94</v>
      </c>
      <c r="C150" s="117">
        <v>9337</v>
      </c>
      <c r="D150" s="118">
        <v>2.5818501428257479E-2</v>
      </c>
      <c r="E150" s="117">
        <v>10604</v>
      </c>
      <c r="F150" s="118">
        <f t="shared" si="12"/>
        <v>0.13569669058584122</v>
      </c>
      <c r="G150" s="117">
        <v>12680</v>
      </c>
      <c r="H150" s="118">
        <f t="shared" si="12"/>
        <v>0.19577517917766873</v>
      </c>
      <c r="I150" s="117">
        <v>11589</v>
      </c>
      <c r="J150" s="118">
        <f t="shared" si="12"/>
        <v>-8.6041009463722395E-2</v>
      </c>
      <c r="K150" s="117"/>
      <c r="L150" s="118"/>
    </row>
    <row r="151" spans="1:13" x14ac:dyDescent="0.25">
      <c r="B151" s="116" t="s">
        <v>96</v>
      </c>
      <c r="C151" s="117">
        <v>14128</v>
      </c>
      <c r="D151" s="118">
        <v>9.9027615713729977E-2</v>
      </c>
      <c r="E151" s="117">
        <v>15608</v>
      </c>
      <c r="F151" s="118">
        <f t="shared" si="12"/>
        <v>0.10475651189127966</v>
      </c>
      <c r="G151" s="117">
        <v>15786</v>
      </c>
      <c r="H151" s="118">
        <f t="shared" si="12"/>
        <v>1.1404407995899479E-2</v>
      </c>
      <c r="I151" s="117">
        <v>16229</v>
      </c>
      <c r="J151" s="118">
        <f t="shared" si="12"/>
        <v>2.8062840491574814E-2</v>
      </c>
      <c r="K151" s="117"/>
      <c r="L151" s="118"/>
    </row>
    <row r="152" spans="1:13" x14ac:dyDescent="0.25">
      <c r="B152" s="116" t="s">
        <v>98</v>
      </c>
      <c r="C152" s="117">
        <v>12505</v>
      </c>
      <c r="D152" s="118">
        <v>0.23044376660434907</v>
      </c>
      <c r="E152" s="117">
        <v>12656</v>
      </c>
      <c r="F152" s="118">
        <f t="shared" si="12"/>
        <v>1.2075169932027174E-2</v>
      </c>
      <c r="G152" s="117">
        <v>13943</v>
      </c>
      <c r="H152" s="118">
        <f t="shared" si="12"/>
        <v>0.10169089759797734</v>
      </c>
      <c r="I152" s="117">
        <v>13476</v>
      </c>
      <c r="J152" s="118">
        <f t="shared" si="12"/>
        <v>-3.3493509287814693E-2</v>
      </c>
      <c r="K152" s="117"/>
      <c r="L152" s="118"/>
    </row>
    <row r="153" spans="1:13" ht="15.75" x14ac:dyDescent="0.25">
      <c r="B153" s="119" t="s">
        <v>32</v>
      </c>
      <c r="C153" s="120">
        <v>113120</v>
      </c>
      <c r="D153" s="121">
        <v>1.1252371916508537</v>
      </c>
      <c r="E153" s="120">
        <v>127790</v>
      </c>
      <c r="F153" s="121">
        <f t="shared" si="12"/>
        <v>0.12968528995756712</v>
      </c>
      <c r="G153" s="120">
        <v>142028</v>
      </c>
      <c r="H153" s="121">
        <f t="shared" si="12"/>
        <v>0.11141716879255026</v>
      </c>
      <c r="I153" s="120">
        <v>139475</v>
      </c>
      <c r="J153" s="121">
        <f t="shared" si="12"/>
        <v>-1.7975328808404023E-2</v>
      </c>
      <c r="K153" s="120">
        <v>63764</v>
      </c>
      <c r="L153" s="121">
        <v>-0.1271662058203521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7" t="s">
        <v>253</v>
      </c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9" t="s">
        <v>121</v>
      </c>
      <c r="D160" s="300"/>
      <c r="E160" s="300"/>
      <c r="F160" s="300"/>
      <c r="G160" s="300"/>
      <c r="H160" s="300"/>
      <c r="I160" s="300"/>
      <c r="J160" s="300"/>
      <c r="K160" s="300"/>
      <c r="L160" s="300"/>
    </row>
    <row r="161" spans="2:12" ht="22.5" thickTop="1" thickBot="1" x14ac:dyDescent="0.3">
      <c r="B161" s="112"/>
      <c r="C161" s="301">
        <f>C$7</f>
        <v>2022</v>
      </c>
      <c r="D161" s="302"/>
      <c r="E161" s="301">
        <f>E$7</f>
        <v>2023</v>
      </c>
      <c r="F161" s="302"/>
      <c r="G161" s="301">
        <f>G$7</f>
        <v>2024</v>
      </c>
      <c r="H161" s="302"/>
      <c r="I161" s="301">
        <f>I$7</f>
        <v>2025</v>
      </c>
      <c r="J161" s="302"/>
      <c r="K161" s="301">
        <f>K$7</f>
        <v>2026</v>
      </c>
      <c r="L161" s="302"/>
    </row>
    <row r="162" spans="2:12" ht="16.5" thickTop="1" thickBot="1" x14ac:dyDescent="0.3">
      <c r="B162" s="87"/>
      <c r="C162" s="113" t="s">
        <v>74</v>
      </c>
      <c r="D162" s="114" t="str">
        <f>CONCATENATE("var ",RIGHT(C161,2),"/",RIGHT(C161-1,2))</f>
        <v>var 22/21</v>
      </c>
      <c r="E162" s="115" t="s">
        <v>74</v>
      </c>
      <c r="F162" s="114" t="str">
        <f>CONCATENATE("var ",RIGHT(E161,2),"/",RIGHT(E161-1,2))</f>
        <v>var 23/22</v>
      </c>
      <c r="G162" s="115" t="s">
        <v>74</v>
      </c>
      <c r="H162" s="114" t="str">
        <f>CONCATENATE("var ",RIGHT(G161,2),"/",RIGHT(G161-1,2))</f>
        <v>var 24/23</v>
      </c>
      <c r="I162" s="115" t="s">
        <v>74</v>
      </c>
      <c r="J162" s="114" t="str">
        <f>CONCATENATE("var ",RIGHT(I161,2),"/",RIGHT(I161-1,2))</f>
        <v>var 25/24</v>
      </c>
      <c r="K162" s="115" t="s">
        <v>74</v>
      </c>
      <c r="L162" s="114" t="str">
        <f>CONCATENATE("var ",RIGHT(K161,2),"/",RIGHT(K161-1,2))</f>
        <v>var 26/25</v>
      </c>
    </row>
    <row r="163" spans="2:12" x14ac:dyDescent="0.25">
      <c r="B163" s="116" t="s">
        <v>76</v>
      </c>
      <c r="C163" s="117">
        <v>1736</v>
      </c>
      <c r="D163" s="118">
        <v>2.0944741532976825</v>
      </c>
      <c r="E163" s="117">
        <v>3060</v>
      </c>
      <c r="F163" s="118">
        <f t="shared" ref="F163:J175" si="14">IFERROR(E163/C163-1,"-")</f>
        <v>0.76267281105990792</v>
      </c>
      <c r="G163" s="117">
        <v>3648</v>
      </c>
      <c r="H163" s="118">
        <f t="shared" si="14"/>
        <v>0.19215686274509802</v>
      </c>
      <c r="I163" s="117">
        <v>3619</v>
      </c>
      <c r="J163" s="118">
        <f t="shared" si="14"/>
        <v>-7.9495614035087758E-3</v>
      </c>
      <c r="K163" s="117">
        <v>3980</v>
      </c>
      <c r="L163" s="118">
        <f t="shared" ref="L163:L168" si="15">IFERROR(K163/I163-1,"-")</f>
        <v>9.9751312517269985E-2</v>
      </c>
    </row>
    <row r="164" spans="2:12" x14ac:dyDescent="0.25">
      <c r="B164" s="116" t="s">
        <v>78</v>
      </c>
      <c r="C164" s="117">
        <v>3013</v>
      </c>
      <c r="D164" s="118">
        <v>3.3414985590778095</v>
      </c>
      <c r="E164" s="117">
        <v>3296</v>
      </c>
      <c r="F164" s="118">
        <f t="shared" si="14"/>
        <v>9.3926319283106574E-2</v>
      </c>
      <c r="G164" s="117">
        <v>4901</v>
      </c>
      <c r="H164" s="118">
        <f t="shared" si="14"/>
        <v>0.48695388349514568</v>
      </c>
      <c r="I164" s="117">
        <v>5225</v>
      </c>
      <c r="J164" s="118">
        <f t="shared" si="14"/>
        <v>6.6108957355641706E-2</v>
      </c>
      <c r="K164" s="117">
        <v>4884</v>
      </c>
      <c r="L164" s="118">
        <f t="shared" si="15"/>
        <v>-6.5263157894736801E-2</v>
      </c>
    </row>
    <row r="165" spans="2:12" x14ac:dyDescent="0.25">
      <c r="B165" s="116" t="s">
        <v>80</v>
      </c>
      <c r="C165" s="117">
        <v>3335</v>
      </c>
      <c r="D165" s="118">
        <v>1.587276958882855</v>
      </c>
      <c r="E165" s="117">
        <v>3835</v>
      </c>
      <c r="F165" s="118">
        <f t="shared" si="14"/>
        <v>0.14992503748125929</v>
      </c>
      <c r="G165" s="117">
        <v>5266</v>
      </c>
      <c r="H165" s="118">
        <f t="shared" si="14"/>
        <v>0.37314211212516302</v>
      </c>
      <c r="I165" s="117">
        <v>5421</v>
      </c>
      <c r="J165" s="118">
        <f t="shared" si="14"/>
        <v>2.9434105582985204E-2</v>
      </c>
      <c r="K165" s="117">
        <v>4720</v>
      </c>
      <c r="L165" s="118">
        <f t="shared" si="15"/>
        <v>-0.12931193506733074</v>
      </c>
    </row>
    <row r="166" spans="2:12" x14ac:dyDescent="0.25">
      <c r="B166" s="116" t="s">
        <v>82</v>
      </c>
      <c r="C166" s="117">
        <v>3289</v>
      </c>
      <c r="D166" s="118">
        <v>4.5277310924369747</v>
      </c>
      <c r="E166" s="117">
        <v>3992</v>
      </c>
      <c r="F166" s="118">
        <f t="shared" si="14"/>
        <v>0.21374277896017024</v>
      </c>
      <c r="G166" s="117">
        <v>5053</v>
      </c>
      <c r="H166" s="118">
        <f t="shared" si="14"/>
        <v>0.26578156312625256</v>
      </c>
      <c r="I166" s="117">
        <v>5677</v>
      </c>
      <c r="J166" s="118">
        <f t="shared" si="14"/>
        <v>0.1234909954482486</v>
      </c>
      <c r="K166" s="117">
        <v>4896</v>
      </c>
      <c r="L166" s="118">
        <f t="shared" si="15"/>
        <v>-0.13757266161705128</v>
      </c>
    </row>
    <row r="167" spans="2:12" x14ac:dyDescent="0.25">
      <c r="B167" s="116" t="s">
        <v>84</v>
      </c>
      <c r="C167" s="117">
        <v>2303</v>
      </c>
      <c r="D167" s="118">
        <v>0.43847595252966887</v>
      </c>
      <c r="E167" s="117">
        <v>2825</v>
      </c>
      <c r="F167" s="118">
        <f t="shared" si="14"/>
        <v>0.22666087711680416</v>
      </c>
      <c r="G167" s="117">
        <v>4892</v>
      </c>
      <c r="H167" s="118">
        <f t="shared" si="14"/>
        <v>0.73168141592920355</v>
      </c>
      <c r="I167" s="117">
        <v>5607</v>
      </c>
      <c r="J167" s="118">
        <f t="shared" si="14"/>
        <v>0.14615699100572366</v>
      </c>
      <c r="K167" s="117">
        <v>4684</v>
      </c>
      <c r="L167" s="118">
        <f t="shared" si="15"/>
        <v>-0.16461565899768149</v>
      </c>
    </row>
    <row r="168" spans="2:12" x14ac:dyDescent="0.25">
      <c r="B168" s="116" t="s">
        <v>86</v>
      </c>
      <c r="C168" s="117">
        <v>1777</v>
      </c>
      <c r="D168" s="118">
        <v>0.50338409475465307</v>
      </c>
      <c r="E168" s="117">
        <v>2564</v>
      </c>
      <c r="F168" s="118">
        <f t="shared" si="14"/>
        <v>0.44288126055149135</v>
      </c>
      <c r="G168" s="117">
        <v>5187</v>
      </c>
      <c r="H168" s="118">
        <f t="shared" si="14"/>
        <v>1.0230109204368176</v>
      </c>
      <c r="I168" s="117">
        <v>3585</v>
      </c>
      <c r="J168" s="118">
        <f t="shared" si="14"/>
        <v>-0.3088490456911509</v>
      </c>
      <c r="K168" s="117">
        <v>4069</v>
      </c>
      <c r="L168" s="118">
        <f t="shared" si="15"/>
        <v>0.13500697350069735</v>
      </c>
    </row>
    <row r="169" spans="2:12" x14ac:dyDescent="0.25">
      <c r="B169" s="116" t="s">
        <v>88</v>
      </c>
      <c r="C169" s="117">
        <v>2337</v>
      </c>
      <c r="D169" s="118">
        <v>0.15350444225074034</v>
      </c>
      <c r="E169" s="117">
        <v>3057</v>
      </c>
      <c r="F169" s="118">
        <f t="shared" si="14"/>
        <v>0.30808729139922986</v>
      </c>
      <c r="G169" s="117">
        <v>5388</v>
      </c>
      <c r="H169" s="118">
        <f t="shared" si="14"/>
        <v>0.76251226692836105</v>
      </c>
      <c r="I169" s="117">
        <v>5432</v>
      </c>
      <c r="J169" s="118">
        <f t="shared" si="14"/>
        <v>8.1662954714178948E-3</v>
      </c>
      <c r="K169" s="117"/>
      <c r="L169" s="118"/>
    </row>
    <row r="170" spans="2:12" x14ac:dyDescent="0.25">
      <c r="B170" s="116" t="s">
        <v>90</v>
      </c>
      <c r="C170" s="117">
        <v>2265</v>
      </c>
      <c r="D170" s="118">
        <v>2.7676950998185124E-2</v>
      </c>
      <c r="E170" s="117">
        <v>4052</v>
      </c>
      <c r="F170" s="118">
        <f t="shared" si="14"/>
        <v>0.788962472406181</v>
      </c>
      <c r="G170" s="117">
        <v>5505</v>
      </c>
      <c r="H170" s="118">
        <f t="shared" si="14"/>
        <v>0.35858835143139189</v>
      </c>
      <c r="I170" s="117">
        <v>5373</v>
      </c>
      <c r="J170" s="118">
        <f t="shared" si="14"/>
        <v>-2.3978201634877405E-2</v>
      </c>
      <c r="K170" s="117"/>
      <c r="L170" s="118"/>
    </row>
    <row r="171" spans="2:12" x14ac:dyDescent="0.25">
      <c r="B171" s="116" t="s">
        <v>92</v>
      </c>
      <c r="C171" s="117">
        <v>2484</v>
      </c>
      <c r="D171" s="118">
        <v>0.18851674641148319</v>
      </c>
      <c r="E171" s="117">
        <v>3816</v>
      </c>
      <c r="F171" s="118">
        <f t="shared" si="14"/>
        <v>0.53623188405797095</v>
      </c>
      <c r="G171" s="117">
        <v>4449</v>
      </c>
      <c r="H171" s="118">
        <f t="shared" si="14"/>
        <v>0.16588050314465419</v>
      </c>
      <c r="I171" s="117">
        <v>4039</v>
      </c>
      <c r="J171" s="118">
        <f t="shared" si="14"/>
        <v>-9.2155540570914796E-2</v>
      </c>
      <c r="K171" s="117"/>
      <c r="L171" s="118"/>
    </row>
    <row r="172" spans="2:12" x14ac:dyDescent="0.25">
      <c r="B172" s="116" t="s">
        <v>94</v>
      </c>
      <c r="C172" s="117">
        <v>2881</v>
      </c>
      <c r="D172" s="118">
        <v>-1.8398637137989726E-2</v>
      </c>
      <c r="E172" s="117">
        <v>4916</v>
      </c>
      <c r="F172" s="118">
        <f t="shared" si="14"/>
        <v>0.70635196112460941</v>
      </c>
      <c r="G172" s="117">
        <v>5925</v>
      </c>
      <c r="H172" s="118">
        <f t="shared" si="14"/>
        <v>0.20524816924328726</v>
      </c>
      <c r="I172" s="117">
        <v>5658</v>
      </c>
      <c r="J172" s="118">
        <f t="shared" si="14"/>
        <v>-4.5063291139240458E-2</v>
      </c>
      <c r="K172" s="117"/>
      <c r="L172" s="118"/>
    </row>
    <row r="173" spans="2:12" x14ac:dyDescent="0.25">
      <c r="B173" s="116" t="s">
        <v>96</v>
      </c>
      <c r="C173" s="117">
        <v>2543</v>
      </c>
      <c r="D173" s="118">
        <v>-4.290553255551377E-2</v>
      </c>
      <c r="E173" s="117">
        <v>3401</v>
      </c>
      <c r="F173" s="118">
        <f t="shared" si="14"/>
        <v>0.3373967754620526</v>
      </c>
      <c r="G173" s="117">
        <v>3939</v>
      </c>
      <c r="H173" s="118">
        <f t="shared" si="14"/>
        <v>0.15818876800940895</v>
      </c>
      <c r="I173" s="117">
        <v>3813</v>
      </c>
      <c r="J173" s="118">
        <f t="shared" si="14"/>
        <v>-3.1987814166032025E-2</v>
      </c>
      <c r="K173" s="117"/>
      <c r="L173" s="118"/>
    </row>
    <row r="174" spans="2:12" x14ac:dyDescent="0.25">
      <c r="B174" s="116" t="s">
        <v>98</v>
      </c>
      <c r="C174" s="117">
        <v>2795</v>
      </c>
      <c r="D174" s="118">
        <v>0.3354037267080745</v>
      </c>
      <c r="E174" s="117">
        <v>3613</v>
      </c>
      <c r="F174" s="118">
        <f t="shared" si="14"/>
        <v>0.29266547406082299</v>
      </c>
      <c r="G174" s="117">
        <v>3854</v>
      </c>
      <c r="H174" s="118">
        <f t="shared" si="14"/>
        <v>6.6703570440077575E-2</v>
      </c>
      <c r="I174" s="117">
        <v>3666</v>
      </c>
      <c r="J174" s="118">
        <f t="shared" si="14"/>
        <v>-4.8780487804878092E-2</v>
      </c>
      <c r="K174" s="117"/>
      <c r="L174" s="118"/>
    </row>
    <row r="175" spans="2:12" ht="15.75" x14ac:dyDescent="0.25">
      <c r="B175" s="119" t="s">
        <v>32</v>
      </c>
      <c r="C175" s="120">
        <v>30758</v>
      </c>
      <c r="D175" s="121">
        <v>0.54353389873036573</v>
      </c>
      <c r="E175" s="120">
        <v>42427</v>
      </c>
      <c r="F175" s="121">
        <f t="shared" si="14"/>
        <v>0.37938097405553028</v>
      </c>
      <c r="G175" s="120">
        <v>58007</v>
      </c>
      <c r="H175" s="121">
        <f t="shared" si="14"/>
        <v>0.36721898790864316</v>
      </c>
      <c r="I175" s="120">
        <v>57115</v>
      </c>
      <c r="J175" s="121">
        <f t="shared" si="14"/>
        <v>-1.5377454445153149E-2</v>
      </c>
      <c r="K175" s="120">
        <v>27233</v>
      </c>
      <c r="L175" s="121">
        <v>-6.5250223107022776E-2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7" t="s">
        <v>254</v>
      </c>
      <c r="C180" s="277"/>
      <c r="D180" s="277"/>
      <c r="E180" s="277"/>
      <c r="F180" s="277"/>
      <c r="G180" s="277"/>
      <c r="H180" s="277"/>
      <c r="I180" s="277"/>
      <c r="J180" s="277"/>
      <c r="K180" s="277"/>
      <c r="L180" s="277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9" t="s">
        <v>124</v>
      </c>
      <c r="D182" s="300"/>
      <c r="E182" s="300"/>
      <c r="F182" s="300"/>
      <c r="G182" s="300"/>
      <c r="H182" s="300"/>
      <c r="I182" s="300"/>
      <c r="J182" s="300"/>
      <c r="K182" s="300"/>
      <c r="L182" s="300"/>
    </row>
    <row r="183" spans="1:13" ht="22.5" thickTop="1" thickBot="1" x14ac:dyDescent="0.3">
      <c r="B183" s="112"/>
      <c r="C183" s="301">
        <f>C$7</f>
        <v>2022</v>
      </c>
      <c r="D183" s="302"/>
      <c r="E183" s="301">
        <f>E$7</f>
        <v>2023</v>
      </c>
      <c r="F183" s="302"/>
      <c r="G183" s="301">
        <f>G$7</f>
        <v>2024</v>
      </c>
      <c r="H183" s="302"/>
      <c r="I183" s="301">
        <f>I$7</f>
        <v>2025</v>
      </c>
      <c r="J183" s="302"/>
      <c r="K183" s="301">
        <f>K$7</f>
        <v>2026</v>
      </c>
      <c r="L183" s="302"/>
    </row>
    <row r="184" spans="1:13" ht="16.5" thickTop="1" thickBot="1" x14ac:dyDescent="0.3">
      <c r="B184" s="87"/>
      <c r="C184" s="113" t="s">
        <v>74</v>
      </c>
      <c r="D184" s="114" t="str">
        <f>CONCATENATE("var ",RIGHT(C183,2),"/",RIGHT(C183-1,2))</f>
        <v>var 22/21</v>
      </c>
      <c r="E184" s="115" t="s">
        <v>74</v>
      </c>
      <c r="F184" s="114" t="str">
        <f>CONCATENATE("var ",RIGHT(E183,2),"/",RIGHT(E183-1,2))</f>
        <v>var 23/22</v>
      </c>
      <c r="G184" s="115" t="s">
        <v>74</v>
      </c>
      <c r="H184" s="114" t="str">
        <f>CONCATENATE("var ",RIGHT(G183,2),"/",RIGHT(G183-1,2))</f>
        <v>var 24/23</v>
      </c>
      <c r="I184" s="115" t="s">
        <v>74</v>
      </c>
      <c r="J184" s="114" t="str">
        <f>CONCATENATE("var ",RIGHT(I183,2),"/",RIGHT(I183-1,2))</f>
        <v>var 25/24</v>
      </c>
      <c r="K184" s="115" t="s">
        <v>74</v>
      </c>
      <c r="L184" s="114" t="str">
        <f>CONCATENATE("var ",RIGHT(K183,2),"/",RIGHT(K183-1,2))</f>
        <v>var 26/25</v>
      </c>
    </row>
    <row r="185" spans="1:13" x14ac:dyDescent="0.25">
      <c r="A185" s="122"/>
      <c r="B185" s="116" t="s">
        <v>76</v>
      </c>
      <c r="C185" s="117">
        <v>563</v>
      </c>
      <c r="D185" s="118">
        <v>6.1265822784810124</v>
      </c>
      <c r="E185" s="117">
        <v>577</v>
      </c>
      <c r="F185" s="118">
        <f t="shared" ref="F185:J197" si="16">IFERROR(E185/C185-1,"-")</f>
        <v>2.4866785079928899E-2</v>
      </c>
      <c r="G185" s="117">
        <v>577</v>
      </c>
      <c r="H185" s="118">
        <f t="shared" si="16"/>
        <v>0</v>
      </c>
      <c r="I185" s="117">
        <v>792</v>
      </c>
      <c r="J185" s="118">
        <f t="shared" si="16"/>
        <v>0.37261698440207969</v>
      </c>
      <c r="K185" s="117">
        <v>971</v>
      </c>
      <c r="L185" s="118">
        <f t="shared" ref="L185:L190" si="17">IFERROR(K185/I185-1,"-")</f>
        <v>0.22601010101010099</v>
      </c>
    </row>
    <row r="186" spans="1:13" x14ac:dyDescent="0.25">
      <c r="B186" s="116" t="s">
        <v>78</v>
      </c>
      <c r="C186" s="117">
        <v>604</v>
      </c>
      <c r="D186" s="118">
        <v>10.39622641509434</v>
      </c>
      <c r="E186" s="117">
        <v>464</v>
      </c>
      <c r="F186" s="118">
        <f t="shared" si="16"/>
        <v>-0.23178807947019864</v>
      </c>
      <c r="G186" s="117">
        <v>653</v>
      </c>
      <c r="H186" s="118">
        <f t="shared" si="16"/>
        <v>0.40732758620689657</v>
      </c>
      <c r="I186" s="117">
        <v>722</v>
      </c>
      <c r="J186" s="118">
        <f t="shared" si="16"/>
        <v>0.10566615620214392</v>
      </c>
      <c r="K186" s="117">
        <v>927</v>
      </c>
      <c r="L186" s="118">
        <f t="shared" si="17"/>
        <v>0.28393351800554023</v>
      </c>
    </row>
    <row r="187" spans="1:13" x14ac:dyDescent="0.25">
      <c r="B187" s="116" t="s">
        <v>80</v>
      </c>
      <c r="C187" s="117">
        <v>493</v>
      </c>
      <c r="D187" s="118">
        <v>17.25925925925926</v>
      </c>
      <c r="E187" s="117">
        <v>655</v>
      </c>
      <c r="F187" s="118">
        <f t="shared" si="16"/>
        <v>0.3286004056795131</v>
      </c>
      <c r="G187" s="117">
        <v>624</v>
      </c>
      <c r="H187" s="118">
        <f t="shared" si="16"/>
        <v>-4.7328244274809195E-2</v>
      </c>
      <c r="I187" s="117">
        <v>736</v>
      </c>
      <c r="J187" s="118">
        <f t="shared" si="16"/>
        <v>0.17948717948717952</v>
      </c>
      <c r="K187" s="117">
        <v>817</v>
      </c>
      <c r="L187" s="118">
        <f t="shared" si="17"/>
        <v>0.11005434782608692</v>
      </c>
    </row>
    <row r="188" spans="1:13" x14ac:dyDescent="0.25">
      <c r="B188" s="116" t="s">
        <v>82</v>
      </c>
      <c r="C188" s="117">
        <v>523</v>
      </c>
      <c r="D188" s="118">
        <v>10.886363636363637</v>
      </c>
      <c r="E188" s="117">
        <v>328</v>
      </c>
      <c r="F188" s="118">
        <f t="shared" si="16"/>
        <v>-0.37284894837476101</v>
      </c>
      <c r="G188" s="117">
        <v>505</v>
      </c>
      <c r="H188" s="118">
        <f t="shared" si="16"/>
        <v>0.53963414634146334</v>
      </c>
      <c r="I188" s="117">
        <v>497</v>
      </c>
      <c r="J188" s="118">
        <f t="shared" si="16"/>
        <v>-1.5841584158415856E-2</v>
      </c>
      <c r="K188" s="117">
        <v>633</v>
      </c>
      <c r="L188" s="118">
        <f t="shared" si="17"/>
        <v>0.27364185110663986</v>
      </c>
    </row>
    <row r="189" spans="1:13" x14ac:dyDescent="0.25">
      <c r="B189" s="116" t="s">
        <v>84</v>
      </c>
      <c r="C189" s="117">
        <v>318</v>
      </c>
      <c r="D189" s="118">
        <v>0.22307692307692317</v>
      </c>
      <c r="E189" s="117">
        <v>353</v>
      </c>
      <c r="F189" s="118">
        <f t="shared" si="16"/>
        <v>0.11006289308176109</v>
      </c>
      <c r="G189" s="117">
        <v>606</v>
      </c>
      <c r="H189" s="118">
        <f t="shared" si="16"/>
        <v>0.71671388101983013</v>
      </c>
      <c r="I189" s="117">
        <v>504</v>
      </c>
      <c r="J189" s="118">
        <f t="shared" si="16"/>
        <v>-0.16831683168316836</v>
      </c>
      <c r="K189" s="117">
        <v>503</v>
      </c>
      <c r="L189" s="118">
        <f t="shared" si="17"/>
        <v>-1.9841269841269771E-3</v>
      </c>
    </row>
    <row r="190" spans="1:13" x14ac:dyDescent="0.25">
      <c r="B190" s="116" t="s">
        <v>125</v>
      </c>
      <c r="C190" s="117">
        <v>399</v>
      </c>
      <c r="D190" s="118">
        <v>0.53461538461538471</v>
      </c>
      <c r="E190" s="117">
        <v>397</v>
      </c>
      <c r="F190" s="118">
        <f t="shared" si="16"/>
        <v>-5.0125313283208017E-3</v>
      </c>
      <c r="G190" s="117">
        <v>702</v>
      </c>
      <c r="H190" s="118">
        <f t="shared" si="16"/>
        <v>0.76826196473551644</v>
      </c>
      <c r="I190" s="117">
        <v>603</v>
      </c>
      <c r="J190" s="118">
        <f t="shared" si="16"/>
        <v>-0.14102564102564108</v>
      </c>
      <c r="K190" s="117">
        <v>637</v>
      </c>
      <c r="L190" s="118">
        <f t="shared" si="17"/>
        <v>5.6384742951907096E-2</v>
      </c>
    </row>
    <row r="191" spans="1:13" x14ac:dyDescent="0.25">
      <c r="B191" s="116" t="s">
        <v>88</v>
      </c>
      <c r="C191" s="117">
        <v>504</v>
      </c>
      <c r="D191" s="118">
        <v>0.26633165829145722</v>
      </c>
      <c r="E191" s="117">
        <v>877</v>
      </c>
      <c r="F191" s="118">
        <f t="shared" si="16"/>
        <v>0.74007936507936511</v>
      </c>
      <c r="G191" s="117">
        <v>1214</v>
      </c>
      <c r="H191" s="118">
        <f t="shared" si="16"/>
        <v>0.38426453819840356</v>
      </c>
      <c r="I191" s="117">
        <v>970</v>
      </c>
      <c r="J191" s="118">
        <f t="shared" si="16"/>
        <v>-0.20098846787479407</v>
      </c>
      <c r="K191" s="117"/>
      <c r="L191" s="118"/>
    </row>
    <row r="192" spans="1:13" x14ac:dyDescent="0.25">
      <c r="B192" s="116" t="s">
        <v>90</v>
      </c>
      <c r="C192" s="117">
        <v>374</v>
      </c>
      <c r="D192" s="118">
        <v>-0.38181818181818183</v>
      </c>
      <c r="E192" s="117">
        <v>830</v>
      </c>
      <c r="F192" s="118">
        <f t="shared" si="16"/>
        <v>1.2192513368983957</v>
      </c>
      <c r="G192" s="117">
        <v>796</v>
      </c>
      <c r="H192" s="118">
        <f t="shared" si="16"/>
        <v>-4.096385542168679E-2</v>
      </c>
      <c r="I192" s="117">
        <v>965</v>
      </c>
      <c r="J192" s="118">
        <f t="shared" si="16"/>
        <v>0.21231155778894473</v>
      </c>
      <c r="K192" s="117"/>
      <c r="L192" s="118"/>
    </row>
    <row r="193" spans="2:13" x14ac:dyDescent="0.25">
      <c r="B193" s="116" t="s">
        <v>92</v>
      </c>
      <c r="C193" s="117">
        <v>477</v>
      </c>
      <c r="D193" s="118">
        <v>-0.40892193308550184</v>
      </c>
      <c r="E193" s="117">
        <v>664</v>
      </c>
      <c r="F193" s="118">
        <f t="shared" si="16"/>
        <v>0.39203354297693926</v>
      </c>
      <c r="G193" s="117">
        <v>820</v>
      </c>
      <c r="H193" s="118">
        <f t="shared" si="16"/>
        <v>0.23493975903614461</v>
      </c>
      <c r="I193" s="117">
        <v>903</v>
      </c>
      <c r="J193" s="118">
        <f t="shared" si="16"/>
        <v>0.10121951219512204</v>
      </c>
      <c r="K193" s="117"/>
      <c r="L193" s="118"/>
    </row>
    <row r="194" spans="2:13" x14ac:dyDescent="0.25">
      <c r="B194" s="116" t="s">
        <v>94</v>
      </c>
      <c r="C194" s="117">
        <v>428</v>
      </c>
      <c r="D194" s="118">
        <v>-0.55601659751037347</v>
      </c>
      <c r="E194" s="117">
        <v>701</v>
      </c>
      <c r="F194" s="118">
        <f t="shared" si="16"/>
        <v>0.63785046728971961</v>
      </c>
      <c r="G194" s="117">
        <v>870</v>
      </c>
      <c r="H194" s="118">
        <f t="shared" si="16"/>
        <v>0.2410841654778888</v>
      </c>
      <c r="I194" s="117">
        <v>1052</v>
      </c>
      <c r="J194" s="118">
        <f t="shared" si="16"/>
        <v>0.20919540229885047</v>
      </c>
      <c r="K194" s="117"/>
      <c r="L194" s="118"/>
    </row>
    <row r="195" spans="2:13" x14ac:dyDescent="0.25">
      <c r="B195" s="116" t="s">
        <v>96</v>
      </c>
      <c r="C195" s="117">
        <v>514</v>
      </c>
      <c r="D195" s="118">
        <v>-0.49459193706981319</v>
      </c>
      <c r="E195" s="117">
        <v>587</v>
      </c>
      <c r="F195" s="118">
        <f t="shared" si="16"/>
        <v>0.14202334630350189</v>
      </c>
      <c r="G195" s="117">
        <v>724</v>
      </c>
      <c r="H195" s="118">
        <f t="shared" si="16"/>
        <v>0.23339011925042596</v>
      </c>
      <c r="I195" s="117">
        <v>877</v>
      </c>
      <c r="J195" s="118">
        <f t="shared" si="16"/>
        <v>0.21132596685082872</v>
      </c>
      <c r="K195" s="117"/>
      <c r="L195" s="118"/>
    </row>
    <row r="196" spans="2:13" x14ac:dyDescent="0.25">
      <c r="B196" s="116" t="s">
        <v>98</v>
      </c>
      <c r="C196" s="117">
        <v>675</v>
      </c>
      <c r="D196" s="118">
        <v>-1.7467248908296984E-2</v>
      </c>
      <c r="E196" s="117">
        <v>613</v>
      </c>
      <c r="F196" s="118">
        <f t="shared" si="16"/>
        <v>-9.1851851851851851E-2</v>
      </c>
      <c r="G196" s="117">
        <v>830</v>
      </c>
      <c r="H196" s="118">
        <f t="shared" si="16"/>
        <v>0.35399673735725945</v>
      </c>
      <c r="I196" s="117">
        <v>937</v>
      </c>
      <c r="J196" s="118">
        <f t="shared" si="16"/>
        <v>0.1289156626506025</v>
      </c>
      <c r="K196" s="117"/>
      <c r="L196" s="118"/>
    </row>
    <row r="197" spans="2:13" ht="15.75" x14ac:dyDescent="0.25">
      <c r="B197" s="119" t="s">
        <v>32</v>
      </c>
      <c r="C197" s="120">
        <v>5872</v>
      </c>
      <c r="D197" s="121">
        <v>0.12901365122091901</v>
      </c>
      <c r="E197" s="120">
        <v>7046</v>
      </c>
      <c r="F197" s="121">
        <f t="shared" si="16"/>
        <v>0.19993188010899177</v>
      </c>
      <c r="G197" s="120">
        <v>8921</v>
      </c>
      <c r="H197" s="121">
        <f t="shared" si="16"/>
        <v>0.26610843031507248</v>
      </c>
      <c r="I197" s="120">
        <v>9558</v>
      </c>
      <c r="J197" s="121">
        <f t="shared" si="16"/>
        <v>7.1404551059298216E-2</v>
      </c>
      <c r="K197" s="120">
        <v>4488</v>
      </c>
      <c r="L197" s="121">
        <v>0.16450441100155677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7" t="s">
        <v>255</v>
      </c>
      <c r="C202" s="277"/>
      <c r="D202" s="277"/>
      <c r="E202" s="277"/>
      <c r="F202" s="277"/>
      <c r="G202" s="277"/>
      <c r="H202" s="277"/>
      <c r="I202" s="277"/>
      <c r="J202" s="277"/>
      <c r="K202" s="277"/>
      <c r="L202" s="277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9" t="s">
        <v>128</v>
      </c>
      <c r="D204" s="300"/>
      <c r="E204" s="300"/>
      <c r="F204" s="300"/>
      <c r="G204" s="300"/>
      <c r="H204" s="300"/>
      <c r="I204" s="300"/>
      <c r="J204" s="300"/>
      <c r="K204" s="300"/>
      <c r="L204" s="300"/>
    </row>
    <row r="205" spans="2:13" ht="22.5" thickTop="1" thickBot="1" x14ac:dyDescent="0.3">
      <c r="B205" s="112"/>
      <c r="C205" s="301">
        <f>C$7</f>
        <v>2022</v>
      </c>
      <c r="D205" s="302"/>
      <c r="E205" s="301">
        <f>E$7</f>
        <v>2023</v>
      </c>
      <c r="F205" s="302"/>
      <c r="G205" s="301">
        <f>G$7</f>
        <v>2024</v>
      </c>
      <c r="H205" s="302"/>
      <c r="I205" s="301">
        <f>I$7</f>
        <v>2025</v>
      </c>
      <c r="J205" s="302"/>
      <c r="K205" s="301">
        <f>K$7</f>
        <v>2026</v>
      </c>
      <c r="L205" s="302"/>
    </row>
    <row r="206" spans="2:13" ht="16.5" thickTop="1" thickBot="1" x14ac:dyDescent="0.3">
      <c r="B206" s="87"/>
      <c r="C206" s="113" t="s">
        <v>74</v>
      </c>
      <c r="D206" s="114" t="str">
        <f>CONCATENATE("var ",RIGHT(C205,2),"/",RIGHT(C205-1,2))</f>
        <v>var 22/21</v>
      </c>
      <c r="E206" s="115" t="s">
        <v>74</v>
      </c>
      <c r="F206" s="114" t="str">
        <f>CONCATENATE("var ",RIGHT(E205,2),"/",RIGHT(E205-1,2))</f>
        <v>var 23/22</v>
      </c>
      <c r="G206" s="115" t="s">
        <v>74</v>
      </c>
      <c r="H206" s="114" t="str">
        <f>CONCATENATE("var ",RIGHT(G205,2),"/",RIGHT(G205-1,2))</f>
        <v>var 24/23</v>
      </c>
      <c r="I206" s="115" t="s">
        <v>74</v>
      </c>
      <c r="J206" s="114" t="str">
        <f>CONCATENATE("var ",RIGHT(I205,2),"/",RIGHT(I205-1,2))</f>
        <v>var 25/24</v>
      </c>
      <c r="K206" s="115" t="s">
        <v>74</v>
      </c>
      <c r="L206" s="114" t="str">
        <f>CONCATENATE("var ",RIGHT(K205,2),"/",RIGHT(K205-1,2))</f>
        <v>var 26/25</v>
      </c>
    </row>
    <row r="207" spans="2:13" x14ac:dyDescent="0.25">
      <c r="B207" s="116" t="s">
        <v>76</v>
      </c>
      <c r="C207" s="117">
        <v>1010</v>
      </c>
      <c r="D207" s="118">
        <v>39.4</v>
      </c>
      <c r="E207" s="117">
        <v>878</v>
      </c>
      <c r="F207" s="118">
        <f t="shared" ref="F207:J219" si="18">IFERROR(E207/C207-1,"-")</f>
        <v>-0.1306930693069307</v>
      </c>
      <c r="G207" s="117">
        <v>1357</v>
      </c>
      <c r="H207" s="118">
        <f t="shared" si="18"/>
        <v>0.54555808656036442</v>
      </c>
      <c r="I207" s="117">
        <v>1405</v>
      </c>
      <c r="J207" s="118">
        <f t="shared" si="18"/>
        <v>3.537214443625647E-2</v>
      </c>
      <c r="K207" s="117">
        <v>1220</v>
      </c>
      <c r="L207" s="118">
        <f t="shared" ref="L207:L212" si="19">IFERROR(K207/I207-1,"-")</f>
        <v>-0.1316725978647687</v>
      </c>
    </row>
    <row r="208" spans="2:13" x14ac:dyDescent="0.25">
      <c r="B208" s="116" t="s">
        <v>78</v>
      </c>
      <c r="C208" s="117">
        <v>945</v>
      </c>
      <c r="D208" s="118">
        <v>15.016949152542374</v>
      </c>
      <c r="E208" s="117">
        <v>744</v>
      </c>
      <c r="F208" s="118">
        <f t="shared" si="18"/>
        <v>-0.21269841269841272</v>
      </c>
      <c r="G208" s="117">
        <v>1177</v>
      </c>
      <c r="H208" s="118">
        <f t="shared" si="18"/>
        <v>0.581989247311828</v>
      </c>
      <c r="I208" s="117">
        <v>1676</v>
      </c>
      <c r="J208" s="118">
        <f t="shared" si="18"/>
        <v>0.42395921835174177</v>
      </c>
      <c r="K208" s="117">
        <v>1227</v>
      </c>
      <c r="L208" s="118">
        <f t="shared" si="19"/>
        <v>-0.2678997613365155</v>
      </c>
    </row>
    <row r="209" spans="2:13" x14ac:dyDescent="0.25">
      <c r="B209" s="116" t="s">
        <v>80</v>
      </c>
      <c r="C209" s="117">
        <v>771</v>
      </c>
      <c r="D209" s="118">
        <v>11.238095238095237</v>
      </c>
      <c r="E209" s="117">
        <v>855</v>
      </c>
      <c r="F209" s="118">
        <f t="shared" si="18"/>
        <v>0.10894941634241251</v>
      </c>
      <c r="G209" s="117">
        <v>1050</v>
      </c>
      <c r="H209" s="118">
        <f t="shared" si="18"/>
        <v>0.22807017543859653</v>
      </c>
      <c r="I209" s="117">
        <v>1283</v>
      </c>
      <c r="J209" s="118">
        <f t="shared" si="18"/>
        <v>0.22190476190476183</v>
      </c>
      <c r="K209" s="117">
        <v>1074</v>
      </c>
      <c r="L209" s="118">
        <f t="shared" si="19"/>
        <v>-0.16289945440374121</v>
      </c>
    </row>
    <row r="210" spans="2:13" x14ac:dyDescent="0.25">
      <c r="B210" s="116" t="s">
        <v>82</v>
      </c>
      <c r="C210" s="117">
        <v>905</v>
      </c>
      <c r="D210" s="118">
        <v>17.100000000000001</v>
      </c>
      <c r="E210" s="117">
        <v>706</v>
      </c>
      <c r="F210" s="118">
        <f t="shared" si="18"/>
        <v>-0.21988950276243091</v>
      </c>
      <c r="G210" s="117">
        <v>1179</v>
      </c>
      <c r="H210" s="118">
        <f t="shared" si="18"/>
        <v>0.66997167138810187</v>
      </c>
      <c r="I210" s="117">
        <v>1026</v>
      </c>
      <c r="J210" s="118">
        <f t="shared" si="18"/>
        <v>-0.12977099236641221</v>
      </c>
      <c r="K210" s="117">
        <v>764</v>
      </c>
      <c r="L210" s="118">
        <f t="shared" si="19"/>
        <v>-0.25536062378167645</v>
      </c>
    </row>
    <row r="211" spans="2:13" x14ac:dyDescent="0.25">
      <c r="B211" s="116" t="s">
        <v>84</v>
      </c>
      <c r="C211" s="117">
        <v>629</v>
      </c>
      <c r="D211" s="118">
        <v>3.5579710144927539</v>
      </c>
      <c r="E211" s="117">
        <v>669</v>
      </c>
      <c r="F211" s="118">
        <f t="shared" si="18"/>
        <v>6.359300476947527E-2</v>
      </c>
      <c r="G211" s="117">
        <v>1100</v>
      </c>
      <c r="H211" s="118">
        <f t="shared" si="18"/>
        <v>0.64424514200298955</v>
      </c>
      <c r="I211" s="117">
        <v>874</v>
      </c>
      <c r="J211" s="118">
        <f t="shared" si="18"/>
        <v>-0.20545454545454545</v>
      </c>
      <c r="K211" s="117">
        <v>860</v>
      </c>
      <c r="L211" s="118">
        <f t="shared" si="19"/>
        <v>-1.6018306636155555E-2</v>
      </c>
    </row>
    <row r="212" spans="2:13" x14ac:dyDescent="0.25">
      <c r="B212" s="116" t="s">
        <v>86</v>
      </c>
      <c r="C212" s="117">
        <v>536</v>
      </c>
      <c r="D212" s="118">
        <v>1.1967213114754101</v>
      </c>
      <c r="E212" s="117">
        <v>895</v>
      </c>
      <c r="F212" s="118">
        <f t="shared" si="18"/>
        <v>0.66977611940298498</v>
      </c>
      <c r="G212" s="117">
        <v>1467</v>
      </c>
      <c r="H212" s="118">
        <f t="shared" si="18"/>
        <v>0.63910614525139664</v>
      </c>
      <c r="I212" s="117">
        <v>879</v>
      </c>
      <c r="J212" s="118">
        <f t="shared" si="18"/>
        <v>-0.40081799591002043</v>
      </c>
      <c r="K212" s="117">
        <v>1121</v>
      </c>
      <c r="L212" s="118">
        <f t="shared" si="19"/>
        <v>0.27531285551763363</v>
      </c>
    </row>
    <row r="213" spans="2:13" x14ac:dyDescent="0.25">
      <c r="B213" s="116" t="s">
        <v>88</v>
      </c>
      <c r="C213" s="117">
        <v>1018</v>
      </c>
      <c r="D213" s="118">
        <v>0.89219330855018586</v>
      </c>
      <c r="E213" s="117">
        <v>1238</v>
      </c>
      <c r="F213" s="118">
        <f t="shared" si="18"/>
        <v>0.21611001964636545</v>
      </c>
      <c r="G213" s="117">
        <v>2460</v>
      </c>
      <c r="H213" s="118">
        <f t="shared" si="18"/>
        <v>0.98707592891760898</v>
      </c>
      <c r="I213" s="117">
        <v>1643</v>
      </c>
      <c r="J213" s="118">
        <f t="shared" si="18"/>
        <v>-0.33211382113821142</v>
      </c>
      <c r="K213" s="117"/>
      <c r="L213" s="118"/>
    </row>
    <row r="214" spans="2:13" x14ac:dyDescent="0.25">
      <c r="B214" s="116" t="s">
        <v>90</v>
      </c>
      <c r="C214" s="117">
        <v>1226</v>
      </c>
      <c r="D214" s="118">
        <v>0.54797979797979801</v>
      </c>
      <c r="E214" s="117">
        <v>1726</v>
      </c>
      <c r="F214" s="118">
        <f t="shared" si="18"/>
        <v>0.40783034257748785</v>
      </c>
      <c r="G214" s="117">
        <v>2080</v>
      </c>
      <c r="H214" s="118">
        <f t="shared" si="18"/>
        <v>0.20509849362688293</v>
      </c>
      <c r="I214" s="117">
        <v>1711</v>
      </c>
      <c r="J214" s="118">
        <f t="shared" si="18"/>
        <v>-0.17740384615384619</v>
      </c>
      <c r="K214" s="117"/>
      <c r="L214" s="118"/>
    </row>
    <row r="215" spans="2:13" x14ac:dyDescent="0.25">
      <c r="B215" s="116" t="s">
        <v>92</v>
      </c>
      <c r="C215" s="117">
        <v>829</v>
      </c>
      <c r="D215" s="118">
        <v>0.25416036308623302</v>
      </c>
      <c r="E215" s="117">
        <v>1287</v>
      </c>
      <c r="F215" s="118">
        <f t="shared" si="18"/>
        <v>0.55247285886610364</v>
      </c>
      <c r="G215" s="117">
        <v>1667</v>
      </c>
      <c r="H215" s="118">
        <f t="shared" si="18"/>
        <v>0.29526029526029518</v>
      </c>
      <c r="I215" s="117">
        <v>1262</v>
      </c>
      <c r="J215" s="118">
        <f t="shared" si="18"/>
        <v>-0.2429514097180564</v>
      </c>
      <c r="K215" s="117"/>
      <c r="L215" s="118"/>
    </row>
    <row r="216" spans="2:13" x14ac:dyDescent="0.25">
      <c r="B216" s="116" t="s">
        <v>94</v>
      </c>
      <c r="C216" s="117">
        <v>890</v>
      </c>
      <c r="D216" s="118">
        <v>-0.21029281277728484</v>
      </c>
      <c r="E216" s="117">
        <v>1412</v>
      </c>
      <c r="F216" s="118">
        <f t="shared" si="18"/>
        <v>0.58651685393258424</v>
      </c>
      <c r="G216" s="117">
        <v>2087</v>
      </c>
      <c r="H216" s="118">
        <f t="shared" si="18"/>
        <v>0.47804532577903691</v>
      </c>
      <c r="I216" s="117">
        <v>1713</v>
      </c>
      <c r="J216" s="118">
        <f t="shared" si="18"/>
        <v>-0.1792045999041687</v>
      </c>
      <c r="K216" s="117"/>
      <c r="L216" s="118"/>
    </row>
    <row r="217" spans="2:13" x14ac:dyDescent="0.25">
      <c r="B217" s="116" t="s">
        <v>96</v>
      </c>
      <c r="C217" s="117">
        <v>1031</v>
      </c>
      <c r="D217" s="118">
        <v>-0.14083333333333337</v>
      </c>
      <c r="E217" s="117">
        <v>1290</v>
      </c>
      <c r="F217" s="118">
        <f t="shared" si="18"/>
        <v>0.25121241513094072</v>
      </c>
      <c r="G217" s="117">
        <v>1222</v>
      </c>
      <c r="H217" s="118">
        <f t="shared" si="18"/>
        <v>-5.271317829457367E-2</v>
      </c>
      <c r="I217" s="117">
        <v>1279</v>
      </c>
      <c r="J217" s="118">
        <f t="shared" si="18"/>
        <v>4.664484451718498E-2</v>
      </c>
      <c r="K217" s="117"/>
      <c r="L217" s="118"/>
    </row>
    <row r="218" spans="2:13" x14ac:dyDescent="0.25">
      <c r="B218" s="116" t="s">
        <v>98</v>
      </c>
      <c r="C218" s="117">
        <v>923</v>
      </c>
      <c r="D218" s="118">
        <v>-0.16014558689717928</v>
      </c>
      <c r="E218" s="117">
        <v>1375</v>
      </c>
      <c r="F218" s="118">
        <f t="shared" si="18"/>
        <v>0.48970747562296868</v>
      </c>
      <c r="G218" s="117">
        <v>1725</v>
      </c>
      <c r="H218" s="118">
        <f t="shared" si="18"/>
        <v>0.25454545454545463</v>
      </c>
      <c r="I218" s="117">
        <v>1238</v>
      </c>
      <c r="J218" s="118">
        <f t="shared" si="18"/>
        <v>-0.28231884057971013</v>
      </c>
      <c r="K218" s="117"/>
      <c r="L218" s="118"/>
    </row>
    <row r="219" spans="2:13" ht="15.75" x14ac:dyDescent="0.25">
      <c r="B219" s="119" t="s">
        <v>32</v>
      </c>
      <c r="C219" s="120">
        <v>10713</v>
      </c>
      <c r="D219" s="121">
        <v>0.78669112741827885</v>
      </c>
      <c r="E219" s="120">
        <v>13075</v>
      </c>
      <c r="F219" s="121">
        <f t="shared" si="18"/>
        <v>0.22047979090824232</v>
      </c>
      <c r="G219" s="120">
        <v>18571</v>
      </c>
      <c r="H219" s="121">
        <f t="shared" si="18"/>
        <v>0.42034416826003818</v>
      </c>
      <c r="I219" s="120">
        <v>15989</v>
      </c>
      <c r="J219" s="121">
        <f t="shared" si="18"/>
        <v>-0.13903397770717785</v>
      </c>
      <c r="K219" s="120">
        <v>6266</v>
      </c>
      <c r="L219" s="121">
        <v>-0.12277754444911104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7" t="s">
        <v>254</v>
      </c>
      <c r="C224" s="277"/>
      <c r="D224" s="277"/>
      <c r="E224" s="277"/>
      <c r="F224" s="277"/>
      <c r="G224" s="277"/>
      <c r="H224" s="277"/>
      <c r="I224" s="277"/>
      <c r="J224" s="277"/>
      <c r="K224" s="277"/>
      <c r="L224" s="277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9" t="s">
        <v>124</v>
      </c>
      <c r="D226" s="300"/>
      <c r="E226" s="300"/>
      <c r="F226" s="300"/>
      <c r="G226" s="300"/>
      <c r="H226" s="300"/>
      <c r="I226" s="300"/>
      <c r="J226" s="300"/>
      <c r="K226" s="300"/>
      <c r="L226" s="300"/>
    </row>
    <row r="227" spans="2:13" ht="22.5" thickTop="1" thickBot="1" x14ac:dyDescent="0.3">
      <c r="B227" s="112"/>
      <c r="C227" s="301">
        <f>C$7</f>
        <v>2022</v>
      </c>
      <c r="D227" s="302"/>
      <c r="E227" s="301">
        <f>E$7</f>
        <v>2023</v>
      </c>
      <c r="F227" s="302"/>
      <c r="G227" s="301">
        <f>G$7</f>
        <v>2024</v>
      </c>
      <c r="H227" s="302"/>
      <c r="I227" s="301">
        <f>I$7</f>
        <v>2025</v>
      </c>
      <c r="J227" s="302"/>
      <c r="K227" s="301">
        <f>K$7</f>
        <v>2026</v>
      </c>
      <c r="L227" s="302"/>
    </row>
    <row r="228" spans="2:13" ht="16.5" thickTop="1" thickBot="1" x14ac:dyDescent="0.3">
      <c r="B228" s="87"/>
      <c r="C228" s="113" t="s">
        <v>74</v>
      </c>
      <c r="D228" s="114" t="str">
        <f>CONCATENATE("var ",RIGHT(C227,2),"/",RIGHT(C227-1,2))</f>
        <v>var 22/21</v>
      </c>
      <c r="E228" s="115" t="s">
        <v>74</v>
      </c>
      <c r="F228" s="114" t="str">
        <f>CONCATENATE("var ",RIGHT(E227,2),"/",RIGHT(E227-1,2))</f>
        <v>var 23/22</v>
      </c>
      <c r="G228" s="115" t="s">
        <v>74</v>
      </c>
      <c r="H228" s="114" t="str">
        <f>CONCATENATE("var ",RIGHT(G227,2),"/",RIGHT(G227-1,2))</f>
        <v>var 24/23</v>
      </c>
      <c r="I228" s="115" t="s">
        <v>74</v>
      </c>
      <c r="J228" s="114" t="str">
        <f>CONCATENATE("var ",RIGHT(I227,2),"/",RIGHT(I227-1,2))</f>
        <v>var 25/24</v>
      </c>
      <c r="K228" s="115" t="s">
        <v>74</v>
      </c>
      <c r="L228" s="114" t="str">
        <f>CONCATENATE("var ",RIGHT(K227,2),"/",RIGHT(K227-1,2))</f>
        <v>var 26/25</v>
      </c>
    </row>
    <row r="229" spans="2:13" x14ac:dyDescent="0.25">
      <c r="B229" s="116" t="s">
        <v>76</v>
      </c>
      <c r="C229" s="117">
        <v>563</v>
      </c>
      <c r="D229" s="118">
        <v>6.1265822784810124</v>
      </c>
      <c r="E229" s="117">
        <v>577</v>
      </c>
      <c r="F229" s="118">
        <f t="shared" ref="F229:J241" si="20">IFERROR(E229/C229-1,"-")</f>
        <v>2.4866785079928899E-2</v>
      </c>
      <c r="G229" s="117">
        <v>577</v>
      </c>
      <c r="H229" s="118">
        <f t="shared" si="20"/>
        <v>0</v>
      </c>
      <c r="I229" s="117">
        <v>792</v>
      </c>
      <c r="J229" s="118">
        <f t="shared" si="20"/>
        <v>0.37261698440207969</v>
      </c>
      <c r="K229" s="117">
        <v>971</v>
      </c>
      <c r="L229" s="118">
        <f t="shared" ref="L229:L234" si="21">IFERROR(K229/I229-1,"-")</f>
        <v>0.22601010101010099</v>
      </c>
    </row>
    <row r="230" spans="2:13" x14ac:dyDescent="0.25">
      <c r="B230" s="116" t="s">
        <v>78</v>
      </c>
      <c r="C230" s="117">
        <v>604</v>
      </c>
      <c r="D230" s="118">
        <v>10.39622641509434</v>
      </c>
      <c r="E230" s="117">
        <v>464</v>
      </c>
      <c r="F230" s="118">
        <f t="shared" si="20"/>
        <v>-0.23178807947019864</v>
      </c>
      <c r="G230" s="117">
        <v>653</v>
      </c>
      <c r="H230" s="118">
        <f t="shared" si="20"/>
        <v>0.40732758620689657</v>
      </c>
      <c r="I230" s="117">
        <v>722</v>
      </c>
      <c r="J230" s="118">
        <f t="shared" si="20"/>
        <v>0.10566615620214392</v>
      </c>
      <c r="K230" s="117">
        <v>927</v>
      </c>
      <c r="L230" s="118">
        <f t="shared" si="21"/>
        <v>0.28393351800554023</v>
      </c>
    </row>
    <row r="231" spans="2:13" x14ac:dyDescent="0.25">
      <c r="B231" s="116" t="s">
        <v>80</v>
      </c>
      <c r="C231" s="117">
        <v>493</v>
      </c>
      <c r="D231" s="118">
        <v>17.25925925925926</v>
      </c>
      <c r="E231" s="117">
        <v>655</v>
      </c>
      <c r="F231" s="118">
        <f t="shared" si="20"/>
        <v>0.3286004056795131</v>
      </c>
      <c r="G231" s="117">
        <v>624</v>
      </c>
      <c r="H231" s="118">
        <f t="shared" si="20"/>
        <v>-4.7328244274809195E-2</v>
      </c>
      <c r="I231" s="117">
        <v>736</v>
      </c>
      <c r="J231" s="118">
        <f t="shared" si="20"/>
        <v>0.17948717948717952</v>
      </c>
      <c r="K231" s="117">
        <v>817</v>
      </c>
      <c r="L231" s="118">
        <f t="shared" si="21"/>
        <v>0.11005434782608692</v>
      </c>
    </row>
    <row r="232" spans="2:13" x14ac:dyDescent="0.25">
      <c r="B232" s="116" t="s">
        <v>82</v>
      </c>
      <c r="C232" s="117">
        <v>523</v>
      </c>
      <c r="D232" s="118">
        <v>10.886363636363637</v>
      </c>
      <c r="E232" s="117">
        <v>328</v>
      </c>
      <c r="F232" s="118">
        <f t="shared" si="20"/>
        <v>-0.37284894837476101</v>
      </c>
      <c r="G232" s="117">
        <v>505</v>
      </c>
      <c r="H232" s="118">
        <f t="shared" si="20"/>
        <v>0.53963414634146334</v>
      </c>
      <c r="I232" s="117">
        <v>497</v>
      </c>
      <c r="J232" s="118">
        <f t="shared" si="20"/>
        <v>-1.5841584158415856E-2</v>
      </c>
      <c r="K232" s="117">
        <v>633</v>
      </c>
      <c r="L232" s="118">
        <f t="shared" si="21"/>
        <v>0.27364185110663986</v>
      </c>
    </row>
    <row r="233" spans="2:13" x14ac:dyDescent="0.25">
      <c r="B233" s="116" t="s">
        <v>84</v>
      </c>
      <c r="C233" s="117">
        <v>318</v>
      </c>
      <c r="D233" s="118">
        <v>0.22307692307692317</v>
      </c>
      <c r="E233" s="117">
        <v>353</v>
      </c>
      <c r="F233" s="118">
        <f t="shared" si="20"/>
        <v>0.11006289308176109</v>
      </c>
      <c r="G233" s="117">
        <v>606</v>
      </c>
      <c r="H233" s="118">
        <f t="shared" si="20"/>
        <v>0.71671388101983013</v>
      </c>
      <c r="I233" s="117">
        <v>504</v>
      </c>
      <c r="J233" s="118">
        <f t="shared" si="20"/>
        <v>-0.16831683168316836</v>
      </c>
      <c r="K233" s="117">
        <v>503</v>
      </c>
      <c r="L233" s="118">
        <f t="shared" si="21"/>
        <v>-1.9841269841269771E-3</v>
      </c>
    </row>
    <row r="234" spans="2:13" x14ac:dyDescent="0.25">
      <c r="B234" s="116" t="s">
        <v>86</v>
      </c>
      <c r="C234" s="117">
        <v>399</v>
      </c>
      <c r="D234" s="118">
        <v>0.53461538461538471</v>
      </c>
      <c r="E234" s="117">
        <v>397</v>
      </c>
      <c r="F234" s="118">
        <f t="shared" si="20"/>
        <v>-5.0125313283208017E-3</v>
      </c>
      <c r="G234" s="117">
        <v>702</v>
      </c>
      <c r="H234" s="118">
        <f t="shared" si="20"/>
        <v>0.76826196473551644</v>
      </c>
      <c r="I234" s="117">
        <v>603</v>
      </c>
      <c r="J234" s="118">
        <f t="shared" si="20"/>
        <v>-0.14102564102564108</v>
      </c>
      <c r="K234" s="117">
        <v>637</v>
      </c>
      <c r="L234" s="118">
        <f t="shared" si="21"/>
        <v>5.6384742951907096E-2</v>
      </c>
    </row>
    <row r="235" spans="2:13" x14ac:dyDescent="0.25">
      <c r="B235" s="116" t="s">
        <v>88</v>
      </c>
      <c r="C235" s="117">
        <v>504</v>
      </c>
      <c r="D235" s="118">
        <v>0.26633165829145722</v>
      </c>
      <c r="E235" s="117">
        <v>877</v>
      </c>
      <c r="F235" s="118">
        <f t="shared" si="20"/>
        <v>0.74007936507936511</v>
      </c>
      <c r="G235" s="117">
        <v>1214</v>
      </c>
      <c r="H235" s="118">
        <f t="shared" si="20"/>
        <v>0.38426453819840356</v>
      </c>
      <c r="I235" s="117">
        <v>970</v>
      </c>
      <c r="J235" s="118">
        <f t="shared" si="20"/>
        <v>-0.20098846787479407</v>
      </c>
      <c r="K235" s="117"/>
      <c r="L235" s="118"/>
    </row>
    <row r="236" spans="2:13" x14ac:dyDescent="0.25">
      <c r="B236" s="116" t="s">
        <v>90</v>
      </c>
      <c r="C236" s="117">
        <v>374</v>
      </c>
      <c r="D236" s="118">
        <v>-0.38181818181818183</v>
      </c>
      <c r="E236" s="117">
        <v>830</v>
      </c>
      <c r="F236" s="118">
        <f t="shared" si="20"/>
        <v>1.2192513368983957</v>
      </c>
      <c r="G236" s="117">
        <v>796</v>
      </c>
      <c r="H236" s="118">
        <f t="shared" si="20"/>
        <v>-4.096385542168679E-2</v>
      </c>
      <c r="I236" s="117">
        <v>965</v>
      </c>
      <c r="J236" s="118">
        <f t="shared" si="20"/>
        <v>0.21231155778894473</v>
      </c>
      <c r="K236" s="117"/>
      <c r="L236" s="118"/>
    </row>
    <row r="237" spans="2:13" x14ac:dyDescent="0.25">
      <c r="B237" s="116" t="s">
        <v>92</v>
      </c>
      <c r="C237" s="117">
        <v>477</v>
      </c>
      <c r="D237" s="118">
        <v>-0.40892193308550184</v>
      </c>
      <c r="E237" s="117">
        <v>664</v>
      </c>
      <c r="F237" s="118">
        <f t="shared" si="20"/>
        <v>0.39203354297693926</v>
      </c>
      <c r="G237" s="117">
        <v>820</v>
      </c>
      <c r="H237" s="118">
        <f t="shared" si="20"/>
        <v>0.23493975903614461</v>
      </c>
      <c r="I237" s="117">
        <v>903</v>
      </c>
      <c r="J237" s="118">
        <f t="shared" si="20"/>
        <v>0.10121951219512204</v>
      </c>
      <c r="K237" s="117"/>
      <c r="L237" s="118"/>
    </row>
    <row r="238" spans="2:13" x14ac:dyDescent="0.25">
      <c r="B238" s="116" t="s">
        <v>94</v>
      </c>
      <c r="C238" s="117">
        <v>428</v>
      </c>
      <c r="D238" s="118">
        <v>-0.55601659751037347</v>
      </c>
      <c r="E238" s="117">
        <v>701</v>
      </c>
      <c r="F238" s="118">
        <f t="shared" si="20"/>
        <v>0.63785046728971961</v>
      </c>
      <c r="G238" s="117">
        <v>870</v>
      </c>
      <c r="H238" s="118">
        <f t="shared" si="20"/>
        <v>0.2410841654778888</v>
      </c>
      <c r="I238" s="117">
        <v>1052</v>
      </c>
      <c r="J238" s="118">
        <f t="shared" si="20"/>
        <v>0.20919540229885047</v>
      </c>
      <c r="K238" s="117"/>
      <c r="L238" s="118"/>
    </row>
    <row r="239" spans="2:13" x14ac:dyDescent="0.25">
      <c r="B239" s="116" t="s">
        <v>96</v>
      </c>
      <c r="C239" s="117">
        <v>514</v>
      </c>
      <c r="D239" s="118">
        <v>-0.49459193706981319</v>
      </c>
      <c r="E239" s="117">
        <v>587</v>
      </c>
      <c r="F239" s="118">
        <f t="shared" si="20"/>
        <v>0.14202334630350189</v>
      </c>
      <c r="G239" s="117">
        <v>724</v>
      </c>
      <c r="H239" s="118">
        <f t="shared" si="20"/>
        <v>0.23339011925042596</v>
      </c>
      <c r="I239" s="117">
        <v>877</v>
      </c>
      <c r="J239" s="118">
        <f t="shared" si="20"/>
        <v>0.21132596685082872</v>
      </c>
      <c r="K239" s="117"/>
      <c r="L239" s="118"/>
    </row>
    <row r="240" spans="2:13" x14ac:dyDescent="0.25">
      <c r="B240" s="116" t="s">
        <v>98</v>
      </c>
      <c r="C240" s="117">
        <v>675</v>
      </c>
      <c r="D240" s="118">
        <v>-1.7467248908296984E-2</v>
      </c>
      <c r="E240" s="117">
        <v>613</v>
      </c>
      <c r="F240" s="118">
        <f t="shared" si="20"/>
        <v>-9.1851851851851851E-2</v>
      </c>
      <c r="G240" s="117">
        <v>830</v>
      </c>
      <c r="H240" s="118">
        <f t="shared" si="20"/>
        <v>0.35399673735725945</v>
      </c>
      <c r="I240" s="117">
        <v>937</v>
      </c>
      <c r="J240" s="118">
        <f t="shared" si="20"/>
        <v>0.1289156626506025</v>
      </c>
      <c r="K240" s="117"/>
      <c r="L240" s="118"/>
    </row>
    <row r="241" spans="2:13" ht="15.75" x14ac:dyDescent="0.25">
      <c r="B241" s="119" t="s">
        <v>32</v>
      </c>
      <c r="C241" s="120">
        <v>5872</v>
      </c>
      <c r="D241" s="121">
        <v>0.12901365122091901</v>
      </c>
      <c r="E241" s="120">
        <v>7046</v>
      </c>
      <c r="F241" s="121">
        <f t="shared" si="20"/>
        <v>0.19993188010899177</v>
      </c>
      <c r="G241" s="120">
        <v>8921</v>
      </c>
      <c r="H241" s="121">
        <f t="shared" si="20"/>
        <v>0.26610843031507248</v>
      </c>
      <c r="I241" s="120">
        <v>9558</v>
      </c>
      <c r="J241" s="121">
        <f t="shared" si="20"/>
        <v>7.1404551059298216E-2</v>
      </c>
      <c r="K241" s="120">
        <v>4488</v>
      </c>
      <c r="L241" s="121">
        <v>0.16450441100155677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7" t="s">
        <v>256</v>
      </c>
      <c r="C246" s="277"/>
      <c r="D246" s="277"/>
      <c r="E246" s="277"/>
      <c r="F246" s="277"/>
      <c r="G246" s="277"/>
      <c r="H246" s="277"/>
      <c r="I246" s="277"/>
      <c r="J246" s="277"/>
      <c r="K246" s="277"/>
      <c r="L246" s="277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9" t="s">
        <v>133</v>
      </c>
      <c r="D248" s="300"/>
      <c r="E248" s="300"/>
      <c r="F248" s="300"/>
      <c r="G248" s="300"/>
      <c r="H248" s="300"/>
      <c r="I248" s="300"/>
      <c r="J248" s="300"/>
      <c r="K248" s="300"/>
      <c r="L248" s="300"/>
    </row>
    <row r="249" spans="2:13" ht="22.5" thickTop="1" thickBot="1" x14ac:dyDescent="0.3">
      <c r="B249" s="112"/>
      <c r="C249" s="301">
        <f>C$7</f>
        <v>2022</v>
      </c>
      <c r="D249" s="302"/>
      <c r="E249" s="301">
        <f>E$7</f>
        <v>2023</v>
      </c>
      <c r="F249" s="302"/>
      <c r="G249" s="301">
        <f>G$7</f>
        <v>2024</v>
      </c>
      <c r="H249" s="302"/>
      <c r="I249" s="301">
        <f>I$7</f>
        <v>2025</v>
      </c>
      <c r="J249" s="302"/>
      <c r="K249" s="301">
        <f>K$7</f>
        <v>2026</v>
      </c>
      <c r="L249" s="302"/>
    </row>
    <row r="250" spans="2:13" ht="16.5" thickTop="1" thickBot="1" x14ac:dyDescent="0.3">
      <c r="B250" s="87"/>
      <c r="C250" s="113" t="s">
        <v>74</v>
      </c>
      <c r="D250" s="114" t="str">
        <f>CONCATENATE("var ",RIGHT(C249,2),"/",RIGHT(C249-1,2))</f>
        <v>var 22/21</v>
      </c>
      <c r="E250" s="115" t="s">
        <v>74</v>
      </c>
      <c r="F250" s="114" t="str">
        <f>CONCATENATE("var ",RIGHT(E249,2),"/",RIGHT(E249-1,2))</f>
        <v>var 23/22</v>
      </c>
      <c r="G250" s="115" t="s">
        <v>74</v>
      </c>
      <c r="H250" s="114" t="str">
        <f>CONCATENATE("var ",RIGHT(G249,2),"/",RIGHT(G249-1,2))</f>
        <v>var 24/23</v>
      </c>
      <c r="I250" s="115" t="s">
        <v>74</v>
      </c>
      <c r="J250" s="114" t="str">
        <f>CONCATENATE("var ",RIGHT(I249,2),"/",RIGHT(I249-1,2))</f>
        <v>var 25/24</v>
      </c>
      <c r="K250" s="115" t="s">
        <v>74</v>
      </c>
      <c r="L250" s="114" t="str">
        <f>CONCATENATE("var ",RIGHT(K249,2),"/",RIGHT(K249-1,2))</f>
        <v>var 26/25</v>
      </c>
    </row>
    <row r="251" spans="2:13" x14ac:dyDescent="0.25">
      <c r="B251" s="116" t="s">
        <v>76</v>
      </c>
      <c r="C251" s="117">
        <v>889</v>
      </c>
      <c r="D251" s="118">
        <v>67.384615384615387</v>
      </c>
      <c r="E251" s="117">
        <v>1686</v>
      </c>
      <c r="F251" s="118">
        <f t="shared" ref="F251:J263" si="22">IFERROR(E251/C251-1,"-")</f>
        <v>0.89651293588301462</v>
      </c>
      <c r="G251" s="117">
        <v>1361</v>
      </c>
      <c r="H251" s="118">
        <f t="shared" si="22"/>
        <v>-0.19276393831553973</v>
      </c>
      <c r="I251" s="117">
        <v>1213</v>
      </c>
      <c r="J251" s="118">
        <f t="shared" si="22"/>
        <v>-0.1087435709037472</v>
      </c>
      <c r="K251" s="117">
        <v>1025</v>
      </c>
      <c r="L251" s="118">
        <f t="shared" ref="L251:L256" si="23">IFERROR(K251/I251-1,"-")</f>
        <v>-0.15498763396537507</v>
      </c>
    </row>
    <row r="252" spans="2:13" x14ac:dyDescent="0.25">
      <c r="B252" s="116" t="s">
        <v>78</v>
      </c>
      <c r="C252" s="117">
        <v>888</v>
      </c>
      <c r="D252" s="118">
        <v>51.235294117647058</v>
      </c>
      <c r="E252" s="117">
        <v>1463</v>
      </c>
      <c r="F252" s="118">
        <f t="shared" si="22"/>
        <v>0.64752252252252251</v>
      </c>
      <c r="G252" s="117">
        <v>1259</v>
      </c>
      <c r="H252" s="118">
        <f t="shared" si="22"/>
        <v>-0.13943950786056047</v>
      </c>
      <c r="I252" s="117">
        <v>1203</v>
      </c>
      <c r="J252" s="118">
        <f t="shared" si="22"/>
        <v>-4.4479745830023787E-2</v>
      </c>
      <c r="K252" s="117">
        <v>992</v>
      </c>
      <c r="L252" s="118">
        <f t="shared" si="23"/>
        <v>-0.17539484621778889</v>
      </c>
    </row>
    <row r="253" spans="2:13" x14ac:dyDescent="0.25">
      <c r="B253" s="116" t="s">
        <v>80</v>
      </c>
      <c r="C253" s="117">
        <v>943</v>
      </c>
      <c r="D253" s="118">
        <v>66.357142857142861</v>
      </c>
      <c r="E253" s="117">
        <v>1196</v>
      </c>
      <c r="F253" s="118">
        <f t="shared" si="22"/>
        <v>0.26829268292682928</v>
      </c>
      <c r="G253" s="117">
        <v>1166</v>
      </c>
      <c r="H253" s="118">
        <f t="shared" si="22"/>
        <v>-2.5083612040133763E-2</v>
      </c>
      <c r="I253" s="117">
        <v>1384</v>
      </c>
      <c r="J253" s="118">
        <f t="shared" si="22"/>
        <v>0.18696397941680964</v>
      </c>
      <c r="K253" s="117">
        <v>1404</v>
      </c>
      <c r="L253" s="118">
        <f t="shared" si="23"/>
        <v>1.4450867052023142E-2</v>
      </c>
    </row>
    <row r="254" spans="2:13" x14ac:dyDescent="0.25">
      <c r="B254" s="116" t="s">
        <v>82</v>
      </c>
      <c r="C254" s="117">
        <v>477</v>
      </c>
      <c r="D254" s="118">
        <v>33.071428571428569</v>
      </c>
      <c r="E254" s="117">
        <v>518</v>
      </c>
      <c r="F254" s="118">
        <f t="shared" si="22"/>
        <v>8.595387840670865E-2</v>
      </c>
      <c r="G254" s="117">
        <v>300</v>
      </c>
      <c r="H254" s="118">
        <f t="shared" si="22"/>
        <v>-0.4208494208494209</v>
      </c>
      <c r="I254" s="117">
        <v>441</v>
      </c>
      <c r="J254" s="118">
        <f t="shared" si="22"/>
        <v>0.47</v>
      </c>
      <c r="K254" s="117">
        <v>303</v>
      </c>
      <c r="L254" s="118">
        <f t="shared" si="23"/>
        <v>-0.31292517006802723</v>
      </c>
    </row>
    <row r="255" spans="2:13" x14ac:dyDescent="0.25">
      <c r="B255" s="116" t="s">
        <v>84</v>
      </c>
      <c r="C255" s="117">
        <v>77</v>
      </c>
      <c r="D255" s="118">
        <v>1.3333333333333335</v>
      </c>
      <c r="E255" s="117">
        <v>201</v>
      </c>
      <c r="F255" s="118">
        <f t="shared" si="22"/>
        <v>1.6103896103896105</v>
      </c>
      <c r="G255" s="117">
        <v>111</v>
      </c>
      <c r="H255" s="118">
        <f t="shared" si="22"/>
        <v>-0.44776119402985071</v>
      </c>
      <c r="I255" s="117">
        <v>127</v>
      </c>
      <c r="J255" s="118">
        <f t="shared" si="22"/>
        <v>0.14414414414414423</v>
      </c>
      <c r="K255" s="117">
        <v>65</v>
      </c>
      <c r="L255" s="118">
        <f t="shared" si="23"/>
        <v>-0.48818897637795278</v>
      </c>
    </row>
    <row r="256" spans="2:13" x14ac:dyDescent="0.25">
      <c r="B256" s="116" t="s">
        <v>86</v>
      </c>
      <c r="C256" s="117">
        <v>102</v>
      </c>
      <c r="D256" s="118">
        <v>3.8571428571428568</v>
      </c>
      <c r="E256" s="117">
        <v>160</v>
      </c>
      <c r="F256" s="118">
        <f t="shared" si="22"/>
        <v>0.56862745098039214</v>
      </c>
      <c r="G256" s="117">
        <v>128</v>
      </c>
      <c r="H256" s="118">
        <f t="shared" si="22"/>
        <v>-0.19999999999999996</v>
      </c>
      <c r="I256" s="117">
        <v>131</v>
      </c>
      <c r="J256" s="118">
        <f t="shared" si="22"/>
        <v>2.34375E-2</v>
      </c>
      <c r="K256" s="117">
        <v>103</v>
      </c>
      <c r="L256" s="118">
        <f t="shared" si="23"/>
        <v>-0.2137404580152672</v>
      </c>
    </row>
    <row r="257" spans="2:13" x14ac:dyDescent="0.25">
      <c r="B257" s="116" t="s">
        <v>88</v>
      </c>
      <c r="C257" s="117">
        <v>397</v>
      </c>
      <c r="D257" s="118">
        <v>1.8768115942028984</v>
      </c>
      <c r="E257" s="117">
        <v>138</v>
      </c>
      <c r="F257" s="118">
        <f t="shared" si="22"/>
        <v>-0.65239294710327456</v>
      </c>
      <c r="G257" s="117">
        <v>219</v>
      </c>
      <c r="H257" s="118">
        <f t="shared" si="22"/>
        <v>0.58695652173913038</v>
      </c>
      <c r="I257" s="117">
        <v>365</v>
      </c>
      <c r="J257" s="118">
        <f t="shared" si="22"/>
        <v>0.66666666666666674</v>
      </c>
      <c r="K257" s="117"/>
      <c r="L257" s="118"/>
    </row>
    <row r="258" spans="2:13" x14ac:dyDescent="0.25">
      <c r="B258" s="116" t="s">
        <v>90</v>
      </c>
      <c r="C258" s="117">
        <v>242</v>
      </c>
      <c r="D258" s="118">
        <v>0.96747967479674801</v>
      </c>
      <c r="E258" s="117">
        <v>157</v>
      </c>
      <c r="F258" s="118">
        <f t="shared" si="22"/>
        <v>-0.35123966942148765</v>
      </c>
      <c r="G258" s="117">
        <v>156</v>
      </c>
      <c r="H258" s="118">
        <f t="shared" si="22"/>
        <v>-6.3694267515923553E-3</v>
      </c>
      <c r="I258" s="117">
        <v>240</v>
      </c>
      <c r="J258" s="118">
        <f t="shared" si="22"/>
        <v>0.53846153846153855</v>
      </c>
      <c r="K258" s="117"/>
      <c r="L258" s="118"/>
    </row>
    <row r="259" spans="2:13" x14ac:dyDescent="0.25">
      <c r="B259" s="116" t="s">
        <v>92</v>
      </c>
      <c r="C259" s="117">
        <v>238</v>
      </c>
      <c r="D259" s="118">
        <v>1.144144144144144</v>
      </c>
      <c r="E259" s="117">
        <v>125</v>
      </c>
      <c r="F259" s="118">
        <f t="shared" si="22"/>
        <v>-0.47478991596638653</v>
      </c>
      <c r="G259" s="117">
        <v>164</v>
      </c>
      <c r="H259" s="118">
        <f t="shared" si="22"/>
        <v>0.31200000000000006</v>
      </c>
      <c r="I259" s="117">
        <v>260</v>
      </c>
      <c r="J259" s="118">
        <f t="shared" si="22"/>
        <v>0.58536585365853666</v>
      </c>
      <c r="K259" s="117"/>
      <c r="L259" s="118"/>
    </row>
    <row r="260" spans="2:13" x14ac:dyDescent="0.25">
      <c r="B260" s="116" t="s">
        <v>94</v>
      </c>
      <c r="C260" s="117">
        <v>871</v>
      </c>
      <c r="D260" s="118">
        <v>0.87311827956989241</v>
      </c>
      <c r="E260" s="117">
        <v>669</v>
      </c>
      <c r="F260" s="118">
        <f t="shared" si="22"/>
        <v>-0.23191733639494838</v>
      </c>
      <c r="G260" s="117">
        <v>649</v>
      </c>
      <c r="H260" s="118">
        <f t="shared" si="22"/>
        <v>-2.9895366218236186E-2</v>
      </c>
      <c r="I260" s="117">
        <v>602</v>
      </c>
      <c r="J260" s="118">
        <f t="shared" si="22"/>
        <v>-7.2419106317411441E-2</v>
      </c>
      <c r="K260" s="117"/>
      <c r="L260" s="118"/>
    </row>
    <row r="261" spans="2:13" x14ac:dyDescent="0.25">
      <c r="B261" s="116" t="s">
        <v>96</v>
      </c>
      <c r="C261" s="117">
        <v>1448</v>
      </c>
      <c r="D261" s="118">
        <v>0.4085603112840468</v>
      </c>
      <c r="E261" s="117">
        <v>1197</v>
      </c>
      <c r="F261" s="118">
        <f t="shared" si="22"/>
        <v>-0.1733425414364641</v>
      </c>
      <c r="G261" s="117">
        <v>1072</v>
      </c>
      <c r="H261" s="118">
        <f t="shared" si="22"/>
        <v>-0.10442773600668342</v>
      </c>
      <c r="I261" s="117">
        <v>1168</v>
      </c>
      <c r="J261" s="118">
        <f t="shared" si="22"/>
        <v>8.9552238805970186E-2</v>
      </c>
      <c r="K261" s="117"/>
      <c r="L261" s="118"/>
    </row>
    <row r="262" spans="2:13" x14ac:dyDescent="0.25">
      <c r="B262" s="116" t="s">
        <v>98</v>
      </c>
      <c r="C262" s="117">
        <v>1009</v>
      </c>
      <c r="D262" s="118">
        <v>0.68729096989966565</v>
      </c>
      <c r="E262" s="117">
        <v>1012</v>
      </c>
      <c r="F262" s="118">
        <f t="shared" si="22"/>
        <v>2.9732408325073845E-3</v>
      </c>
      <c r="G262" s="117">
        <v>805</v>
      </c>
      <c r="H262" s="118">
        <f t="shared" si="22"/>
        <v>-0.20454545454545459</v>
      </c>
      <c r="I262" s="117">
        <v>847</v>
      </c>
      <c r="J262" s="118">
        <f t="shared" si="22"/>
        <v>5.2173913043478182E-2</v>
      </c>
      <c r="K262" s="117"/>
      <c r="L262" s="118"/>
    </row>
    <row r="263" spans="2:13" ht="15.75" x14ac:dyDescent="0.25">
      <c r="B263" s="119" t="s">
        <v>32</v>
      </c>
      <c r="C263" s="120">
        <v>7581</v>
      </c>
      <c r="D263" s="121">
        <v>1.9440776699029128</v>
      </c>
      <c r="E263" s="120">
        <v>8522</v>
      </c>
      <c r="F263" s="121">
        <f t="shared" si="22"/>
        <v>0.1241261047355231</v>
      </c>
      <c r="G263" s="120">
        <v>7390</v>
      </c>
      <c r="H263" s="121">
        <f t="shared" si="22"/>
        <v>-0.13283266838770247</v>
      </c>
      <c r="I263" s="120">
        <v>7981</v>
      </c>
      <c r="J263" s="121">
        <f t="shared" si="22"/>
        <v>7.9972936400541261E-2</v>
      </c>
      <c r="K263" s="120">
        <v>3892</v>
      </c>
      <c r="L263" s="121">
        <v>-0.13491887086019116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7" t="s">
        <v>257</v>
      </c>
      <c r="C268" s="277"/>
      <c r="D268" s="277"/>
      <c r="E268" s="277"/>
      <c r="F268" s="277"/>
      <c r="G268" s="277"/>
      <c r="H268" s="277"/>
      <c r="I268" s="277"/>
      <c r="J268" s="277"/>
      <c r="K268" s="277"/>
      <c r="L268" s="277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9" t="s">
        <v>136</v>
      </c>
      <c r="D270" s="300"/>
      <c r="E270" s="300"/>
      <c r="F270" s="300"/>
      <c r="G270" s="300"/>
      <c r="H270" s="300"/>
      <c r="I270" s="300"/>
      <c r="J270" s="300"/>
      <c r="K270" s="300"/>
      <c r="L270" s="300"/>
    </row>
    <row r="271" spans="2:13" ht="22.5" thickTop="1" thickBot="1" x14ac:dyDescent="0.3">
      <c r="B271" s="112"/>
      <c r="C271" s="301">
        <f>C$7</f>
        <v>2022</v>
      </c>
      <c r="D271" s="302"/>
      <c r="E271" s="301">
        <f>E$7</f>
        <v>2023</v>
      </c>
      <c r="F271" s="302"/>
      <c r="G271" s="301">
        <f>G$7</f>
        <v>2024</v>
      </c>
      <c r="H271" s="302"/>
      <c r="I271" s="301">
        <f>I$7</f>
        <v>2025</v>
      </c>
      <c r="J271" s="302"/>
      <c r="K271" s="301">
        <f>K$7</f>
        <v>2026</v>
      </c>
      <c r="L271" s="302"/>
    </row>
    <row r="272" spans="2:13" ht="16.5" thickTop="1" thickBot="1" x14ac:dyDescent="0.3">
      <c r="B272" s="87"/>
      <c r="C272" s="113" t="s">
        <v>74</v>
      </c>
      <c r="D272" s="114" t="str">
        <f>CONCATENATE("var ",RIGHT(C271,2),"/",RIGHT(C271-1,2))</f>
        <v>var 22/21</v>
      </c>
      <c r="E272" s="115" t="s">
        <v>74</v>
      </c>
      <c r="F272" s="114" t="str">
        <f>CONCATENATE("var ",RIGHT(E271,2),"/",RIGHT(E271-1,2))</f>
        <v>var 23/22</v>
      </c>
      <c r="G272" s="115" t="s">
        <v>74</v>
      </c>
      <c r="H272" s="114" t="str">
        <f>CONCATENATE("var ",RIGHT(G271,2),"/",RIGHT(G271-1,2))</f>
        <v>var 24/23</v>
      </c>
      <c r="I272" s="115" t="s">
        <v>74</v>
      </c>
      <c r="J272" s="114" t="str">
        <f>CONCATENATE("var ",RIGHT(I271,2),"/",RIGHT(I271-1,2))</f>
        <v>var 25/24</v>
      </c>
      <c r="K272" s="115" t="s">
        <v>74</v>
      </c>
      <c r="L272" s="114" t="str">
        <f>CONCATENATE("var ",RIGHT(K271,2),"/",RIGHT(K271-1,2))</f>
        <v>var 26/25</v>
      </c>
    </row>
    <row r="273" spans="2:12" x14ac:dyDescent="0.25">
      <c r="B273" s="116" t="s">
        <v>76</v>
      </c>
      <c r="C273" s="117">
        <v>919</v>
      </c>
      <c r="D273" s="118">
        <v>11.418918918918919</v>
      </c>
      <c r="E273" s="117">
        <v>1727</v>
      </c>
      <c r="F273" s="118">
        <f t="shared" ref="F273:J285" si="24">IFERROR(E273/C273-1,"-")</f>
        <v>0.87921653971708369</v>
      </c>
      <c r="G273" s="117">
        <v>1791</v>
      </c>
      <c r="H273" s="118">
        <f t="shared" si="24"/>
        <v>3.7058482918355562E-2</v>
      </c>
      <c r="I273" s="117">
        <v>1414</v>
      </c>
      <c r="J273" s="118">
        <f t="shared" si="24"/>
        <v>-0.21049692908989392</v>
      </c>
      <c r="K273" s="117">
        <v>1373</v>
      </c>
      <c r="L273" s="118">
        <f t="shared" ref="L273:L278" si="25">IFERROR(K273/I273-1,"-")</f>
        <v>-2.8995756718528942E-2</v>
      </c>
    </row>
    <row r="274" spans="2:12" x14ac:dyDescent="0.25">
      <c r="B274" s="116" t="s">
        <v>78</v>
      </c>
      <c r="C274" s="117">
        <v>702</v>
      </c>
      <c r="D274" s="118">
        <v>6.9772727272727275</v>
      </c>
      <c r="E274" s="117">
        <v>1268</v>
      </c>
      <c r="F274" s="118">
        <f t="shared" si="24"/>
        <v>0.80626780626780636</v>
      </c>
      <c r="G274" s="117">
        <v>1627</v>
      </c>
      <c r="H274" s="118">
        <f t="shared" si="24"/>
        <v>0.28312302839116721</v>
      </c>
      <c r="I274" s="117">
        <v>899</v>
      </c>
      <c r="J274" s="118">
        <f t="shared" si="24"/>
        <v>-0.44744929317762749</v>
      </c>
      <c r="K274" s="117">
        <v>1377</v>
      </c>
      <c r="L274" s="118">
        <f t="shared" si="25"/>
        <v>0.53170189098998888</v>
      </c>
    </row>
    <row r="275" spans="2:12" x14ac:dyDescent="0.25">
      <c r="B275" s="116" t="s">
        <v>80</v>
      </c>
      <c r="C275" s="117">
        <v>795</v>
      </c>
      <c r="D275" s="118">
        <v>9.7432432432432439</v>
      </c>
      <c r="E275" s="117">
        <v>1579</v>
      </c>
      <c r="F275" s="118">
        <f t="shared" si="24"/>
        <v>0.98616352201257862</v>
      </c>
      <c r="G275" s="117">
        <v>1711</v>
      </c>
      <c r="H275" s="118">
        <f t="shared" si="24"/>
        <v>8.3597213426219064E-2</v>
      </c>
      <c r="I275" s="117">
        <v>1235</v>
      </c>
      <c r="J275" s="118">
        <f t="shared" si="24"/>
        <v>-0.27819988310929278</v>
      </c>
      <c r="K275" s="117">
        <v>1463</v>
      </c>
      <c r="L275" s="118">
        <f t="shared" si="25"/>
        <v>0.18461538461538463</v>
      </c>
    </row>
    <row r="276" spans="2:12" x14ac:dyDescent="0.25">
      <c r="B276" s="116" t="s">
        <v>82</v>
      </c>
      <c r="C276" s="117">
        <v>625</v>
      </c>
      <c r="D276" s="118">
        <v>31.89473684210526</v>
      </c>
      <c r="E276" s="117">
        <v>823</v>
      </c>
      <c r="F276" s="118">
        <f t="shared" si="24"/>
        <v>0.31679999999999997</v>
      </c>
      <c r="G276" s="117">
        <v>657</v>
      </c>
      <c r="H276" s="118">
        <f t="shared" si="24"/>
        <v>-0.20170109356014576</v>
      </c>
      <c r="I276" s="117">
        <v>354</v>
      </c>
      <c r="J276" s="118">
        <f t="shared" si="24"/>
        <v>-0.46118721461187218</v>
      </c>
      <c r="K276" s="117">
        <v>345</v>
      </c>
      <c r="L276" s="118">
        <f t="shared" si="25"/>
        <v>-2.5423728813559365E-2</v>
      </c>
    </row>
    <row r="277" spans="2:12" x14ac:dyDescent="0.25">
      <c r="B277" s="116" t="s">
        <v>84</v>
      </c>
      <c r="C277" s="117">
        <v>39</v>
      </c>
      <c r="D277" s="118">
        <v>-0.63551401869158886</v>
      </c>
      <c r="E277" s="117">
        <v>114</v>
      </c>
      <c r="F277" s="118">
        <f t="shared" si="24"/>
        <v>1.9230769230769229</v>
      </c>
      <c r="G277" s="117">
        <v>74</v>
      </c>
      <c r="H277" s="118">
        <f t="shared" si="24"/>
        <v>-0.35087719298245612</v>
      </c>
      <c r="I277" s="117">
        <v>38</v>
      </c>
      <c r="J277" s="118">
        <f t="shared" si="24"/>
        <v>-0.48648648648648651</v>
      </c>
      <c r="K277" s="117">
        <v>52</v>
      </c>
      <c r="L277" s="118">
        <f t="shared" si="25"/>
        <v>0.36842105263157898</v>
      </c>
    </row>
    <row r="278" spans="2:12" x14ac:dyDescent="0.25">
      <c r="B278" s="116" t="s">
        <v>86</v>
      </c>
      <c r="C278" s="117">
        <v>75</v>
      </c>
      <c r="D278" s="118">
        <v>0.7441860465116279</v>
      </c>
      <c r="E278" s="117">
        <v>147</v>
      </c>
      <c r="F278" s="118">
        <f t="shared" si="24"/>
        <v>0.96</v>
      </c>
      <c r="G278" s="117">
        <v>119</v>
      </c>
      <c r="H278" s="118">
        <f t="shared" si="24"/>
        <v>-0.19047619047619047</v>
      </c>
      <c r="I278" s="117">
        <v>63</v>
      </c>
      <c r="J278" s="118">
        <f t="shared" si="24"/>
        <v>-0.47058823529411764</v>
      </c>
      <c r="K278" s="117">
        <v>65</v>
      </c>
      <c r="L278" s="118">
        <f t="shared" si="25"/>
        <v>3.1746031746031855E-2</v>
      </c>
    </row>
    <row r="279" spans="2:12" x14ac:dyDescent="0.25">
      <c r="B279" s="116" t="s">
        <v>88</v>
      </c>
      <c r="C279" s="117">
        <v>149</v>
      </c>
      <c r="D279" s="118">
        <v>2.7250000000000001</v>
      </c>
      <c r="E279" s="117">
        <v>127</v>
      </c>
      <c r="F279" s="118">
        <f t="shared" si="24"/>
        <v>-0.1476510067114094</v>
      </c>
      <c r="G279" s="117">
        <v>69</v>
      </c>
      <c r="H279" s="118">
        <f t="shared" si="24"/>
        <v>-0.45669291338582674</v>
      </c>
      <c r="I279" s="117">
        <v>62</v>
      </c>
      <c r="J279" s="118">
        <f t="shared" si="24"/>
        <v>-0.10144927536231885</v>
      </c>
      <c r="K279" s="117"/>
      <c r="L279" s="118"/>
    </row>
    <row r="280" spans="2:12" x14ac:dyDescent="0.25">
      <c r="B280" s="116" t="s">
        <v>90</v>
      </c>
      <c r="C280" s="117">
        <v>168</v>
      </c>
      <c r="D280" s="118">
        <v>5.4615384615384617</v>
      </c>
      <c r="E280" s="117">
        <v>94</v>
      </c>
      <c r="F280" s="118">
        <f t="shared" si="24"/>
        <v>-0.44047619047619047</v>
      </c>
      <c r="G280" s="117">
        <v>62</v>
      </c>
      <c r="H280" s="118">
        <f t="shared" si="24"/>
        <v>-0.34042553191489366</v>
      </c>
      <c r="I280" s="117">
        <v>91</v>
      </c>
      <c r="J280" s="118">
        <f t="shared" si="24"/>
        <v>0.467741935483871</v>
      </c>
      <c r="K280" s="117"/>
      <c r="L280" s="118"/>
    </row>
    <row r="281" spans="2:12" x14ac:dyDescent="0.25">
      <c r="B281" s="116" t="s">
        <v>92</v>
      </c>
      <c r="C281" s="117">
        <v>170</v>
      </c>
      <c r="D281" s="118">
        <v>1.0731707317073171</v>
      </c>
      <c r="E281" s="117">
        <v>101</v>
      </c>
      <c r="F281" s="118">
        <f t="shared" si="24"/>
        <v>-0.40588235294117647</v>
      </c>
      <c r="G281" s="117">
        <v>169</v>
      </c>
      <c r="H281" s="118">
        <f t="shared" si="24"/>
        <v>0.6732673267326732</v>
      </c>
      <c r="I281" s="117">
        <v>77</v>
      </c>
      <c r="J281" s="118">
        <f t="shared" si="24"/>
        <v>-0.54437869822485208</v>
      </c>
      <c r="K281" s="117"/>
      <c r="L281" s="118"/>
    </row>
    <row r="282" spans="2:12" x14ac:dyDescent="0.25">
      <c r="B282" s="116" t="s">
        <v>94</v>
      </c>
      <c r="C282" s="117">
        <v>931</v>
      </c>
      <c r="D282" s="118">
        <v>1.6676217765042982</v>
      </c>
      <c r="E282" s="117">
        <v>842</v>
      </c>
      <c r="F282" s="118">
        <f t="shared" si="24"/>
        <v>-9.5596133190118171E-2</v>
      </c>
      <c r="G282" s="117">
        <v>637</v>
      </c>
      <c r="H282" s="118">
        <f t="shared" si="24"/>
        <v>-0.24346793349168649</v>
      </c>
      <c r="I282" s="117">
        <v>542</v>
      </c>
      <c r="J282" s="118">
        <f t="shared" si="24"/>
        <v>-0.14913657770800626</v>
      </c>
      <c r="K282" s="117"/>
      <c r="L282" s="118"/>
    </row>
    <row r="283" spans="2:12" x14ac:dyDescent="0.25">
      <c r="B283" s="116" t="s">
        <v>96</v>
      </c>
      <c r="C283" s="117">
        <v>1396</v>
      </c>
      <c r="D283" s="118">
        <v>0.41869918699186992</v>
      </c>
      <c r="E283" s="117">
        <v>1400</v>
      </c>
      <c r="F283" s="118">
        <f t="shared" si="24"/>
        <v>2.8653295128939771E-3</v>
      </c>
      <c r="G283" s="117">
        <v>1183</v>
      </c>
      <c r="H283" s="118">
        <f t="shared" si="24"/>
        <v>-0.15500000000000003</v>
      </c>
      <c r="I283" s="117">
        <v>1536</v>
      </c>
      <c r="J283" s="118">
        <f t="shared" si="24"/>
        <v>0.2983939137785292</v>
      </c>
      <c r="K283" s="117"/>
      <c r="L283" s="118"/>
    </row>
    <row r="284" spans="2:12" x14ac:dyDescent="0.25">
      <c r="B284" s="116" t="s">
        <v>98</v>
      </c>
      <c r="C284" s="117">
        <v>1630</v>
      </c>
      <c r="D284" s="118">
        <v>0.74705251875669876</v>
      </c>
      <c r="E284" s="117">
        <v>1749</v>
      </c>
      <c r="F284" s="118">
        <f t="shared" si="24"/>
        <v>7.3006134969325176E-2</v>
      </c>
      <c r="G284" s="117">
        <v>1482</v>
      </c>
      <c r="H284" s="118">
        <f t="shared" si="24"/>
        <v>-0.15265866209262435</v>
      </c>
      <c r="I284" s="117">
        <v>1268</v>
      </c>
      <c r="J284" s="118">
        <f t="shared" si="24"/>
        <v>-0.1443994601889339</v>
      </c>
      <c r="K284" s="117"/>
      <c r="L284" s="118"/>
    </row>
    <row r="285" spans="2:12" ht="15.75" x14ac:dyDescent="0.25">
      <c r="B285" s="119" t="s">
        <v>32</v>
      </c>
      <c r="C285" s="120">
        <v>7599</v>
      </c>
      <c r="D285" s="121">
        <v>1.6956367506207877</v>
      </c>
      <c r="E285" s="120">
        <v>9971</v>
      </c>
      <c r="F285" s="121">
        <f t="shared" si="24"/>
        <v>0.31214633504408473</v>
      </c>
      <c r="G285" s="120">
        <v>9581</v>
      </c>
      <c r="H285" s="121">
        <f t="shared" si="24"/>
        <v>-3.9113428943937434E-2</v>
      </c>
      <c r="I285" s="120">
        <v>7579</v>
      </c>
      <c r="J285" s="121">
        <f t="shared" si="24"/>
        <v>-0.20895522388059706</v>
      </c>
      <c r="K285" s="120">
        <v>4675</v>
      </c>
      <c r="L285" s="121">
        <v>0.16787409442917811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94BD-B4A6-4FFA-8096-8596A8B301A8}">
  <sheetPr>
    <tabColor theme="7" tint="0.79998168889431442"/>
  </sheetPr>
  <dimension ref="A4:R2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2" max="2" width="14.28515625" customWidth="1"/>
    <col min="17" max="17" width="13.5703125" bestFit="1" customWidth="1"/>
  </cols>
  <sheetData>
    <row r="4" spans="1:18" ht="48.75" customHeight="1" thickBot="1" x14ac:dyDescent="0.3">
      <c r="B4" s="277" t="s">
        <v>246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1" t="s">
        <v>71</v>
      </c>
    </row>
    <row r="5" spans="1:18" ht="10.5" customHeight="1" thickBot="1" x14ac:dyDescent="0.3">
      <c r="B5" s="109"/>
      <c r="C5" s="109"/>
      <c r="D5" s="109"/>
      <c r="E5" s="109"/>
      <c r="F5" s="109"/>
      <c r="G5" s="109"/>
      <c r="H5" s="109"/>
      <c r="I5" s="109"/>
      <c r="J5" s="110"/>
      <c r="K5" s="109"/>
      <c r="L5" s="109"/>
      <c r="M5" s="109"/>
      <c r="N5" s="109"/>
      <c r="O5" s="109"/>
      <c r="P5" s="4"/>
      <c r="Q5" s="4"/>
      <c r="R5" s="1" t="s">
        <v>72</v>
      </c>
    </row>
    <row r="6" spans="1:18" ht="22.5" thickTop="1" thickBot="1" x14ac:dyDescent="0.3">
      <c r="B6" s="111" t="s">
        <v>32</v>
      </c>
      <c r="C6" s="299" t="s">
        <v>137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</row>
    <row r="7" spans="1:18" ht="22.5" thickTop="1" thickBot="1" x14ac:dyDescent="0.3">
      <c r="B7" s="112"/>
      <c r="C7" s="124">
        <v>2019</v>
      </c>
      <c r="D7" s="301">
        <v>2020</v>
      </c>
      <c r="E7" s="302"/>
      <c r="F7" s="301">
        <v>2021</v>
      </c>
      <c r="G7" s="302"/>
      <c r="H7" s="301">
        <v>2022</v>
      </c>
      <c r="I7" s="302"/>
      <c r="J7" s="301">
        <v>2023</v>
      </c>
      <c r="K7" s="302"/>
      <c r="L7" s="303">
        <v>2024</v>
      </c>
      <c r="M7" s="302"/>
      <c r="N7" s="303">
        <v>2025</v>
      </c>
      <c r="O7" s="304"/>
      <c r="P7" s="303">
        <v>2026</v>
      </c>
      <c r="Q7" s="304"/>
    </row>
    <row r="8" spans="1:18" ht="16.5" thickTop="1" thickBot="1" x14ac:dyDescent="0.3">
      <c r="B8" s="87"/>
      <c r="C8" s="113" t="s">
        <v>74</v>
      </c>
      <c r="D8" s="113" t="s">
        <v>74</v>
      </c>
      <c r="E8" s="114" t="s">
        <v>138</v>
      </c>
      <c r="F8" s="113" t="s">
        <v>74</v>
      </c>
      <c r="G8" s="114" t="s">
        <v>139</v>
      </c>
      <c r="H8" s="113" t="s">
        <v>74</v>
      </c>
      <c r="I8" s="114" t="s">
        <v>140</v>
      </c>
      <c r="J8" s="113" t="s">
        <v>74</v>
      </c>
      <c r="K8" s="114" t="s">
        <v>258</v>
      </c>
      <c r="L8" s="115" t="s">
        <v>74</v>
      </c>
      <c r="M8" s="114" t="s">
        <v>259</v>
      </c>
      <c r="N8" s="115" t="s">
        <v>74</v>
      </c>
      <c r="O8" s="114" t="s">
        <v>260</v>
      </c>
      <c r="P8" s="115" t="s">
        <v>74</v>
      </c>
      <c r="Q8" s="114" t="s">
        <v>141</v>
      </c>
    </row>
    <row r="9" spans="1:18" x14ac:dyDescent="0.25">
      <c r="A9" s="1" t="s">
        <v>75</v>
      </c>
      <c r="B9" s="116" t="s">
        <v>76</v>
      </c>
      <c r="C9" s="117">
        <v>57351</v>
      </c>
      <c r="D9" s="117">
        <v>61311</v>
      </c>
      <c r="E9" s="118">
        <f t="shared" ref="E9:E21" si="0">D9/C9-1</f>
        <v>6.9048490871998824E-2</v>
      </c>
      <c r="F9" s="117">
        <v>4603</v>
      </c>
      <c r="G9" s="118">
        <f>F9/D9-1</f>
        <v>-0.9249237494087521</v>
      </c>
      <c r="H9" s="117">
        <v>36105</v>
      </c>
      <c r="I9" s="118">
        <f>IFERROR(H9/F9-1,"-")</f>
        <v>6.8437975233543344</v>
      </c>
      <c r="J9" s="117">
        <v>60088</v>
      </c>
      <c r="K9" s="118">
        <f>IFERROR(J9/H9-1,"-")</f>
        <v>0.6642570281124498</v>
      </c>
      <c r="L9" s="117">
        <v>66083</v>
      </c>
      <c r="M9" s="118">
        <f t="shared" ref="M9:M21" si="1">IFERROR(L9/J9-1,"-")</f>
        <v>9.9770336839302365E-2</v>
      </c>
      <c r="N9" s="117">
        <v>65410</v>
      </c>
      <c r="O9" s="118">
        <f>IFERROR(N9/L9-1,"-")</f>
        <v>-1.0184162341298042E-2</v>
      </c>
      <c r="P9" s="117">
        <v>65769</v>
      </c>
      <c r="Q9" s="118">
        <f t="shared" ref="Q9:Q20" si="2">IFERROR(P9/N9-1,"-")</f>
        <v>5.4884574224125515E-3</v>
      </c>
    </row>
    <row r="10" spans="1:18" x14ac:dyDescent="0.25">
      <c r="A10" s="1" t="s">
        <v>77</v>
      </c>
      <c r="B10" s="116" t="s">
        <v>78</v>
      </c>
      <c r="C10" s="117">
        <v>52983</v>
      </c>
      <c r="D10" s="117">
        <v>57643</v>
      </c>
      <c r="E10" s="118">
        <f t="shared" si="0"/>
        <v>8.7952739557971338E-2</v>
      </c>
      <c r="F10" s="117">
        <v>6183</v>
      </c>
      <c r="G10" s="118">
        <f t="shared" ref="G10:G20" si="3">F10/D10-1</f>
        <v>-0.89273632531270053</v>
      </c>
      <c r="H10" s="117">
        <v>50459</v>
      </c>
      <c r="I10" s="118">
        <f t="shared" ref="G10:I21" si="4">IFERROR(H10/F10-1,"-")</f>
        <v>7.1609251172569941</v>
      </c>
      <c r="J10" s="117">
        <v>57829</v>
      </c>
      <c r="K10" s="118">
        <f t="shared" ref="K10:K21" si="5">IFERROR(J10/H10-1,"-")</f>
        <v>0.14605917675736735</v>
      </c>
      <c r="L10" s="117">
        <v>66869</v>
      </c>
      <c r="M10" s="118">
        <f t="shared" si="1"/>
        <v>0.1563229521520344</v>
      </c>
      <c r="N10" s="117">
        <v>68685</v>
      </c>
      <c r="O10" s="118">
        <f t="shared" ref="O10:O21" si="6">IFERROR(N10/L10-1,"-")</f>
        <v>2.7157576754549995E-2</v>
      </c>
      <c r="P10" s="117">
        <v>69797</v>
      </c>
      <c r="Q10" s="118">
        <f t="shared" si="2"/>
        <v>1.6189852223920775E-2</v>
      </c>
    </row>
    <row r="11" spans="1:18" x14ac:dyDescent="0.25">
      <c r="A11" s="1" t="s">
        <v>79</v>
      </c>
      <c r="B11" s="116" t="s">
        <v>80</v>
      </c>
      <c r="C11" s="117">
        <v>68140</v>
      </c>
      <c r="D11" s="117">
        <v>23288</v>
      </c>
      <c r="E11" s="118">
        <f t="shared" si="0"/>
        <v>-0.65823304960375695</v>
      </c>
      <c r="F11" s="117">
        <v>8151</v>
      </c>
      <c r="G11" s="118">
        <f t="shared" si="3"/>
        <v>-0.64999141188594978</v>
      </c>
      <c r="H11" s="117">
        <v>57186</v>
      </c>
      <c r="I11" s="118">
        <f t="shared" si="4"/>
        <v>6.0158262789841741</v>
      </c>
      <c r="J11" s="117">
        <v>66430</v>
      </c>
      <c r="K11" s="118">
        <f t="shared" si="5"/>
        <v>0.1616479557933761</v>
      </c>
      <c r="L11" s="117">
        <v>76278</v>
      </c>
      <c r="M11" s="118">
        <f t="shared" si="1"/>
        <v>0.14824627427367143</v>
      </c>
      <c r="N11" s="117">
        <v>79107</v>
      </c>
      <c r="O11" s="118">
        <f t="shared" si="6"/>
        <v>3.7088020136867739E-2</v>
      </c>
      <c r="P11" s="117">
        <v>74337</v>
      </c>
      <c r="Q11" s="118">
        <f t="shared" si="2"/>
        <v>-6.0298077287724183E-2</v>
      </c>
    </row>
    <row r="12" spans="1:18" x14ac:dyDescent="0.25">
      <c r="A12" s="1" t="s">
        <v>81</v>
      </c>
      <c r="B12" s="116" t="s">
        <v>82</v>
      </c>
      <c r="C12" s="117">
        <v>63613</v>
      </c>
      <c r="D12" s="117">
        <v>0</v>
      </c>
      <c r="E12" s="118">
        <f t="shared" si="0"/>
        <v>-1</v>
      </c>
      <c r="F12" s="117">
        <v>8112</v>
      </c>
      <c r="G12" s="118" t="str">
        <f t="shared" si="4"/>
        <v>-</v>
      </c>
      <c r="H12" s="117">
        <v>60780</v>
      </c>
      <c r="I12" s="118">
        <f t="shared" si="4"/>
        <v>6.4926035502958577</v>
      </c>
      <c r="J12" s="117">
        <v>65148</v>
      </c>
      <c r="K12" s="118">
        <f t="shared" si="5"/>
        <v>7.1865745310957463E-2</v>
      </c>
      <c r="L12" s="117">
        <v>66545</v>
      </c>
      <c r="M12" s="118">
        <f t="shared" si="1"/>
        <v>2.1443482532080838E-2</v>
      </c>
      <c r="N12" s="117">
        <v>76454</v>
      </c>
      <c r="O12" s="118">
        <f t="shared" si="6"/>
        <v>0.14890675482756022</v>
      </c>
      <c r="P12" s="117">
        <v>67747</v>
      </c>
      <c r="Q12" s="118">
        <f t="shared" si="2"/>
        <v>-0.11388547361812329</v>
      </c>
    </row>
    <row r="13" spans="1:18" x14ac:dyDescent="0.25">
      <c r="A13" s="1" t="s">
        <v>83</v>
      </c>
      <c r="B13" s="116" t="s">
        <v>84</v>
      </c>
      <c r="C13" s="117">
        <v>65314</v>
      </c>
      <c r="D13" s="117">
        <v>0</v>
      </c>
      <c r="E13" s="118">
        <f t="shared" si="0"/>
        <v>-1</v>
      </c>
      <c r="F13" s="117">
        <v>18010</v>
      </c>
      <c r="G13" s="118" t="str">
        <f t="shared" si="4"/>
        <v>-</v>
      </c>
      <c r="H13" s="117">
        <v>53595</v>
      </c>
      <c r="I13" s="118">
        <f t="shared" si="4"/>
        <v>1.975846751804553</v>
      </c>
      <c r="J13" s="117">
        <v>58098</v>
      </c>
      <c r="K13" s="118">
        <f t="shared" si="5"/>
        <v>8.4019031626084484E-2</v>
      </c>
      <c r="L13" s="117">
        <v>77065</v>
      </c>
      <c r="M13" s="118">
        <f t="shared" si="1"/>
        <v>0.32646562704396032</v>
      </c>
      <c r="N13" s="117">
        <v>77025</v>
      </c>
      <c r="O13" s="118">
        <f t="shared" si="6"/>
        <v>-5.1904236683320004E-4</v>
      </c>
      <c r="P13" s="117">
        <v>72112</v>
      </c>
      <c r="Q13" s="118">
        <f t="shared" si="2"/>
        <v>-6.3784485556637405E-2</v>
      </c>
    </row>
    <row r="14" spans="1:18" x14ac:dyDescent="0.25">
      <c r="A14" s="1" t="s">
        <v>85</v>
      </c>
      <c r="B14" s="116" t="s">
        <v>86</v>
      </c>
      <c r="C14" s="117">
        <v>70924</v>
      </c>
      <c r="D14" s="117">
        <v>0</v>
      </c>
      <c r="E14" s="118">
        <f t="shared" si="0"/>
        <v>-1</v>
      </c>
      <c r="F14" s="117">
        <v>25023</v>
      </c>
      <c r="G14" s="118" t="str">
        <f t="shared" si="4"/>
        <v>-</v>
      </c>
      <c r="H14" s="117">
        <v>63207</v>
      </c>
      <c r="I14" s="118">
        <f t="shared" si="4"/>
        <v>1.5259561203692602</v>
      </c>
      <c r="J14" s="117">
        <v>71344</v>
      </c>
      <c r="K14" s="118">
        <f t="shared" si="5"/>
        <v>0.12873574129447696</v>
      </c>
      <c r="L14" s="117">
        <v>83393</v>
      </c>
      <c r="M14" s="118">
        <f t="shared" si="1"/>
        <v>0.16888596097779773</v>
      </c>
      <c r="N14" s="117">
        <v>77257</v>
      </c>
      <c r="O14" s="118">
        <f t="shared" si="6"/>
        <v>-7.3579317208878448E-2</v>
      </c>
      <c r="P14" s="117">
        <v>81829</v>
      </c>
      <c r="Q14" s="118">
        <f t="shared" si="2"/>
        <v>5.9179103511656006E-2</v>
      </c>
    </row>
    <row r="15" spans="1:18" x14ac:dyDescent="0.25">
      <c r="A15" s="1" t="s">
        <v>87</v>
      </c>
      <c r="B15" s="116" t="s">
        <v>88</v>
      </c>
      <c r="C15" s="117">
        <v>72529</v>
      </c>
      <c r="D15" s="117">
        <v>0</v>
      </c>
      <c r="E15" s="118">
        <f t="shared" si="0"/>
        <v>-1</v>
      </c>
      <c r="F15" s="117">
        <v>41575</v>
      </c>
      <c r="G15" s="118" t="str">
        <f t="shared" si="4"/>
        <v>-</v>
      </c>
      <c r="H15" s="117">
        <v>73949</v>
      </c>
      <c r="I15" s="118">
        <f t="shared" si="4"/>
        <v>0.77868911605532176</v>
      </c>
      <c r="J15" s="117">
        <v>76772</v>
      </c>
      <c r="K15" s="118">
        <f t="shared" si="5"/>
        <v>3.8174958417287685E-2</v>
      </c>
      <c r="L15" s="117">
        <v>90048</v>
      </c>
      <c r="M15" s="118">
        <f t="shared" si="1"/>
        <v>0.17292762986505505</v>
      </c>
      <c r="N15" s="117">
        <v>93840</v>
      </c>
      <c r="O15" s="118">
        <f t="shared" si="6"/>
        <v>4.2110874200426363E-2</v>
      </c>
      <c r="P15" s="117">
        <v>0</v>
      </c>
      <c r="Q15" s="118">
        <f t="shared" si="2"/>
        <v>-1</v>
      </c>
    </row>
    <row r="16" spans="1:18" x14ac:dyDescent="0.25">
      <c r="A16" s="1" t="s">
        <v>89</v>
      </c>
      <c r="B16" s="116" t="s">
        <v>90</v>
      </c>
      <c r="C16" s="117">
        <v>76074</v>
      </c>
      <c r="D16" s="117">
        <v>21705</v>
      </c>
      <c r="E16" s="118">
        <f t="shared" si="0"/>
        <v>-0.71468570076504456</v>
      </c>
      <c r="F16" s="117">
        <v>50036</v>
      </c>
      <c r="G16" s="118">
        <f t="shared" si="3"/>
        <v>1.3052752821930431</v>
      </c>
      <c r="H16" s="117">
        <v>65748</v>
      </c>
      <c r="I16" s="118">
        <f t="shared" si="4"/>
        <v>0.31401390998481093</v>
      </c>
      <c r="J16" s="117">
        <v>73184</v>
      </c>
      <c r="K16" s="118">
        <f t="shared" si="5"/>
        <v>0.11309849729269339</v>
      </c>
      <c r="L16" s="117">
        <v>89034</v>
      </c>
      <c r="M16" s="118">
        <f t="shared" si="1"/>
        <v>0.21657739396589415</v>
      </c>
      <c r="N16" s="117">
        <v>94925</v>
      </c>
      <c r="O16" s="118">
        <f t="shared" si="6"/>
        <v>6.6165734438529133E-2</v>
      </c>
      <c r="P16" s="117">
        <v>0</v>
      </c>
      <c r="Q16" s="118">
        <f t="shared" si="2"/>
        <v>-1</v>
      </c>
    </row>
    <row r="17" spans="1:17" x14ac:dyDescent="0.25">
      <c r="A17" s="1" t="s">
        <v>91</v>
      </c>
      <c r="B17" s="116" t="s">
        <v>92</v>
      </c>
      <c r="C17" s="117">
        <v>69073</v>
      </c>
      <c r="D17" s="117">
        <v>17561</v>
      </c>
      <c r="E17" s="118">
        <f t="shared" si="0"/>
        <v>-0.74576173034325999</v>
      </c>
      <c r="F17" s="117">
        <v>48518</v>
      </c>
      <c r="G17" s="118">
        <f t="shared" si="3"/>
        <v>1.7628267182962247</v>
      </c>
      <c r="H17" s="117">
        <v>62173</v>
      </c>
      <c r="I17" s="118">
        <f t="shared" si="4"/>
        <v>0.28144193907415804</v>
      </c>
      <c r="J17" s="117">
        <v>71851</v>
      </c>
      <c r="K17" s="118">
        <f t="shared" si="5"/>
        <v>0.15566242581184753</v>
      </c>
      <c r="L17" s="117">
        <v>77584</v>
      </c>
      <c r="M17" s="118">
        <f t="shared" si="1"/>
        <v>7.9790121223086707E-2</v>
      </c>
      <c r="N17" s="117">
        <v>79102</v>
      </c>
      <c r="O17" s="118">
        <f t="shared" si="6"/>
        <v>1.9565889874200826E-2</v>
      </c>
      <c r="P17" s="117">
        <v>0</v>
      </c>
      <c r="Q17" s="118">
        <f t="shared" si="2"/>
        <v>-1</v>
      </c>
    </row>
    <row r="18" spans="1:17" x14ac:dyDescent="0.25">
      <c r="A18" s="1" t="s">
        <v>93</v>
      </c>
      <c r="B18" s="116" t="s">
        <v>94</v>
      </c>
      <c r="C18" s="117">
        <v>66991</v>
      </c>
      <c r="D18" s="117">
        <v>14861</v>
      </c>
      <c r="E18" s="118">
        <f t="shared" si="0"/>
        <v>-0.77816423101610666</v>
      </c>
      <c r="F18" s="117">
        <v>52374</v>
      </c>
      <c r="G18" s="118">
        <f t="shared" si="3"/>
        <v>2.5242581252943945</v>
      </c>
      <c r="H18" s="117">
        <v>64171</v>
      </c>
      <c r="I18" s="118">
        <f t="shared" si="4"/>
        <v>0.22524535074655372</v>
      </c>
      <c r="J18" s="117">
        <v>70925</v>
      </c>
      <c r="K18" s="118">
        <f t="shared" si="5"/>
        <v>0.10525003506256714</v>
      </c>
      <c r="L18" s="117">
        <v>81853</v>
      </c>
      <c r="M18" s="118">
        <f t="shared" si="1"/>
        <v>0.15407825167430378</v>
      </c>
      <c r="N18" s="117">
        <v>83480</v>
      </c>
      <c r="O18" s="118">
        <f t="shared" si="6"/>
        <v>1.9877096746606648E-2</v>
      </c>
      <c r="P18" s="117">
        <v>0</v>
      </c>
      <c r="Q18" s="118">
        <f t="shared" si="2"/>
        <v>-1</v>
      </c>
    </row>
    <row r="19" spans="1:17" x14ac:dyDescent="0.25">
      <c r="A19" s="1" t="s">
        <v>95</v>
      </c>
      <c r="B19" s="116" t="s">
        <v>96</v>
      </c>
      <c r="C19" s="117">
        <v>66714</v>
      </c>
      <c r="D19" s="117">
        <v>6170</v>
      </c>
      <c r="E19" s="118">
        <f t="shared" si="0"/>
        <v>-0.90751566387864613</v>
      </c>
      <c r="F19" s="117">
        <v>47468</v>
      </c>
      <c r="G19" s="118">
        <f t="shared" si="3"/>
        <v>6.6933549432739063</v>
      </c>
      <c r="H19" s="117">
        <v>61752</v>
      </c>
      <c r="I19" s="118">
        <f t="shared" si="4"/>
        <v>0.30091851352490107</v>
      </c>
      <c r="J19" s="117">
        <v>66055</v>
      </c>
      <c r="K19" s="118">
        <f t="shared" si="5"/>
        <v>6.9681953620935433E-2</v>
      </c>
      <c r="L19" s="117">
        <v>73285</v>
      </c>
      <c r="M19" s="118">
        <f t="shared" si="1"/>
        <v>0.10945424267655746</v>
      </c>
      <c r="N19" s="117">
        <v>72077</v>
      </c>
      <c r="O19" s="118">
        <f t="shared" si="6"/>
        <v>-1.6483591458006375E-2</v>
      </c>
      <c r="P19" s="117">
        <v>0</v>
      </c>
      <c r="Q19" s="118">
        <f t="shared" si="2"/>
        <v>-1</v>
      </c>
    </row>
    <row r="20" spans="1:17" x14ac:dyDescent="0.25">
      <c r="A20" s="1" t="s">
        <v>97</v>
      </c>
      <c r="B20" s="116" t="s">
        <v>98</v>
      </c>
      <c r="C20" s="117">
        <v>62015</v>
      </c>
      <c r="D20" s="117">
        <v>8912</v>
      </c>
      <c r="E20" s="118">
        <f t="shared" si="0"/>
        <v>-0.85629283237926312</v>
      </c>
      <c r="F20" s="117">
        <v>44151</v>
      </c>
      <c r="G20" s="118">
        <f t="shared" si="3"/>
        <v>3.9541068222621183</v>
      </c>
      <c r="H20" s="117">
        <v>61664</v>
      </c>
      <c r="I20" s="118">
        <f t="shared" si="4"/>
        <v>0.39666145727163604</v>
      </c>
      <c r="J20" s="117">
        <v>62539</v>
      </c>
      <c r="K20" s="118">
        <f t="shared" si="5"/>
        <v>1.4189802802283324E-2</v>
      </c>
      <c r="L20" s="117">
        <v>67921</v>
      </c>
      <c r="M20" s="118">
        <f t="shared" si="1"/>
        <v>8.6058299621036394E-2</v>
      </c>
      <c r="N20" s="117">
        <v>70034</v>
      </c>
      <c r="O20" s="118">
        <f t="shared" si="6"/>
        <v>3.1109671530159977E-2</v>
      </c>
      <c r="P20" s="117">
        <v>0</v>
      </c>
      <c r="Q20" s="118">
        <f t="shared" si="2"/>
        <v>-1</v>
      </c>
    </row>
    <row r="21" spans="1:17" ht="15.75" x14ac:dyDescent="0.25">
      <c r="A21" s="1" t="s">
        <v>0</v>
      </c>
      <c r="B21" s="119" t="s">
        <v>32</v>
      </c>
      <c r="C21" s="120">
        <v>791721</v>
      </c>
      <c r="D21" s="120">
        <v>225835</v>
      </c>
      <c r="E21" s="121">
        <f t="shared" si="0"/>
        <v>-0.71475431370394371</v>
      </c>
      <c r="F21" s="120">
        <v>354204</v>
      </c>
      <c r="G21" s="121">
        <f>F21/D21-1</f>
        <v>0.56841942125888378</v>
      </c>
      <c r="H21" s="120">
        <v>710789</v>
      </c>
      <c r="I21" s="121">
        <f t="shared" si="4"/>
        <v>1.0067221149394134</v>
      </c>
      <c r="J21" s="120">
        <v>800263</v>
      </c>
      <c r="K21" s="121">
        <f t="shared" si="5"/>
        <v>0.12587983213021015</v>
      </c>
      <c r="L21" s="120">
        <v>915958</v>
      </c>
      <c r="M21" s="121">
        <f t="shared" si="1"/>
        <v>0.14457122221069829</v>
      </c>
      <c r="N21" s="120">
        <v>937396</v>
      </c>
      <c r="O21" s="121">
        <f t="shared" si="6"/>
        <v>2.3405003286176784E-2</v>
      </c>
      <c r="P21" s="120">
        <v>431591</v>
      </c>
      <c r="Q21" s="121">
        <v>-2.7812442277975746E-2</v>
      </c>
    </row>
    <row r="22" spans="1:17" ht="6" customHeight="1" x14ac:dyDescent="0.25"/>
    <row r="23" spans="1:1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17"/>
      <c r="Q23" s="107"/>
    </row>
  </sheetData>
  <mergeCells count="9">
    <mergeCell ref="B4:Q4"/>
    <mergeCell ref="C6:Q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0ABC47BA-DE4C-43F9-8887-EC8F42864FA1}"/>
</file>

<file path=customXml/itemProps2.xml><?xml version="1.0" encoding="utf-8"?>
<ds:datastoreItem xmlns:ds="http://schemas.openxmlformats.org/officeDocument/2006/customXml" ds:itemID="{2F7DCC55-9488-4F43-8E8D-F2C6842A2286}"/>
</file>

<file path=customXml/itemProps3.xml><?xml version="1.0" encoding="utf-8"?>
<ds:datastoreItem xmlns:ds="http://schemas.openxmlformats.org/officeDocument/2006/customXml" ds:itemID="{BA5E54DF-10AC-4D5A-9435-337E0EF714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48</vt:i4>
      </vt:variant>
      <vt:variant>
        <vt:lpstr>Rangos con nombre</vt:lpstr>
      </vt:variant>
      <vt:variant>
        <vt:i4>17</vt:i4>
      </vt:variant>
    </vt:vector>
  </HeadingPairs>
  <TitlesOfParts>
    <vt:vector size="65" baseType="lpstr">
      <vt:lpstr>Menú principal</vt:lpstr>
      <vt:lpstr>Resumen indicadores (aloj)</vt:lpstr>
      <vt:lpstr>Resumen indicadores municipios </vt:lpstr>
      <vt:lpstr>Oferta alojativa</vt:lpstr>
      <vt:lpstr>Plazas aloj islas cat y tipolog</vt:lpstr>
      <vt:lpstr>Establecim aloj islas cat y tip</vt:lpstr>
      <vt:lpstr>viajeros entrados</vt:lpstr>
      <vt:lpstr>Viajeros entr evol mensu TF</vt:lpstr>
      <vt:lpstr>Viajeros entr evol mensu TF15-2</vt:lpstr>
      <vt:lpstr>Viajeros entr evol mensu TF cat</vt:lpstr>
      <vt:lpstr>Viajeros entr evol anual TF cat</vt:lpstr>
      <vt:lpstr>Viajeros entr ti-cat ultimo mes</vt:lpstr>
      <vt:lpstr>viaj entrados lugar resid años </vt:lpstr>
      <vt:lpstr>viaj entrados lugar residencia</vt:lpstr>
      <vt:lpstr>viaj entrados lugar residen acu</vt:lpstr>
      <vt:lpstr>viaj entrados lugar residen hot</vt:lpstr>
      <vt:lpstr>viaj entrados lugar residen apt</vt:lpstr>
      <vt:lpstr>viaj entrados lugar residen cat</vt:lpstr>
      <vt:lpstr>viaj entr lugar res año categor</vt:lpstr>
      <vt:lpstr>viajeros alojados</vt:lpstr>
      <vt:lpstr>viaj aloj lugar residen mes</vt:lpstr>
      <vt:lpstr>viaj alojados lugar residen acu</vt:lpstr>
      <vt:lpstr>Pernoctaciones</vt:lpstr>
      <vt:lpstr>Pernoctaciones evol mensu TF</vt:lpstr>
      <vt:lpstr>Pernocta evol mensu TF cat</vt:lpstr>
      <vt:lpstr>Pernoctaciones lugar reside</vt:lpstr>
      <vt:lpstr>Pernoctaciones lugar residen ac</vt:lpstr>
      <vt:lpstr>Pernoctaciones lugar reside año</vt:lpstr>
      <vt:lpstr>Estancia media</vt:lpstr>
      <vt:lpstr>EM evol menusual lugar resd</vt:lpstr>
      <vt:lpstr>EM evol mensu TF cat </vt:lpstr>
      <vt:lpstr>Tasa de ocupación</vt:lpstr>
      <vt:lpstr>tasa de ocupación evol mens</vt:lpstr>
      <vt:lpstr>indicadores rentabilidad</vt:lpstr>
      <vt:lpstr>ADR RevPAR ingresos totales ult</vt:lpstr>
      <vt:lpstr>ADR municipios</vt:lpstr>
      <vt:lpstr>RevPAR  municipios</vt:lpstr>
      <vt:lpstr>viajeros españoles</vt:lpstr>
      <vt:lpstr>distribución españoles x Resid</vt:lpstr>
      <vt:lpstr>distribución españoles x cate</vt:lpstr>
      <vt:lpstr>distribución peninsulare x cate</vt:lpstr>
      <vt:lpstr>distribución canarios x cate</vt:lpstr>
      <vt:lpstr>distribución españoles x mun al</vt:lpstr>
      <vt:lpstr>distribución peninsula x munici</vt:lpstr>
      <vt:lpstr>distribución canarias x munici</vt:lpstr>
      <vt:lpstr>evolución anual viaj ent españo</vt:lpstr>
      <vt:lpstr>evolución anual viaj ent penins</vt:lpstr>
      <vt:lpstr>evolución anual viaj ent canari</vt:lpstr>
      <vt:lpstr>'distribución canarias x munici'!Área_de_impresión</vt:lpstr>
      <vt:lpstr>'distribución canarios x cate'!Área_de_impresión</vt:lpstr>
      <vt:lpstr>'distribución españoles x cate'!Área_de_impresión</vt:lpstr>
      <vt:lpstr>'distribución españoles x mun al'!Área_de_impresión</vt:lpstr>
      <vt:lpstr>'distribución españoles x Resid'!Área_de_impresión</vt:lpstr>
      <vt:lpstr>'distribución peninsula x munici'!Área_de_impresión</vt:lpstr>
      <vt:lpstr>'distribución peninsulare x cate'!Área_de_impresión</vt:lpstr>
      <vt:lpstr>'Pernoctaciones lugar reside'!Área_de_impresión</vt:lpstr>
      <vt:lpstr>'Pernoctaciones lugar reside año'!Área_de_impresión</vt:lpstr>
      <vt:lpstr>'Pernoctaciones lugar residen ac'!Área_de_impresión</vt:lpstr>
      <vt:lpstr>'viaj alojados lugar residen acu'!Área_de_impresión</vt:lpstr>
      <vt:lpstr>'viaj entr lugar res año categor'!Área_de_impresión</vt:lpstr>
      <vt:lpstr>'viaj entrados lugar resid años '!Área_de_impresión</vt:lpstr>
      <vt:lpstr>'viaj entrados lugar residen acu'!Área_de_impresión</vt:lpstr>
      <vt:lpstr>'viaj entrados lugar residen apt'!Área_de_impresión</vt:lpstr>
      <vt:lpstr>'viaj entrados lugar residen cat'!Área_de_impresión</vt:lpstr>
      <vt:lpstr>'viaj entrados lugar residen hot'!Área_de_impresión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2026-07-24T12:00:05Z</dcterms:created>
  <dcterms:modified xsi:type="dcterms:W3CDTF">2026-07-27T10:29:59Z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2026-07-24T12:00:19Z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ae9b9949-e8e4-4277-8c34-ab22834ef989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</Properties>
</file>