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9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10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12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3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4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5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6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7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8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9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20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24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5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6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7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30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31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harts/chart29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9.xml" ContentType="application/vnd.openxmlformats-officedocument.themeOverride+xml"/>
  <Override PartName="/xl/drawings/drawing53.xml" ContentType="application/vnd.openxmlformats-officedocument.drawingml.chartshapes+xml"/>
  <Override PartName="/xl/charts/chart30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30.xml" ContentType="application/vnd.openxmlformats-officedocument.themeOverride+xml"/>
  <Override PartName="/xl/drawings/drawing54.xml" ContentType="application/vnd.openxmlformats-officedocument.drawingml.chartshapes+xml"/>
  <Override PartName="/xl/charts/chart31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31.xml" ContentType="application/vnd.openxmlformats-officedocument.themeOverride+xml"/>
  <Override PartName="/xl/drawings/drawing55.xml" ContentType="application/vnd.openxmlformats-officedocument.drawingml.chartshapes+xml"/>
  <Override PartName="/xl/charts/chart32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32.xml" ContentType="application/vnd.openxmlformats-officedocument.themeOverride+xml"/>
  <Override PartName="/xl/drawings/drawing56.xml" ContentType="application/vnd.openxmlformats-officedocument.drawingml.chartshapes+xml"/>
  <Override PartName="/xl/charts/chart33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33.xml" ContentType="application/vnd.openxmlformats-officedocument.themeOverride+xml"/>
  <Override PartName="/xl/drawings/drawing57.xml" ContentType="application/vnd.openxmlformats-officedocument.drawingml.chartshapes+xml"/>
  <Override PartName="/xl/charts/chart34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34.xml" ContentType="application/vnd.openxmlformats-officedocument.themeOverride+xml"/>
  <Override PartName="/xl/drawings/drawing58.xml" ContentType="application/vnd.openxmlformats-officedocument.drawingml.chartshapes+xml"/>
  <Override PartName="/xl/charts/chart35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35.xml" ContentType="application/vnd.openxmlformats-officedocument.themeOverride+xml"/>
  <Override PartName="/xl/drawings/drawing59.xml" ContentType="application/vnd.openxmlformats-officedocument.drawingml.chartshapes+xml"/>
  <Override PartName="/xl/charts/chart36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36.xml" ContentType="application/vnd.openxmlformats-officedocument.themeOverride+xml"/>
  <Override PartName="/xl/drawings/drawing60.xml" ContentType="application/vnd.openxmlformats-officedocument.drawingml.chartshapes+xml"/>
  <Override PartName="/xl/charts/chart37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37.xml" ContentType="application/vnd.openxmlformats-officedocument.themeOverride+xml"/>
  <Override PartName="/xl/drawings/drawing61.xml" ContentType="application/vnd.openxmlformats-officedocument.drawingml.chartshapes+xml"/>
  <Override PartName="/xl/charts/chart38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8.xml" ContentType="application/vnd.openxmlformats-officedocument.themeOverride+xml"/>
  <Override PartName="/xl/drawings/drawing62.xml" ContentType="application/vnd.openxmlformats-officedocument.drawingml.chartshapes+xml"/>
  <Override PartName="/xl/charts/chart39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39.xml" ContentType="application/vnd.openxmlformats-officedocument.themeOverride+xml"/>
  <Override PartName="/xl/drawings/drawing63.xml" ContentType="application/vnd.openxmlformats-officedocument.drawingml.chartshapes+xml"/>
  <Override PartName="/xl/charts/chart40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40.xml" ContentType="application/vnd.openxmlformats-officedocument.themeOverrid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41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41.xml" ContentType="application/vnd.openxmlformats-officedocument.themeOverride+xml"/>
  <Override PartName="/xl/drawings/drawing66.xml" ContentType="application/vnd.openxmlformats-officedocument.drawingml.chartshapes+xml"/>
  <Override PartName="/xl/charts/chart42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42.xml" ContentType="application/vnd.openxmlformats-officedocument.themeOverride+xml"/>
  <Override PartName="/xl/drawings/drawing67.xml" ContentType="application/vnd.openxmlformats-officedocument.drawingml.chartshapes+xml"/>
  <Override PartName="/xl/charts/chart43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43.xml" ContentType="application/vnd.openxmlformats-officedocument.themeOverride+xml"/>
  <Override PartName="/xl/drawings/drawing68.xml" ContentType="application/vnd.openxmlformats-officedocument.drawingml.chartshapes+xml"/>
  <Override PartName="/xl/charts/chart44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44.xml" ContentType="application/vnd.openxmlformats-officedocument.themeOverride+xml"/>
  <Override PartName="/xl/drawings/drawing69.xml" ContentType="application/vnd.openxmlformats-officedocument.drawingml.chartshapes+xml"/>
  <Override PartName="/xl/charts/chart4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45.xml" ContentType="application/vnd.openxmlformats-officedocument.themeOverride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charts/chart46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46.xml" ContentType="application/vnd.openxmlformats-officedocument.themeOverride+xml"/>
  <Override PartName="/xl/drawings/drawing76.xml" ContentType="application/vnd.openxmlformats-officedocument.drawingml.chartshapes+xml"/>
  <Override PartName="/xl/charts/chart47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47.xml" ContentType="application/vnd.openxmlformats-officedocument.themeOverride+xml"/>
  <Override PartName="/xl/drawings/drawing77.xml" ContentType="application/vnd.openxmlformats-officedocument.drawingml.chartshapes+xml"/>
  <Override PartName="/xl/charts/chart48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48.xml" ContentType="application/vnd.openxmlformats-officedocument.themeOverride+xml"/>
  <Override PartName="/xl/drawings/drawing78.xml" ContentType="application/vnd.openxmlformats-officedocument.drawingml.chartshapes+xml"/>
  <Override PartName="/xl/charts/chart49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49.xml" ContentType="application/vnd.openxmlformats-officedocument.themeOverride+xml"/>
  <Override PartName="/xl/drawings/drawing79.xml" ContentType="application/vnd.openxmlformats-officedocument.drawingml.chartshapes+xml"/>
  <Override PartName="/xl/charts/chart50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50.xml" ContentType="application/vnd.openxmlformats-officedocument.themeOverride+xml"/>
  <Override PartName="/xl/drawings/drawing80.xml" ContentType="application/vnd.openxmlformats-officedocument.drawingml.chartshapes+xml"/>
  <Override PartName="/xl/charts/chart51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51.xml" ContentType="application/vnd.openxmlformats-officedocument.themeOverride+xml"/>
  <Override PartName="/xl/drawings/drawing81.xml" ContentType="application/vnd.openxmlformats-officedocument.drawingml.chartshapes+xml"/>
  <Override PartName="/xl/charts/chart52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52.xml" ContentType="application/vnd.openxmlformats-officedocument.themeOverride+xml"/>
  <Override PartName="/xl/drawings/drawing82.xml" ContentType="application/vnd.openxmlformats-officedocument.drawingml.chartshapes+xml"/>
  <Override PartName="/xl/charts/chart53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53.xml" ContentType="application/vnd.openxmlformats-officedocument.themeOverride+xml"/>
  <Override PartName="/xl/drawings/drawing83.xml" ContentType="application/vnd.openxmlformats-officedocument.drawingml.chartshapes+xml"/>
  <Override PartName="/xl/charts/chart54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54.xml" ContentType="application/vnd.openxmlformats-officedocument.themeOverride+xml"/>
  <Override PartName="/xl/drawings/drawing84.xml" ContentType="application/vnd.openxmlformats-officedocument.drawingml.chartshapes+xml"/>
  <Override PartName="/xl/charts/chart55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55.xml" ContentType="application/vnd.openxmlformats-officedocument.themeOverride+xml"/>
  <Override PartName="/xl/drawings/drawing85.xml" ContentType="application/vnd.openxmlformats-officedocument.drawingml.chartshapes+xml"/>
  <Override PartName="/xl/charts/chart56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56.xml" ContentType="application/vnd.openxmlformats-officedocument.themeOverride+xml"/>
  <Override PartName="/xl/drawings/drawing86.xml" ContentType="application/vnd.openxmlformats-officedocument.drawingml.chartshapes+xml"/>
  <Override PartName="/xl/charts/chart57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57.xml" ContentType="application/vnd.openxmlformats-officedocument.themeOverride+xml"/>
  <Override PartName="/xl/drawings/drawing87.xml" ContentType="application/vnd.openxmlformats-officedocument.drawingml.chartshapes+xml"/>
  <Override PartName="/xl/charts/chart58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58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59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59.xml" ContentType="application/vnd.openxmlformats-officedocument.themeOverride+xml"/>
  <Override PartName="/xl/drawings/drawing90.xml" ContentType="application/vnd.openxmlformats-officedocument.drawingml.chartshapes+xml"/>
  <Override PartName="/xl/charts/chart60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60.xml" ContentType="application/vnd.openxmlformats-officedocument.themeOverride+xml"/>
  <Override PartName="/xl/drawings/drawing91.xml" ContentType="application/vnd.openxmlformats-officedocument.drawingml.chartshapes+xml"/>
  <Override PartName="/xl/charts/chart61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61.xml" ContentType="application/vnd.openxmlformats-officedocument.themeOverride+xml"/>
  <Override PartName="/xl/drawings/drawing92.xml" ContentType="application/vnd.openxmlformats-officedocument.drawingml.chartshapes+xml"/>
  <Override PartName="/xl/charts/chart62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62.xml" ContentType="application/vnd.openxmlformats-officedocument.themeOverride+xml"/>
  <Override PartName="/xl/drawings/drawing93.xml" ContentType="application/vnd.openxmlformats-officedocument.drawingml.chartshapes+xml"/>
  <Override PartName="/xl/charts/chart63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theme/themeOverride63.xml" ContentType="application/vnd.openxmlformats-officedocument.themeOverrid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charts/chart64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theme/themeOverride64.xml" ContentType="application/vnd.openxmlformats-officedocument.themeOverride+xml"/>
  <Override PartName="/xl/drawings/drawing97.xml" ContentType="application/vnd.openxmlformats-officedocument.drawingml.chartshapes+xml"/>
  <Override PartName="/xl/charts/chart65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theme/themeOverride65.xml" ContentType="application/vnd.openxmlformats-officedocument.themeOverride+xml"/>
  <Override PartName="/xl/drawings/drawing98.xml" ContentType="application/vnd.openxmlformats-officedocument.drawingml.chartshapes+xml"/>
  <Override PartName="/xl/charts/chart66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66.xml" ContentType="application/vnd.openxmlformats-officedocument.themeOverride+xml"/>
  <Override PartName="/xl/drawings/drawing99.xml" ContentType="application/vnd.openxmlformats-officedocument.drawingml.chartshapes+xml"/>
  <Override PartName="/xl/charts/chart67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67.xml" ContentType="application/vnd.openxmlformats-officedocument.themeOverride+xml"/>
  <Override PartName="/xl/drawings/drawing100.xml" ContentType="application/vnd.openxmlformats-officedocument.drawingml.chartshapes+xml"/>
  <Override PartName="/xl/charts/chart68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68.xml" ContentType="application/vnd.openxmlformats-officedocument.themeOverride+xml"/>
  <Override PartName="/xl/drawings/drawing101.xml" ContentType="application/vnd.openxmlformats-officedocument.drawingml.chartshapes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charts/chart69.xml" ContentType="application/vnd.openxmlformats-officedocument.drawingml.chart+xml"/>
  <Override PartName="/xl/drawings/drawing108.xml" ContentType="application/vnd.openxmlformats-officedocument.drawingml.chartshapes+xml"/>
  <Override PartName="/xl/charts/chart70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109.xml" ContentType="application/vnd.openxmlformats-officedocument.drawingml.chartshapes+xml"/>
  <Override PartName="/xl/charts/chart71.xml" ContentType="application/vnd.openxmlformats-officedocument.drawingml.chart+xml"/>
  <Override PartName="/xl/theme/themeOverride69.xml" ContentType="application/vnd.openxmlformats-officedocument.themeOverride+xml"/>
  <Override PartName="/xl/drawings/drawing110.xml" ContentType="application/vnd.openxmlformats-officedocument.drawingml.chartshapes+xml"/>
  <Override PartName="/xl/drawings/drawing111.xml" ContentType="application/vnd.openxmlformats-officedocument.drawing+xml"/>
  <Override PartName="/xl/charts/chart72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112.xml" ContentType="application/vnd.openxmlformats-officedocument.drawingml.chartshapes+xml"/>
  <Override PartName="/xl/charts/chart73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113.xml" ContentType="application/vnd.openxmlformats-officedocument.drawingml.chartshapes+xml"/>
  <Override PartName="/xl/drawings/drawing114.xml" ContentType="application/vnd.openxmlformats-officedocument.drawing+xml"/>
  <Override PartName="/xl/charts/chart74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115.xml" ContentType="application/vnd.openxmlformats-officedocument.drawingml.chartshapes+xml"/>
  <Override PartName="/xl/charts/chart75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116.xml" ContentType="application/vnd.openxmlformats-officedocument.drawingml.chartshapes+xml"/>
  <Override PartName="/xl/drawings/drawing117.xml" ContentType="application/vnd.openxmlformats-officedocument.drawing+xml"/>
  <Override PartName="/xl/charts/chart76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118.xml" ContentType="application/vnd.openxmlformats-officedocument.drawingml.chartshapes+xml"/>
  <Override PartName="/xl/charts/chart77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119.xml" ContentType="application/vnd.openxmlformats-officedocument.drawingml.chartshapes+xml"/>
  <Override PartName="/xl/drawings/drawing120.xml" ContentType="application/vnd.openxmlformats-officedocument.drawing+xml"/>
  <Override PartName="/xl/charts/chart78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121.xml" ContentType="application/vnd.openxmlformats-officedocument.drawingml.chartshapes+xml"/>
  <Override PartName="/xl/charts/chart79.xml" ContentType="application/vnd.openxmlformats-officedocument.drawingml.chart+xml"/>
  <Override PartName="/xl/theme/themeOverride70.xml" ContentType="application/vnd.openxmlformats-officedocument.themeOverride+xml"/>
  <Override PartName="/xl/drawings/drawing122.xml" ContentType="application/vnd.openxmlformats-officedocument.drawingml.chartshapes+xml"/>
  <Override PartName="/xl/charts/chart8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123.xml" ContentType="application/vnd.openxmlformats-officedocument.drawingml.chartshapes+xml"/>
  <Override PartName="/xl/drawings/drawing124.xml" ContentType="application/vnd.openxmlformats-officedocument.drawing+xml"/>
  <Override PartName="/xl/charts/chart8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125.xml" ContentType="application/vnd.openxmlformats-officedocument.drawingml.chartshapes+xml"/>
  <Override PartName="/xl/charts/chart82.xml" ContentType="application/vnd.openxmlformats-officedocument.drawingml.chart+xml"/>
  <Override PartName="/xl/theme/themeOverride71.xml" ContentType="application/vnd.openxmlformats-officedocument.themeOverride+xml"/>
  <Override PartName="/xl/drawings/drawing126.xml" ContentType="application/vnd.openxmlformats-officedocument.drawingml.chartshapes+xml"/>
  <Override PartName="/xl/charts/chart83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127.xml" ContentType="application/vnd.openxmlformats-officedocument.drawingml.chartshapes+xml"/>
  <Override PartName="/xl/drawings/drawing128.xml" ContentType="application/vnd.openxmlformats-officedocument.drawing+xml"/>
  <Override PartName="/xl/charts/chart84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129.xml" ContentType="application/vnd.openxmlformats-officedocument.drawingml.chartshapes+xml"/>
  <Override PartName="/xl/charts/chart85.xml" ContentType="application/vnd.openxmlformats-officedocument.drawingml.chart+xml"/>
  <Override PartName="/xl/theme/themeOverride72.xml" ContentType="application/vnd.openxmlformats-officedocument.themeOverride+xml"/>
  <Override PartName="/xl/drawings/drawing130.xml" ContentType="application/vnd.openxmlformats-officedocument.drawingml.chartshapes+xml"/>
  <Override PartName="/xl/charts/chart86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87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theme/themeOverride73.xml" ContentType="application/vnd.openxmlformats-officedocument.themeOverride+xml"/>
  <Override PartName="/xl/drawings/drawing133.xml" ContentType="application/vnd.openxmlformats-officedocument.drawingml.chartshapes+xml"/>
  <Override PartName="/xl/drawings/drawing134.xml" ContentType="application/vnd.openxmlformats-officedocument.drawing+xml"/>
  <Override PartName="/xl/charts/chart88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74.xml" ContentType="application/vnd.openxmlformats-officedocument.themeOverride+xml"/>
  <Override PartName="/xl/drawings/drawing135.xml" ContentType="application/vnd.openxmlformats-officedocument.drawingml.chartshapes+xml"/>
  <Override PartName="/xl/drawings/drawing136.xml" ContentType="application/vnd.openxmlformats-officedocument.drawing+xml"/>
  <Override PartName="/xl/charts/chart89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75.xml" ContentType="application/vnd.openxmlformats-officedocument.themeOverride+xml"/>
  <Override PartName="/xl/drawings/drawing13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julio/"/>
    </mc:Choice>
  </mc:AlternateContent>
  <xr:revisionPtr revIDLastSave="38" documentId="8_{E4718718-2102-49E1-92F1-4CDAF7042CF3}" xr6:coauthVersionLast="47" xr6:coauthVersionMax="47" xr10:uidLastSave="{7112A812-2B22-4F04-86AE-A4F2CFAF653E}"/>
  <bookViews>
    <workbookView xWindow="28680" yWindow="-120" windowWidth="21840" windowHeight="13020" xr2:uid="{E240209A-5961-426C-B302-E79F2B281138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8" r:id="rId8"/>
    <sheet name="Viajeros entr evol mensu TF15-2" sheetId="9" r:id="rId9"/>
    <sheet name="Viajeros entr evol mensu TF cat" sheetId="1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24" r:id="rId24"/>
    <sheet name="Pernocta evol mensu TF cat" sheetId="25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48" l="1"/>
  <c r="D20" i="48"/>
  <c r="D19" i="48"/>
  <c r="D18" i="48"/>
  <c r="D17" i="48"/>
  <c r="D16" i="48"/>
  <c r="D15" i="48"/>
  <c r="D14" i="48"/>
  <c r="D13" i="48"/>
  <c r="D12" i="48"/>
  <c r="D11" i="48"/>
  <c r="B11" i="48"/>
  <c r="B12" i="48" s="1"/>
  <c r="B13" i="48" s="1"/>
  <c r="B14" i="48" s="1"/>
  <c r="B15" i="48" s="1"/>
  <c r="B16" i="48" s="1"/>
  <c r="B17" i="48" s="1"/>
  <c r="B18" i="48" s="1"/>
  <c r="B19" i="48" s="1"/>
  <c r="B20" i="48" s="1"/>
  <c r="B21" i="48" s="1"/>
  <c r="B22" i="48" s="1"/>
  <c r="D10" i="48"/>
  <c r="B10" i="48"/>
  <c r="D9" i="48"/>
  <c r="B9" i="48"/>
  <c r="D8" i="48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B9" i="47"/>
  <c r="B10" i="47" s="1"/>
  <c r="B11" i="47" s="1"/>
  <c r="B12" i="47" s="1"/>
  <c r="B13" i="47" s="1"/>
  <c r="B14" i="47" s="1"/>
  <c r="B15" i="47" s="1"/>
  <c r="B16" i="47" s="1"/>
  <c r="B17" i="47" s="1"/>
  <c r="B18" i="47" s="1"/>
  <c r="B19" i="47" s="1"/>
  <c r="B20" i="47" s="1"/>
  <c r="B21" i="47" s="1"/>
  <c r="B22" i="47" s="1"/>
  <c r="D8" i="47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B9" i="46"/>
  <c r="B10" i="46" s="1"/>
  <c r="B11" i="46" s="1"/>
  <c r="B12" i="46" s="1"/>
  <c r="B13" i="46" s="1"/>
  <c r="B14" i="46" s="1"/>
  <c r="B15" i="46" s="1"/>
  <c r="B16" i="46" s="1"/>
  <c r="B17" i="46" s="1"/>
  <c r="B18" i="46" s="1"/>
  <c r="B19" i="46" s="1"/>
  <c r="B20" i="46" s="1"/>
  <c r="B21" i="46" s="1"/>
  <c r="B22" i="46" s="1"/>
  <c r="D8" i="46"/>
  <c r="J146" i="45"/>
  <c r="O146" i="45" s="1"/>
  <c r="F146" i="45"/>
  <c r="I146" i="45" s="1"/>
  <c r="E146" i="45"/>
  <c r="D146" i="45"/>
  <c r="C146" i="45"/>
  <c r="O145" i="45"/>
  <c r="N145" i="45"/>
  <c r="M145" i="45"/>
  <c r="L145" i="45"/>
  <c r="I145" i="45"/>
  <c r="H145" i="45"/>
  <c r="G145" i="45"/>
  <c r="O144" i="45"/>
  <c r="N144" i="45"/>
  <c r="M144" i="45"/>
  <c r="L144" i="45"/>
  <c r="I144" i="45"/>
  <c r="H144" i="45"/>
  <c r="K144" i="45" s="1"/>
  <c r="G144" i="45"/>
  <c r="O143" i="45"/>
  <c r="N143" i="45"/>
  <c r="M143" i="45"/>
  <c r="L143" i="45"/>
  <c r="I143" i="45"/>
  <c r="H143" i="45"/>
  <c r="K143" i="45" s="1"/>
  <c r="G143" i="45"/>
  <c r="O142" i="45"/>
  <c r="N142" i="45"/>
  <c r="M142" i="45"/>
  <c r="L142" i="45"/>
  <c r="I142" i="45"/>
  <c r="H142" i="45"/>
  <c r="K142" i="45" s="1"/>
  <c r="G142" i="45"/>
  <c r="O141" i="45"/>
  <c r="N141" i="45"/>
  <c r="M141" i="45"/>
  <c r="L141" i="45"/>
  <c r="K141" i="45"/>
  <c r="I141" i="45"/>
  <c r="H141" i="45"/>
  <c r="G141" i="45"/>
  <c r="O140" i="45"/>
  <c r="N140" i="45"/>
  <c r="M140" i="45"/>
  <c r="L140" i="45"/>
  <c r="I140" i="45"/>
  <c r="H140" i="45"/>
  <c r="G140" i="45"/>
  <c r="O139" i="45"/>
  <c r="N139" i="45"/>
  <c r="M139" i="45"/>
  <c r="L139" i="45"/>
  <c r="I139" i="45"/>
  <c r="H139" i="45"/>
  <c r="K139" i="45" s="1"/>
  <c r="G139" i="45"/>
  <c r="O138" i="45"/>
  <c r="N138" i="45"/>
  <c r="M138" i="45"/>
  <c r="L138" i="45"/>
  <c r="I138" i="45"/>
  <c r="H138" i="45"/>
  <c r="K138" i="45" s="1"/>
  <c r="G138" i="45"/>
  <c r="O137" i="45"/>
  <c r="N137" i="45"/>
  <c r="M137" i="45"/>
  <c r="L137" i="45"/>
  <c r="I137" i="45"/>
  <c r="H137" i="45"/>
  <c r="K137" i="45" s="1"/>
  <c r="G137" i="45"/>
  <c r="O136" i="45"/>
  <c r="N136" i="45"/>
  <c r="M136" i="45"/>
  <c r="L136" i="45"/>
  <c r="K136" i="45"/>
  <c r="I136" i="45"/>
  <c r="H136" i="45"/>
  <c r="K145" i="45" s="1"/>
  <c r="G136" i="45"/>
  <c r="O135" i="45"/>
  <c r="N135" i="45"/>
  <c r="M135" i="45"/>
  <c r="L135" i="45"/>
  <c r="K135" i="45"/>
  <c r="I135" i="45"/>
  <c r="H135" i="45"/>
  <c r="G135" i="45"/>
  <c r="O16" i="45"/>
  <c r="T16" i="45" s="1"/>
  <c r="N16" i="45"/>
  <c r="K16" i="45"/>
  <c r="P16" i="45" s="1"/>
  <c r="G16" i="45"/>
  <c r="M16" i="45" s="1"/>
  <c r="F16" i="45"/>
  <c r="E16" i="45"/>
  <c r="D16" i="45"/>
  <c r="C16" i="45"/>
  <c r="T15" i="45"/>
  <c r="S15" i="45"/>
  <c r="R15" i="45"/>
  <c r="Q15" i="45"/>
  <c r="P15" i="45"/>
  <c r="N15" i="45"/>
  <c r="M15" i="45"/>
  <c r="L15" i="45"/>
  <c r="J15" i="45"/>
  <c r="I15" i="45"/>
  <c r="H15" i="45"/>
  <c r="F15" i="45"/>
  <c r="T14" i="45"/>
  <c r="S14" i="45"/>
  <c r="R14" i="45"/>
  <c r="Q14" i="45"/>
  <c r="P14" i="45"/>
  <c r="N14" i="45"/>
  <c r="M14" i="45"/>
  <c r="L14" i="45"/>
  <c r="J14" i="45"/>
  <c r="I14" i="45"/>
  <c r="H14" i="45"/>
  <c r="F14" i="45"/>
  <c r="T13" i="45"/>
  <c r="S13" i="45"/>
  <c r="R13" i="45"/>
  <c r="Q13" i="45"/>
  <c r="P13" i="45"/>
  <c r="N13" i="45"/>
  <c r="M13" i="45"/>
  <c r="L13" i="45"/>
  <c r="J13" i="45"/>
  <c r="I13" i="45"/>
  <c r="H13" i="45"/>
  <c r="F13" i="45"/>
  <c r="T12" i="45"/>
  <c r="S12" i="45"/>
  <c r="R12" i="45"/>
  <c r="Q12" i="45"/>
  <c r="P12" i="45"/>
  <c r="N12" i="45"/>
  <c r="M12" i="45"/>
  <c r="L12" i="45"/>
  <c r="J12" i="45"/>
  <c r="I12" i="45"/>
  <c r="H12" i="45"/>
  <c r="F12" i="45"/>
  <c r="T11" i="45"/>
  <c r="S11" i="45"/>
  <c r="R11" i="45"/>
  <c r="Q11" i="45"/>
  <c r="P11" i="45"/>
  <c r="N11" i="45"/>
  <c r="M11" i="45"/>
  <c r="L11" i="45"/>
  <c r="J11" i="45"/>
  <c r="I11" i="45"/>
  <c r="H11" i="45"/>
  <c r="F11" i="45"/>
  <c r="T10" i="45"/>
  <c r="S10" i="45"/>
  <c r="R10" i="45"/>
  <c r="Q10" i="45"/>
  <c r="P10" i="45"/>
  <c r="N10" i="45"/>
  <c r="M10" i="45"/>
  <c r="L10" i="45"/>
  <c r="J10" i="45"/>
  <c r="I10" i="45"/>
  <c r="H10" i="45"/>
  <c r="F10" i="45"/>
  <c r="T9" i="45"/>
  <c r="S9" i="45"/>
  <c r="R9" i="45"/>
  <c r="Q9" i="45"/>
  <c r="P9" i="45"/>
  <c r="N9" i="45"/>
  <c r="M9" i="45"/>
  <c r="L9" i="45"/>
  <c r="J9" i="45"/>
  <c r="I9" i="45"/>
  <c r="H9" i="45"/>
  <c r="F9" i="45"/>
  <c r="T8" i="45"/>
  <c r="S8" i="45"/>
  <c r="R8" i="45"/>
  <c r="Q8" i="45"/>
  <c r="P8" i="45"/>
  <c r="N8" i="45"/>
  <c r="M8" i="45"/>
  <c r="L8" i="45"/>
  <c r="J8" i="45"/>
  <c r="I8" i="45"/>
  <c r="H8" i="45"/>
  <c r="F8" i="45"/>
  <c r="T7" i="45"/>
  <c r="S7" i="45"/>
  <c r="R7" i="45"/>
  <c r="Q7" i="45"/>
  <c r="P7" i="45"/>
  <c r="N7" i="45"/>
  <c r="M7" i="45"/>
  <c r="L7" i="45"/>
  <c r="J7" i="45"/>
  <c r="I7" i="45"/>
  <c r="H7" i="45"/>
  <c r="F7" i="45"/>
  <c r="T6" i="45"/>
  <c r="S6" i="45"/>
  <c r="R6" i="45"/>
  <c r="Q6" i="45"/>
  <c r="P6" i="45"/>
  <c r="N6" i="45"/>
  <c r="M6" i="45"/>
  <c r="L6" i="45"/>
  <c r="J6" i="45"/>
  <c r="I6" i="45"/>
  <c r="H6" i="45"/>
  <c r="F6" i="45"/>
  <c r="T5" i="45"/>
  <c r="S5" i="45"/>
  <c r="R5" i="45"/>
  <c r="Q5" i="45"/>
  <c r="P5" i="45"/>
  <c r="N5" i="45"/>
  <c r="M5" i="45"/>
  <c r="L5" i="45"/>
  <c r="J5" i="45"/>
  <c r="I5" i="45"/>
  <c r="H5" i="45"/>
  <c r="F5" i="45"/>
  <c r="O146" i="44"/>
  <c r="N146" i="44"/>
  <c r="M146" i="44"/>
  <c r="L146" i="44"/>
  <c r="K146" i="44"/>
  <c r="J146" i="44"/>
  <c r="I146" i="44"/>
  <c r="H146" i="44"/>
  <c r="G146" i="44"/>
  <c r="F146" i="44"/>
  <c r="E146" i="44"/>
  <c r="D146" i="44"/>
  <c r="C146" i="44"/>
  <c r="O145" i="44"/>
  <c r="N145" i="44"/>
  <c r="M145" i="44"/>
  <c r="L145" i="44"/>
  <c r="K145" i="44"/>
  <c r="I145" i="44"/>
  <c r="H145" i="44"/>
  <c r="G145" i="44"/>
  <c r="O144" i="44"/>
  <c r="N144" i="44"/>
  <c r="M144" i="44"/>
  <c r="L144" i="44"/>
  <c r="I144" i="44"/>
  <c r="H144" i="44"/>
  <c r="K144" i="44" s="1"/>
  <c r="G144" i="44"/>
  <c r="O143" i="44"/>
  <c r="N143" i="44"/>
  <c r="M143" i="44"/>
  <c r="L143" i="44"/>
  <c r="I143" i="44"/>
  <c r="H143" i="44"/>
  <c r="K143" i="44" s="1"/>
  <c r="G143" i="44"/>
  <c r="O142" i="44"/>
  <c r="N142" i="44"/>
  <c r="M142" i="44"/>
  <c r="L142" i="44"/>
  <c r="I142" i="44"/>
  <c r="H142" i="44"/>
  <c r="K142" i="44" s="1"/>
  <c r="G142" i="44"/>
  <c r="O141" i="44"/>
  <c r="N141" i="44"/>
  <c r="M141" i="44"/>
  <c r="L141" i="44"/>
  <c r="K141" i="44"/>
  <c r="I141" i="44"/>
  <c r="H141" i="44"/>
  <c r="G141" i="44"/>
  <c r="O140" i="44"/>
  <c r="N140" i="44"/>
  <c r="M140" i="44"/>
  <c r="L140" i="44"/>
  <c r="K140" i="44"/>
  <c r="I140" i="44"/>
  <c r="H140" i="44"/>
  <c r="G140" i="44"/>
  <c r="O139" i="44"/>
  <c r="N139" i="44"/>
  <c r="M139" i="44"/>
  <c r="L139" i="44"/>
  <c r="I139" i="44"/>
  <c r="H139" i="44"/>
  <c r="K139" i="44" s="1"/>
  <c r="G139" i="44"/>
  <c r="O138" i="44"/>
  <c r="N138" i="44"/>
  <c r="M138" i="44"/>
  <c r="L138" i="44"/>
  <c r="I138" i="44"/>
  <c r="H138" i="44"/>
  <c r="K138" i="44" s="1"/>
  <c r="G138" i="44"/>
  <c r="O137" i="44"/>
  <c r="N137" i="44"/>
  <c r="M137" i="44"/>
  <c r="L137" i="44"/>
  <c r="I137" i="44"/>
  <c r="H137" i="44"/>
  <c r="K137" i="44" s="1"/>
  <c r="G137" i="44"/>
  <c r="O136" i="44"/>
  <c r="N136" i="44"/>
  <c r="M136" i="44"/>
  <c r="L136" i="44"/>
  <c r="K136" i="44"/>
  <c r="I136" i="44"/>
  <c r="H136" i="44"/>
  <c r="G136" i="44"/>
  <c r="O135" i="44"/>
  <c r="N135" i="44"/>
  <c r="M135" i="44"/>
  <c r="L135" i="44"/>
  <c r="K135" i="44"/>
  <c r="I135" i="44"/>
  <c r="H135" i="44"/>
  <c r="G135" i="44"/>
  <c r="R16" i="44"/>
  <c r="Q16" i="44"/>
  <c r="O16" i="44"/>
  <c r="P16" i="44" s="1"/>
  <c r="N16" i="44"/>
  <c r="K16" i="44"/>
  <c r="G16" i="44"/>
  <c r="M16" i="44" s="1"/>
  <c r="E16" i="44"/>
  <c r="F16" i="44" s="1"/>
  <c r="D16" i="44"/>
  <c r="C16" i="44"/>
  <c r="T15" i="44"/>
  <c r="S15" i="44"/>
  <c r="R15" i="44"/>
  <c r="Q15" i="44"/>
  <c r="P15" i="44"/>
  <c r="N15" i="44"/>
  <c r="M15" i="44"/>
  <c r="L15" i="44"/>
  <c r="J15" i="44"/>
  <c r="I15" i="44"/>
  <c r="H15" i="44"/>
  <c r="F15" i="44"/>
  <c r="T14" i="44"/>
  <c r="S14" i="44"/>
  <c r="R14" i="44"/>
  <c r="Q14" i="44"/>
  <c r="P14" i="44"/>
  <c r="N14" i="44"/>
  <c r="M14" i="44"/>
  <c r="L14" i="44"/>
  <c r="J14" i="44"/>
  <c r="I14" i="44"/>
  <c r="H14" i="44"/>
  <c r="F14" i="44"/>
  <c r="T13" i="44"/>
  <c r="S13" i="44"/>
  <c r="R13" i="44"/>
  <c r="Q13" i="44"/>
  <c r="P13" i="44"/>
  <c r="N13" i="44"/>
  <c r="M13" i="44"/>
  <c r="L13" i="44"/>
  <c r="J13" i="44"/>
  <c r="I13" i="44"/>
  <c r="H13" i="44"/>
  <c r="F13" i="44"/>
  <c r="T12" i="44"/>
  <c r="S12" i="44"/>
  <c r="R12" i="44"/>
  <c r="Q12" i="44"/>
  <c r="P12" i="44"/>
  <c r="N12" i="44"/>
  <c r="M12" i="44"/>
  <c r="L12" i="44"/>
  <c r="J12" i="44"/>
  <c r="I12" i="44"/>
  <c r="H12" i="44"/>
  <c r="F12" i="44"/>
  <c r="T11" i="44"/>
  <c r="S11" i="44"/>
  <c r="R11" i="44"/>
  <c r="Q11" i="44"/>
  <c r="P11" i="44"/>
  <c r="N11" i="44"/>
  <c r="M11" i="44"/>
  <c r="L11" i="44"/>
  <c r="J11" i="44"/>
  <c r="I11" i="44"/>
  <c r="H11" i="44"/>
  <c r="F11" i="44"/>
  <c r="T10" i="44"/>
  <c r="S10" i="44"/>
  <c r="R10" i="44"/>
  <c r="Q10" i="44"/>
  <c r="P10" i="44"/>
  <c r="N10" i="44"/>
  <c r="M10" i="44"/>
  <c r="L10" i="44"/>
  <c r="J10" i="44"/>
  <c r="I10" i="44"/>
  <c r="H10" i="44"/>
  <c r="F10" i="44"/>
  <c r="T9" i="44"/>
  <c r="S9" i="44"/>
  <c r="R9" i="44"/>
  <c r="Q9" i="44"/>
  <c r="P9" i="44"/>
  <c r="N9" i="44"/>
  <c r="M9" i="44"/>
  <c r="L9" i="44"/>
  <c r="J9" i="44"/>
  <c r="I9" i="44"/>
  <c r="H9" i="44"/>
  <c r="F9" i="44"/>
  <c r="T8" i="44"/>
  <c r="S8" i="44"/>
  <c r="R8" i="44"/>
  <c r="Q8" i="44"/>
  <c r="P8" i="44"/>
  <c r="N8" i="44"/>
  <c r="M8" i="44"/>
  <c r="L8" i="44"/>
  <c r="J8" i="44"/>
  <c r="I8" i="44"/>
  <c r="H8" i="44"/>
  <c r="F8" i="44"/>
  <c r="T7" i="44"/>
  <c r="S7" i="44"/>
  <c r="R7" i="44"/>
  <c r="Q7" i="44"/>
  <c r="P7" i="44"/>
  <c r="N7" i="44"/>
  <c r="M7" i="44"/>
  <c r="L7" i="44"/>
  <c r="J7" i="44"/>
  <c r="I7" i="44"/>
  <c r="H7" i="44"/>
  <c r="F7" i="44"/>
  <c r="T6" i="44"/>
  <c r="S6" i="44"/>
  <c r="R6" i="44"/>
  <c r="Q6" i="44"/>
  <c r="P6" i="44"/>
  <c r="N6" i="44"/>
  <c r="M6" i="44"/>
  <c r="L6" i="44"/>
  <c r="J6" i="44"/>
  <c r="I6" i="44"/>
  <c r="H6" i="44"/>
  <c r="F6" i="44"/>
  <c r="T5" i="44"/>
  <c r="S5" i="44"/>
  <c r="R5" i="44"/>
  <c r="Q5" i="44"/>
  <c r="P5" i="44"/>
  <c r="N5" i="44"/>
  <c r="M5" i="44"/>
  <c r="L5" i="44"/>
  <c r="J5" i="44"/>
  <c r="I5" i="44"/>
  <c r="H5" i="44"/>
  <c r="F5" i="44"/>
  <c r="J146" i="43"/>
  <c r="H146" i="43"/>
  <c r="K146" i="43" s="1"/>
  <c r="F146" i="43"/>
  <c r="I146" i="43" s="1"/>
  <c r="E146" i="43"/>
  <c r="D146" i="43"/>
  <c r="C146" i="43"/>
  <c r="O145" i="43"/>
  <c r="N145" i="43"/>
  <c r="M145" i="43"/>
  <c r="L145" i="43"/>
  <c r="I145" i="43"/>
  <c r="H145" i="43"/>
  <c r="K145" i="43" s="1"/>
  <c r="G145" i="43"/>
  <c r="O144" i="43"/>
  <c r="N144" i="43"/>
  <c r="M144" i="43"/>
  <c r="L144" i="43"/>
  <c r="I144" i="43"/>
  <c r="H144" i="43"/>
  <c r="K144" i="43" s="1"/>
  <c r="G144" i="43"/>
  <c r="O143" i="43"/>
  <c r="N143" i="43"/>
  <c r="M143" i="43"/>
  <c r="L143" i="43"/>
  <c r="K143" i="43"/>
  <c r="I143" i="43"/>
  <c r="H143" i="43"/>
  <c r="G143" i="43"/>
  <c r="O142" i="43"/>
  <c r="N142" i="43"/>
  <c r="M142" i="43"/>
  <c r="L142" i="43"/>
  <c r="I142" i="43"/>
  <c r="H142" i="43"/>
  <c r="K142" i="43" s="1"/>
  <c r="G142" i="43"/>
  <c r="O141" i="43"/>
  <c r="N141" i="43"/>
  <c r="M141" i="43"/>
  <c r="L141" i="43"/>
  <c r="I141" i="43"/>
  <c r="H141" i="43"/>
  <c r="K141" i="43" s="1"/>
  <c r="G141" i="43"/>
  <c r="O140" i="43"/>
  <c r="N140" i="43"/>
  <c r="M140" i="43"/>
  <c r="L140" i="43"/>
  <c r="I140" i="43"/>
  <c r="H140" i="43"/>
  <c r="K140" i="43" s="1"/>
  <c r="G140" i="43"/>
  <c r="O139" i="43"/>
  <c r="N139" i="43"/>
  <c r="M139" i="43"/>
  <c r="L139" i="43"/>
  <c r="I139" i="43"/>
  <c r="H139" i="43"/>
  <c r="K139" i="43" s="1"/>
  <c r="G139" i="43"/>
  <c r="O138" i="43"/>
  <c r="N138" i="43"/>
  <c r="M138" i="43"/>
  <c r="L138" i="43"/>
  <c r="K138" i="43"/>
  <c r="I138" i="43"/>
  <c r="H138" i="43"/>
  <c r="G138" i="43"/>
  <c r="O137" i="43"/>
  <c r="N137" i="43"/>
  <c r="M137" i="43"/>
  <c r="L137" i="43"/>
  <c r="I137" i="43"/>
  <c r="H137" i="43"/>
  <c r="K137" i="43" s="1"/>
  <c r="G137" i="43"/>
  <c r="O136" i="43"/>
  <c r="N136" i="43"/>
  <c r="M136" i="43"/>
  <c r="L136" i="43"/>
  <c r="I136" i="43"/>
  <c r="H136" i="43"/>
  <c r="K136" i="43" s="1"/>
  <c r="G136" i="43"/>
  <c r="O135" i="43"/>
  <c r="N135" i="43"/>
  <c r="M135" i="43"/>
  <c r="L135" i="43"/>
  <c r="K135" i="43"/>
  <c r="I135" i="43"/>
  <c r="H135" i="43"/>
  <c r="G135" i="43"/>
  <c r="R16" i="43"/>
  <c r="P16" i="43"/>
  <c r="O16" i="43"/>
  <c r="T16" i="43" s="1"/>
  <c r="N16" i="43"/>
  <c r="K16" i="43"/>
  <c r="M16" i="43" s="1"/>
  <c r="J16" i="43"/>
  <c r="I16" i="43"/>
  <c r="H16" i="43"/>
  <c r="G16" i="43"/>
  <c r="F16" i="43"/>
  <c r="E16" i="43"/>
  <c r="D16" i="43"/>
  <c r="C16" i="43"/>
  <c r="T15" i="43"/>
  <c r="S15" i="43"/>
  <c r="R15" i="43"/>
  <c r="Q15" i="43"/>
  <c r="P15" i="43"/>
  <c r="N15" i="43"/>
  <c r="M15" i="43"/>
  <c r="L15" i="43"/>
  <c r="J15" i="43"/>
  <c r="I15" i="43"/>
  <c r="H15" i="43"/>
  <c r="F15" i="43"/>
  <c r="T14" i="43"/>
  <c r="S14" i="43"/>
  <c r="R14" i="43"/>
  <c r="Q14" i="43"/>
  <c r="P14" i="43"/>
  <c r="N14" i="43"/>
  <c r="M14" i="43"/>
  <c r="L14" i="43"/>
  <c r="J14" i="43"/>
  <c r="I14" i="43"/>
  <c r="H14" i="43"/>
  <c r="F14" i="43"/>
  <c r="T13" i="43"/>
  <c r="S13" i="43"/>
  <c r="R13" i="43"/>
  <c r="Q13" i="43"/>
  <c r="P13" i="43"/>
  <c r="N13" i="43"/>
  <c r="M13" i="43"/>
  <c r="L13" i="43"/>
  <c r="J13" i="43"/>
  <c r="I13" i="43"/>
  <c r="H13" i="43"/>
  <c r="F13" i="43"/>
  <c r="T12" i="43"/>
  <c r="S12" i="43"/>
  <c r="R12" i="43"/>
  <c r="Q12" i="43"/>
  <c r="P12" i="43"/>
  <c r="N12" i="43"/>
  <c r="M12" i="43"/>
  <c r="L12" i="43"/>
  <c r="J12" i="43"/>
  <c r="I12" i="43"/>
  <c r="H12" i="43"/>
  <c r="F12" i="43"/>
  <c r="T11" i="43"/>
  <c r="S11" i="43"/>
  <c r="R11" i="43"/>
  <c r="Q11" i="43"/>
  <c r="P11" i="43"/>
  <c r="N11" i="43"/>
  <c r="M11" i="43"/>
  <c r="L11" i="43"/>
  <c r="J11" i="43"/>
  <c r="I11" i="43"/>
  <c r="H11" i="43"/>
  <c r="F11" i="43"/>
  <c r="T10" i="43"/>
  <c r="S10" i="43"/>
  <c r="R10" i="43"/>
  <c r="Q10" i="43"/>
  <c r="P10" i="43"/>
  <c r="N10" i="43"/>
  <c r="M10" i="43"/>
  <c r="L10" i="43"/>
  <c r="J10" i="43"/>
  <c r="I10" i="43"/>
  <c r="H10" i="43"/>
  <c r="F10" i="43"/>
  <c r="T9" i="43"/>
  <c r="S9" i="43"/>
  <c r="R9" i="43"/>
  <c r="Q9" i="43"/>
  <c r="P9" i="43"/>
  <c r="N9" i="43"/>
  <c r="M9" i="43"/>
  <c r="L9" i="43"/>
  <c r="J9" i="43"/>
  <c r="I9" i="43"/>
  <c r="H9" i="43"/>
  <c r="F9" i="43"/>
  <c r="T8" i="43"/>
  <c r="S8" i="43"/>
  <c r="R8" i="43"/>
  <c r="Q8" i="43"/>
  <c r="P8" i="43"/>
  <c r="N8" i="43"/>
  <c r="M8" i="43"/>
  <c r="L8" i="43"/>
  <c r="J8" i="43"/>
  <c r="I8" i="43"/>
  <c r="H8" i="43"/>
  <c r="F8" i="43"/>
  <c r="T7" i="43"/>
  <c r="S7" i="43"/>
  <c r="R7" i="43"/>
  <c r="Q7" i="43"/>
  <c r="P7" i="43"/>
  <c r="N7" i="43"/>
  <c r="M7" i="43"/>
  <c r="L7" i="43"/>
  <c r="J7" i="43"/>
  <c r="I7" i="43"/>
  <c r="H7" i="43"/>
  <c r="F7" i="43"/>
  <c r="T6" i="43"/>
  <c r="S6" i="43"/>
  <c r="R6" i="43"/>
  <c r="Q6" i="43"/>
  <c r="P6" i="43"/>
  <c r="N6" i="43"/>
  <c r="M6" i="43"/>
  <c r="L6" i="43"/>
  <c r="J6" i="43"/>
  <c r="I6" i="43"/>
  <c r="H6" i="43"/>
  <c r="F6" i="43"/>
  <c r="T5" i="43"/>
  <c r="S5" i="43"/>
  <c r="R5" i="43"/>
  <c r="Q5" i="43"/>
  <c r="P5" i="43"/>
  <c r="N5" i="43"/>
  <c r="M5" i="43"/>
  <c r="L5" i="43"/>
  <c r="J5" i="43"/>
  <c r="I5" i="43"/>
  <c r="H5" i="43"/>
  <c r="F5" i="43"/>
  <c r="O138" i="42"/>
  <c r="N138" i="42"/>
  <c r="M138" i="42"/>
  <c r="L138" i="42"/>
  <c r="K138" i="42"/>
  <c r="I138" i="42"/>
  <c r="H138" i="42"/>
  <c r="G138" i="42"/>
  <c r="O137" i="42"/>
  <c r="N137" i="42"/>
  <c r="M137" i="42"/>
  <c r="L137" i="42"/>
  <c r="K137" i="42"/>
  <c r="I137" i="42"/>
  <c r="H137" i="42"/>
  <c r="G137" i="42"/>
  <c r="O136" i="42"/>
  <c r="N136" i="42"/>
  <c r="M136" i="42"/>
  <c r="L136" i="42"/>
  <c r="K136" i="42"/>
  <c r="I136" i="42"/>
  <c r="H136" i="42"/>
  <c r="G136" i="42"/>
  <c r="O135" i="42"/>
  <c r="N135" i="42"/>
  <c r="M135" i="42"/>
  <c r="L135" i="42"/>
  <c r="K135" i="42"/>
  <c r="I135" i="42"/>
  <c r="H135" i="42"/>
  <c r="G135" i="42"/>
  <c r="O134" i="42"/>
  <c r="N134" i="42"/>
  <c r="M134" i="42"/>
  <c r="L134" i="42"/>
  <c r="K134" i="42"/>
  <c r="I134" i="42"/>
  <c r="H134" i="42"/>
  <c r="G134" i="42"/>
  <c r="O133" i="42"/>
  <c r="N133" i="42"/>
  <c r="M133" i="42"/>
  <c r="L133" i="42"/>
  <c r="K133" i="42"/>
  <c r="I133" i="42"/>
  <c r="H133" i="42"/>
  <c r="G133" i="42"/>
  <c r="T12" i="42"/>
  <c r="S12" i="42"/>
  <c r="R12" i="42"/>
  <c r="Q12" i="42"/>
  <c r="P12" i="42"/>
  <c r="N12" i="42"/>
  <c r="M12" i="42"/>
  <c r="L12" i="42"/>
  <c r="J12" i="42"/>
  <c r="I12" i="42"/>
  <c r="H12" i="42"/>
  <c r="F12" i="42"/>
  <c r="T11" i="42"/>
  <c r="S11" i="42"/>
  <c r="R11" i="42"/>
  <c r="Q11" i="42"/>
  <c r="P11" i="42"/>
  <c r="N11" i="42"/>
  <c r="M11" i="42"/>
  <c r="L11" i="42"/>
  <c r="J11" i="42"/>
  <c r="I11" i="42"/>
  <c r="H11" i="42"/>
  <c r="F11" i="42"/>
  <c r="T10" i="42"/>
  <c r="AA20" i="42" s="1"/>
  <c r="S10" i="42"/>
  <c r="R10" i="42"/>
  <c r="Q10" i="42"/>
  <c r="P10" i="42"/>
  <c r="N10" i="42"/>
  <c r="M10" i="42"/>
  <c r="L10" i="42"/>
  <c r="J10" i="42"/>
  <c r="I10" i="42"/>
  <c r="H10" i="42"/>
  <c r="F10" i="42"/>
  <c r="T9" i="42"/>
  <c r="S9" i="42"/>
  <c r="R9" i="42"/>
  <c r="Q9" i="42"/>
  <c r="P9" i="42"/>
  <c r="N9" i="42"/>
  <c r="M9" i="42"/>
  <c r="L9" i="42"/>
  <c r="J9" i="42"/>
  <c r="I9" i="42"/>
  <c r="H9" i="42"/>
  <c r="F9" i="42"/>
  <c r="T8" i="42"/>
  <c r="S8" i="42"/>
  <c r="R8" i="42"/>
  <c r="Q8" i="42"/>
  <c r="P8" i="42"/>
  <c r="N8" i="42"/>
  <c r="M8" i="42"/>
  <c r="L8" i="42"/>
  <c r="J8" i="42"/>
  <c r="I8" i="42"/>
  <c r="H8" i="42"/>
  <c r="F8" i="42"/>
  <c r="T7" i="42"/>
  <c r="AA19" i="42" s="1"/>
  <c r="S7" i="42"/>
  <c r="R7" i="42"/>
  <c r="Q7" i="42"/>
  <c r="P7" i="42"/>
  <c r="N7" i="42"/>
  <c r="M7" i="42"/>
  <c r="L7" i="42"/>
  <c r="J7" i="42"/>
  <c r="I7" i="42"/>
  <c r="H7" i="42"/>
  <c r="F7" i="42"/>
  <c r="T6" i="42"/>
  <c r="S6" i="42"/>
  <c r="R6" i="42"/>
  <c r="Q6" i="42"/>
  <c r="P6" i="42"/>
  <c r="N6" i="42"/>
  <c r="M6" i="42"/>
  <c r="L6" i="42"/>
  <c r="J6" i="42"/>
  <c r="I6" i="42"/>
  <c r="H6" i="42"/>
  <c r="F6" i="42"/>
  <c r="T5" i="42"/>
  <c r="S5" i="42"/>
  <c r="R5" i="42"/>
  <c r="Q5" i="42"/>
  <c r="P5" i="42"/>
  <c r="N5" i="42"/>
  <c r="M5" i="42"/>
  <c r="L5" i="42"/>
  <c r="J5" i="42"/>
  <c r="I5" i="42"/>
  <c r="H5" i="42"/>
  <c r="F5" i="42"/>
  <c r="O138" i="41"/>
  <c r="N138" i="41"/>
  <c r="M138" i="41"/>
  <c r="L138" i="41"/>
  <c r="K138" i="41"/>
  <c r="I138" i="41"/>
  <c r="H138" i="41"/>
  <c r="G138" i="41"/>
  <c r="O137" i="41"/>
  <c r="N137" i="41"/>
  <c r="M137" i="41"/>
  <c r="L137" i="41"/>
  <c r="K137" i="41"/>
  <c r="I137" i="41"/>
  <c r="H137" i="41"/>
  <c r="G137" i="41"/>
  <c r="O136" i="41"/>
  <c r="N136" i="41"/>
  <c r="M136" i="41"/>
  <c r="L136" i="41"/>
  <c r="K136" i="41"/>
  <c r="I136" i="41"/>
  <c r="H136" i="41"/>
  <c r="G136" i="41"/>
  <c r="O135" i="41"/>
  <c r="N135" i="41"/>
  <c r="M135" i="41"/>
  <c r="L135" i="41"/>
  <c r="K135" i="41"/>
  <c r="I135" i="41"/>
  <c r="H135" i="41"/>
  <c r="G135" i="41"/>
  <c r="O134" i="41"/>
  <c r="N134" i="41"/>
  <c r="M134" i="41"/>
  <c r="L134" i="41"/>
  <c r="K134" i="41"/>
  <c r="I134" i="41"/>
  <c r="H134" i="41"/>
  <c r="G134" i="41"/>
  <c r="O133" i="41"/>
  <c r="N133" i="41"/>
  <c r="M133" i="41"/>
  <c r="L133" i="41"/>
  <c r="K133" i="41"/>
  <c r="I133" i="41"/>
  <c r="H133" i="41"/>
  <c r="G133" i="41"/>
  <c r="AA20" i="41"/>
  <c r="T12" i="41"/>
  <c r="S12" i="41"/>
  <c r="R12" i="41"/>
  <c r="Q12" i="41"/>
  <c r="P12" i="41"/>
  <c r="N12" i="41"/>
  <c r="M12" i="41"/>
  <c r="L12" i="41"/>
  <c r="J12" i="41"/>
  <c r="I12" i="41"/>
  <c r="H12" i="41"/>
  <c r="F12" i="41"/>
  <c r="T11" i="41"/>
  <c r="S11" i="41"/>
  <c r="R11" i="41"/>
  <c r="Q11" i="41"/>
  <c r="P11" i="41"/>
  <c r="N11" i="41"/>
  <c r="M11" i="41"/>
  <c r="L11" i="41"/>
  <c r="J11" i="41"/>
  <c r="I11" i="41"/>
  <c r="H11" i="41"/>
  <c r="F11" i="41"/>
  <c r="T10" i="41"/>
  <c r="S10" i="41"/>
  <c r="R10" i="41"/>
  <c r="Q10" i="41"/>
  <c r="P10" i="41"/>
  <c r="N10" i="41"/>
  <c r="M10" i="41"/>
  <c r="L10" i="41"/>
  <c r="J10" i="41"/>
  <c r="I10" i="41"/>
  <c r="H10" i="41"/>
  <c r="F10" i="41"/>
  <c r="T9" i="41"/>
  <c r="S9" i="41"/>
  <c r="R9" i="41"/>
  <c r="Q9" i="41"/>
  <c r="P9" i="41"/>
  <c r="N9" i="41"/>
  <c r="M9" i="41"/>
  <c r="L9" i="41"/>
  <c r="J9" i="41"/>
  <c r="I9" i="41"/>
  <c r="H9" i="41"/>
  <c r="F9" i="41"/>
  <c r="T8" i="41"/>
  <c r="S8" i="41"/>
  <c r="R8" i="41"/>
  <c r="Q8" i="41"/>
  <c r="P8" i="41"/>
  <c r="N8" i="41"/>
  <c r="M8" i="41"/>
  <c r="L8" i="41"/>
  <c r="J8" i="41"/>
  <c r="I8" i="41"/>
  <c r="H8" i="41"/>
  <c r="F8" i="41"/>
  <c r="T7" i="41"/>
  <c r="AA19" i="41" s="1"/>
  <c r="S7" i="41"/>
  <c r="R7" i="41"/>
  <c r="Q7" i="41"/>
  <c r="P7" i="41"/>
  <c r="N7" i="41"/>
  <c r="M7" i="41"/>
  <c r="L7" i="41"/>
  <c r="J7" i="41"/>
  <c r="I7" i="41"/>
  <c r="H7" i="41"/>
  <c r="F7" i="41"/>
  <c r="T6" i="41"/>
  <c r="S6" i="41"/>
  <c r="R6" i="41"/>
  <c r="Q6" i="41"/>
  <c r="P6" i="41"/>
  <c r="N6" i="41"/>
  <c r="M6" i="41"/>
  <c r="L6" i="41"/>
  <c r="J6" i="41"/>
  <c r="I6" i="41"/>
  <c r="H6" i="41"/>
  <c r="F6" i="41"/>
  <c r="T5" i="41"/>
  <c r="S5" i="41"/>
  <c r="R5" i="41"/>
  <c r="Q5" i="41"/>
  <c r="P5" i="41"/>
  <c r="N5" i="41"/>
  <c r="M5" i="41"/>
  <c r="L5" i="41"/>
  <c r="J5" i="41"/>
  <c r="I5" i="41"/>
  <c r="H5" i="41"/>
  <c r="F5" i="41"/>
  <c r="O138" i="40"/>
  <c r="N138" i="40"/>
  <c r="M138" i="40"/>
  <c r="L138" i="40"/>
  <c r="K138" i="40"/>
  <c r="I138" i="40"/>
  <c r="H138" i="40"/>
  <c r="G138" i="40"/>
  <c r="O137" i="40"/>
  <c r="N137" i="40"/>
  <c r="M137" i="40"/>
  <c r="L137" i="40"/>
  <c r="K137" i="40"/>
  <c r="I137" i="40"/>
  <c r="H137" i="40"/>
  <c r="G137" i="40"/>
  <c r="O136" i="40"/>
  <c r="N136" i="40"/>
  <c r="M136" i="40"/>
  <c r="L136" i="40"/>
  <c r="K136" i="40"/>
  <c r="I136" i="40"/>
  <c r="H136" i="40"/>
  <c r="G136" i="40"/>
  <c r="O135" i="40"/>
  <c r="N135" i="40"/>
  <c r="M135" i="40"/>
  <c r="L135" i="40"/>
  <c r="K135" i="40"/>
  <c r="I135" i="40"/>
  <c r="H135" i="40"/>
  <c r="G135" i="40"/>
  <c r="O134" i="40"/>
  <c r="N134" i="40"/>
  <c r="M134" i="40"/>
  <c r="L134" i="40"/>
  <c r="K134" i="40"/>
  <c r="I134" i="40"/>
  <c r="H134" i="40"/>
  <c r="G134" i="40"/>
  <c r="O133" i="40"/>
  <c r="N133" i="40"/>
  <c r="M133" i="40"/>
  <c r="L133" i="40"/>
  <c r="K133" i="40"/>
  <c r="I133" i="40"/>
  <c r="H133" i="40"/>
  <c r="G133" i="40"/>
  <c r="AA20" i="40"/>
  <c r="T12" i="40"/>
  <c r="S12" i="40"/>
  <c r="R12" i="40"/>
  <c r="Q12" i="40"/>
  <c r="P12" i="40"/>
  <c r="N12" i="40"/>
  <c r="M12" i="40"/>
  <c r="L12" i="40"/>
  <c r="J12" i="40"/>
  <c r="I12" i="40"/>
  <c r="H12" i="40"/>
  <c r="F12" i="40"/>
  <c r="T11" i="40"/>
  <c r="S11" i="40"/>
  <c r="R11" i="40"/>
  <c r="Q11" i="40"/>
  <c r="P11" i="40"/>
  <c r="N11" i="40"/>
  <c r="M11" i="40"/>
  <c r="L11" i="40"/>
  <c r="J11" i="40"/>
  <c r="I11" i="40"/>
  <c r="H11" i="40"/>
  <c r="F11" i="40"/>
  <c r="T10" i="40"/>
  <c r="S10" i="40"/>
  <c r="R10" i="40"/>
  <c r="Q10" i="40"/>
  <c r="P10" i="40"/>
  <c r="N10" i="40"/>
  <c r="M10" i="40"/>
  <c r="L10" i="40"/>
  <c r="J10" i="40"/>
  <c r="I10" i="40"/>
  <c r="H10" i="40"/>
  <c r="F10" i="40"/>
  <c r="T9" i="40"/>
  <c r="S9" i="40"/>
  <c r="R9" i="40"/>
  <c r="Q9" i="40"/>
  <c r="P9" i="40"/>
  <c r="N9" i="40"/>
  <c r="M9" i="40"/>
  <c r="L9" i="40"/>
  <c r="J9" i="40"/>
  <c r="I9" i="40"/>
  <c r="H9" i="40"/>
  <c r="F9" i="40"/>
  <c r="T8" i="40"/>
  <c r="S8" i="40"/>
  <c r="R8" i="40"/>
  <c r="Q8" i="40"/>
  <c r="P8" i="40"/>
  <c r="N8" i="40"/>
  <c r="M8" i="40"/>
  <c r="L8" i="40"/>
  <c r="J8" i="40"/>
  <c r="I8" i="40"/>
  <c r="H8" i="40"/>
  <c r="F8" i="40"/>
  <c r="T7" i="40"/>
  <c r="AA19" i="40" s="1"/>
  <c r="S7" i="40"/>
  <c r="R7" i="40"/>
  <c r="Q7" i="40"/>
  <c r="P7" i="40"/>
  <c r="N7" i="40"/>
  <c r="M7" i="40"/>
  <c r="L7" i="40"/>
  <c r="J7" i="40"/>
  <c r="I7" i="40"/>
  <c r="H7" i="40"/>
  <c r="F7" i="40"/>
  <c r="T6" i="40"/>
  <c r="S6" i="40"/>
  <c r="R6" i="40"/>
  <c r="Q6" i="40"/>
  <c r="P6" i="40"/>
  <c r="N6" i="40"/>
  <c r="M6" i="40"/>
  <c r="L6" i="40"/>
  <c r="J6" i="40"/>
  <c r="I6" i="40"/>
  <c r="H6" i="40"/>
  <c r="F6" i="40"/>
  <c r="T5" i="40"/>
  <c r="S5" i="40"/>
  <c r="R5" i="40"/>
  <c r="Q5" i="40"/>
  <c r="P5" i="40"/>
  <c r="N5" i="40"/>
  <c r="M5" i="40"/>
  <c r="L5" i="40"/>
  <c r="J5" i="40"/>
  <c r="I5" i="40"/>
  <c r="H5" i="40"/>
  <c r="F5" i="40"/>
  <c r="O129" i="39"/>
  <c r="N129" i="39"/>
  <c r="M129" i="39"/>
  <c r="L129" i="39"/>
  <c r="K129" i="39"/>
  <c r="J129" i="39"/>
  <c r="I129" i="39"/>
  <c r="H129" i="39"/>
  <c r="F129" i="39"/>
  <c r="E129" i="39"/>
  <c r="G129" i="39" s="1"/>
  <c r="D129" i="39"/>
  <c r="C129" i="39"/>
  <c r="O128" i="39"/>
  <c r="N128" i="39"/>
  <c r="M128" i="39"/>
  <c r="L128" i="39"/>
  <c r="K128" i="39"/>
  <c r="I128" i="39"/>
  <c r="H128" i="39"/>
  <c r="G128" i="39"/>
  <c r="O127" i="39"/>
  <c r="N127" i="39"/>
  <c r="M127" i="39"/>
  <c r="L127" i="39"/>
  <c r="K127" i="39"/>
  <c r="I127" i="39"/>
  <c r="H127" i="39"/>
  <c r="G127" i="39"/>
  <c r="O126" i="39"/>
  <c r="N126" i="39"/>
  <c r="M126" i="39"/>
  <c r="L126" i="39"/>
  <c r="K126" i="39"/>
  <c r="I126" i="39"/>
  <c r="H126" i="39"/>
  <c r="G126" i="39"/>
  <c r="O125" i="39"/>
  <c r="N125" i="39"/>
  <c r="M125" i="39"/>
  <c r="L125" i="39"/>
  <c r="K125" i="39"/>
  <c r="I125" i="39"/>
  <c r="H125" i="39"/>
  <c r="G125" i="39"/>
  <c r="O124" i="39"/>
  <c r="N124" i="39"/>
  <c r="M124" i="39"/>
  <c r="L124" i="39"/>
  <c r="H124" i="39"/>
  <c r="G124" i="39"/>
  <c r="O123" i="39"/>
  <c r="N123" i="39"/>
  <c r="M123" i="39"/>
  <c r="L123" i="39"/>
  <c r="K123" i="39"/>
  <c r="I123" i="39"/>
  <c r="H123" i="39"/>
  <c r="G123" i="39"/>
  <c r="T11" i="39"/>
  <c r="S11" i="39"/>
  <c r="P11" i="39"/>
  <c r="O11" i="39"/>
  <c r="N11" i="39"/>
  <c r="M11" i="39"/>
  <c r="L11" i="39"/>
  <c r="K11" i="39"/>
  <c r="J11" i="39"/>
  <c r="I11" i="39"/>
  <c r="F11" i="39"/>
  <c r="G11" i="39" s="1"/>
  <c r="E11" i="39"/>
  <c r="H11" i="39" s="1"/>
  <c r="D11" i="39"/>
  <c r="C11" i="39"/>
  <c r="R11" i="39" s="1"/>
  <c r="T10" i="39"/>
  <c r="S10" i="39"/>
  <c r="R10" i="39"/>
  <c r="Q10" i="39"/>
  <c r="P10" i="39"/>
  <c r="O10" i="39"/>
  <c r="M10" i="39"/>
  <c r="L10" i="39"/>
  <c r="K10" i="39"/>
  <c r="I10" i="39"/>
  <c r="H10" i="39"/>
  <c r="G10" i="39"/>
  <c r="T9" i="39"/>
  <c r="S9" i="39"/>
  <c r="R9" i="39"/>
  <c r="Q9" i="39"/>
  <c r="P9" i="39"/>
  <c r="O9" i="39"/>
  <c r="M9" i="39"/>
  <c r="L9" i="39"/>
  <c r="K9" i="39"/>
  <c r="I9" i="39"/>
  <c r="H9" i="39"/>
  <c r="G9" i="39"/>
  <c r="T8" i="39"/>
  <c r="S8" i="39"/>
  <c r="R8" i="39"/>
  <c r="Q8" i="39"/>
  <c r="P8" i="39"/>
  <c r="O8" i="39"/>
  <c r="M8" i="39"/>
  <c r="L8" i="39"/>
  <c r="K8" i="39"/>
  <c r="I8" i="39"/>
  <c r="H8" i="39"/>
  <c r="G8" i="39"/>
  <c r="T7" i="39"/>
  <c r="S7" i="39"/>
  <c r="R7" i="39"/>
  <c r="Q7" i="39"/>
  <c r="P7" i="39"/>
  <c r="O7" i="39"/>
  <c r="M7" i="39"/>
  <c r="L7" i="39"/>
  <c r="K7" i="39"/>
  <c r="I7" i="39"/>
  <c r="H7" i="39"/>
  <c r="G7" i="39"/>
  <c r="R6" i="39"/>
  <c r="Q6" i="39"/>
  <c r="P6" i="39"/>
  <c r="O6" i="39"/>
  <c r="L6" i="39"/>
  <c r="K6" i="39"/>
  <c r="H6" i="39"/>
  <c r="G6" i="39"/>
  <c r="T5" i="39"/>
  <c r="S5" i="39"/>
  <c r="R5" i="39"/>
  <c r="Q5" i="39"/>
  <c r="P5" i="39"/>
  <c r="O5" i="39"/>
  <c r="M5" i="39"/>
  <c r="L5" i="39"/>
  <c r="K5" i="39"/>
  <c r="I5" i="39"/>
  <c r="H5" i="39"/>
  <c r="G5" i="39"/>
  <c r="Q51" i="37"/>
  <c r="P51" i="37"/>
  <c r="J51" i="37"/>
  <c r="I51" i="37"/>
  <c r="Q50" i="37"/>
  <c r="P50" i="37"/>
  <c r="J50" i="37"/>
  <c r="I50" i="37"/>
  <c r="Q49" i="37"/>
  <c r="P49" i="37"/>
  <c r="J49" i="37"/>
  <c r="I49" i="37"/>
  <c r="Q48" i="37"/>
  <c r="P48" i="37"/>
  <c r="J48" i="37"/>
  <c r="I48" i="37"/>
  <c r="Q47" i="37"/>
  <c r="P47" i="37"/>
  <c r="J47" i="37"/>
  <c r="I47" i="37"/>
  <c r="Q46" i="37"/>
  <c r="P46" i="37"/>
  <c r="J46" i="37"/>
  <c r="I46" i="37"/>
  <c r="Q45" i="37"/>
  <c r="P45" i="37"/>
  <c r="J45" i="37"/>
  <c r="I45" i="37"/>
  <c r="Q44" i="37"/>
  <c r="P44" i="37"/>
  <c r="J44" i="37"/>
  <c r="I44" i="37"/>
  <c r="Q43" i="37"/>
  <c r="P43" i="37"/>
  <c r="J43" i="37"/>
  <c r="I43" i="37"/>
  <c r="Q42" i="37"/>
  <c r="P42" i="37"/>
  <c r="J42" i="37"/>
  <c r="I42" i="37"/>
  <c r="Q41" i="37"/>
  <c r="P41" i="37"/>
  <c r="J41" i="37"/>
  <c r="I41" i="37"/>
  <c r="Q40" i="37"/>
  <c r="P40" i="37"/>
  <c r="J40" i="37"/>
  <c r="I40" i="37"/>
  <c r="Q39" i="37"/>
  <c r="P39" i="37"/>
  <c r="J39" i="37"/>
  <c r="I39" i="37"/>
  <c r="Q38" i="37"/>
  <c r="P38" i="37"/>
  <c r="J38" i="37"/>
  <c r="I38" i="37"/>
  <c r="Q37" i="37"/>
  <c r="P37" i="37"/>
  <c r="J37" i="37"/>
  <c r="I37" i="37"/>
  <c r="Q36" i="37"/>
  <c r="P36" i="37"/>
  <c r="J36" i="37"/>
  <c r="I36" i="37"/>
  <c r="Q35" i="37"/>
  <c r="P35" i="37"/>
  <c r="J35" i="37"/>
  <c r="I35" i="37"/>
  <c r="Q34" i="37"/>
  <c r="P34" i="37"/>
  <c r="J34" i="37"/>
  <c r="I34" i="37"/>
  <c r="Q33" i="37"/>
  <c r="P33" i="37"/>
  <c r="J33" i="37"/>
  <c r="I33" i="37"/>
  <c r="Q32" i="37"/>
  <c r="P32" i="37"/>
  <c r="J32" i="37"/>
  <c r="I32" i="37"/>
  <c r="Q31" i="37"/>
  <c r="P31" i="37"/>
  <c r="J31" i="37"/>
  <c r="I31" i="37"/>
  <c r="Q30" i="37"/>
  <c r="P30" i="37"/>
  <c r="J30" i="37"/>
  <c r="I30" i="37"/>
  <c r="Q29" i="37"/>
  <c r="P29" i="37"/>
  <c r="J29" i="37"/>
  <c r="I29" i="37"/>
  <c r="Q28" i="37"/>
  <c r="P28" i="37"/>
  <c r="J28" i="37"/>
  <c r="I28" i="37"/>
  <c r="Q27" i="37"/>
  <c r="P27" i="37"/>
  <c r="J27" i="37"/>
  <c r="I27" i="37"/>
  <c r="Q26" i="37"/>
  <c r="P26" i="37"/>
  <c r="J26" i="37"/>
  <c r="I26" i="37"/>
  <c r="Q25" i="37"/>
  <c r="P25" i="37"/>
  <c r="J25" i="37"/>
  <c r="I25" i="37"/>
  <c r="Q24" i="37"/>
  <c r="P24" i="37"/>
  <c r="J24" i="37"/>
  <c r="I24" i="37"/>
  <c r="Q23" i="37"/>
  <c r="P23" i="37"/>
  <c r="J23" i="37"/>
  <c r="I23" i="37"/>
  <c r="Q22" i="37"/>
  <c r="P22" i="37"/>
  <c r="J22" i="37"/>
  <c r="I22" i="37"/>
  <c r="Q21" i="37"/>
  <c r="P21" i="37"/>
  <c r="J21" i="37"/>
  <c r="I21" i="37"/>
  <c r="Q20" i="37"/>
  <c r="P20" i="37"/>
  <c r="J20" i="37"/>
  <c r="I20" i="37"/>
  <c r="Q19" i="37"/>
  <c r="P19" i="37"/>
  <c r="J19" i="37"/>
  <c r="I19" i="37"/>
  <c r="Q18" i="37"/>
  <c r="P18" i="37"/>
  <c r="J18" i="37"/>
  <c r="I18" i="37"/>
  <c r="Q17" i="37"/>
  <c r="P17" i="37"/>
  <c r="J17" i="37"/>
  <c r="I17" i="37"/>
  <c r="Q16" i="37"/>
  <c r="P16" i="37"/>
  <c r="J16" i="37"/>
  <c r="I16" i="37"/>
  <c r="Q15" i="37"/>
  <c r="P15" i="37"/>
  <c r="J15" i="37"/>
  <c r="I15" i="37"/>
  <c r="Q14" i="37"/>
  <c r="P14" i="37"/>
  <c r="J14" i="37"/>
  <c r="I14" i="37"/>
  <c r="Q13" i="37"/>
  <c r="P13" i="37"/>
  <c r="J13" i="37"/>
  <c r="I13" i="37"/>
  <c r="Q12" i="37"/>
  <c r="P12" i="37"/>
  <c r="J12" i="37"/>
  <c r="I12" i="37"/>
  <c r="Q11" i="37"/>
  <c r="P11" i="37"/>
  <c r="J11" i="37"/>
  <c r="I11" i="37"/>
  <c r="Q10" i="37"/>
  <c r="P10" i="37"/>
  <c r="J10" i="37"/>
  <c r="I10" i="37"/>
  <c r="Q9" i="37"/>
  <c r="P9" i="37"/>
  <c r="J9" i="37"/>
  <c r="I9" i="37"/>
  <c r="Q8" i="37"/>
  <c r="P8" i="37"/>
  <c r="J8" i="37"/>
  <c r="I8" i="37"/>
  <c r="Q7" i="37"/>
  <c r="P7" i="37"/>
  <c r="J7" i="37"/>
  <c r="I7" i="37"/>
  <c r="Q6" i="37"/>
  <c r="P6" i="37"/>
  <c r="J6" i="37"/>
  <c r="I6" i="37"/>
  <c r="Q5" i="37"/>
  <c r="P5" i="37"/>
  <c r="J5" i="37"/>
  <c r="I5" i="37"/>
  <c r="B3" i="37"/>
  <c r="Q51" i="36"/>
  <c r="P51" i="36"/>
  <c r="J51" i="36"/>
  <c r="I51" i="36"/>
  <c r="Q50" i="36"/>
  <c r="P50" i="36"/>
  <c r="J50" i="36"/>
  <c r="I50" i="36"/>
  <c r="Q49" i="36"/>
  <c r="P49" i="36"/>
  <c r="J49" i="36"/>
  <c r="I49" i="36"/>
  <c r="Q48" i="36"/>
  <c r="P48" i="36"/>
  <c r="J48" i="36"/>
  <c r="I48" i="36"/>
  <c r="Q47" i="36"/>
  <c r="P47" i="36"/>
  <c r="J47" i="36"/>
  <c r="I47" i="36"/>
  <c r="Q46" i="36"/>
  <c r="P46" i="36"/>
  <c r="J46" i="36"/>
  <c r="I46" i="36"/>
  <c r="Q45" i="36"/>
  <c r="P45" i="36"/>
  <c r="J45" i="36"/>
  <c r="I45" i="36"/>
  <c r="Q44" i="36"/>
  <c r="P44" i="36"/>
  <c r="J44" i="36"/>
  <c r="I44" i="36"/>
  <c r="Q43" i="36"/>
  <c r="P43" i="36"/>
  <c r="J43" i="36"/>
  <c r="I43" i="36"/>
  <c r="Q42" i="36"/>
  <c r="P42" i="36"/>
  <c r="J42" i="36"/>
  <c r="I42" i="36"/>
  <c r="Q41" i="36"/>
  <c r="P41" i="36"/>
  <c r="J41" i="36"/>
  <c r="I41" i="36"/>
  <c r="Q40" i="36"/>
  <c r="P40" i="36"/>
  <c r="J40" i="36"/>
  <c r="I40" i="36"/>
  <c r="Q39" i="36"/>
  <c r="P39" i="36"/>
  <c r="J39" i="36"/>
  <c r="I39" i="36"/>
  <c r="Q38" i="36"/>
  <c r="P38" i="36"/>
  <c r="J38" i="36"/>
  <c r="I38" i="36"/>
  <c r="Q37" i="36"/>
  <c r="P37" i="36"/>
  <c r="J37" i="36"/>
  <c r="I37" i="36"/>
  <c r="Q36" i="36"/>
  <c r="P36" i="36"/>
  <c r="J36" i="36"/>
  <c r="I36" i="36"/>
  <c r="Q35" i="36"/>
  <c r="P35" i="36"/>
  <c r="J35" i="36"/>
  <c r="I35" i="36"/>
  <c r="Q34" i="36"/>
  <c r="P34" i="36"/>
  <c r="J34" i="36"/>
  <c r="I34" i="36"/>
  <c r="Q33" i="36"/>
  <c r="P33" i="36"/>
  <c r="J33" i="36"/>
  <c r="I33" i="36"/>
  <c r="Q32" i="36"/>
  <c r="P32" i="36"/>
  <c r="J32" i="36"/>
  <c r="I32" i="36"/>
  <c r="Q31" i="36"/>
  <c r="P31" i="36"/>
  <c r="J31" i="36"/>
  <c r="I31" i="36"/>
  <c r="Q30" i="36"/>
  <c r="P30" i="36"/>
  <c r="J30" i="36"/>
  <c r="I30" i="36"/>
  <c r="Q29" i="36"/>
  <c r="P29" i="36"/>
  <c r="J29" i="36"/>
  <c r="I29" i="36"/>
  <c r="Q28" i="36"/>
  <c r="P28" i="36"/>
  <c r="J28" i="36"/>
  <c r="I28" i="36"/>
  <c r="Q27" i="36"/>
  <c r="P27" i="36"/>
  <c r="J27" i="36"/>
  <c r="I27" i="36"/>
  <c r="Q26" i="36"/>
  <c r="P26" i="36"/>
  <c r="J26" i="36"/>
  <c r="I26" i="36"/>
  <c r="Q25" i="36"/>
  <c r="P25" i="36"/>
  <c r="J25" i="36"/>
  <c r="I25" i="36"/>
  <c r="Q24" i="36"/>
  <c r="P24" i="36"/>
  <c r="J24" i="36"/>
  <c r="I24" i="36"/>
  <c r="Q23" i="36"/>
  <c r="P23" i="36"/>
  <c r="J23" i="36"/>
  <c r="I23" i="36"/>
  <c r="Q22" i="36"/>
  <c r="P22" i="36"/>
  <c r="J22" i="36"/>
  <c r="I22" i="36"/>
  <c r="Q21" i="36"/>
  <c r="P21" i="36"/>
  <c r="J21" i="36"/>
  <c r="I21" i="36"/>
  <c r="Q20" i="36"/>
  <c r="P20" i="36"/>
  <c r="J20" i="36"/>
  <c r="I20" i="36"/>
  <c r="Q19" i="36"/>
  <c r="P19" i="36"/>
  <c r="J19" i="36"/>
  <c r="I19" i="36"/>
  <c r="Q18" i="36"/>
  <c r="P18" i="36"/>
  <c r="J18" i="36"/>
  <c r="I18" i="36"/>
  <c r="Q17" i="36"/>
  <c r="P17" i="36"/>
  <c r="J17" i="36"/>
  <c r="I17" i="36"/>
  <c r="Q16" i="36"/>
  <c r="P16" i="36"/>
  <c r="J16" i="36"/>
  <c r="I16" i="36"/>
  <c r="Q15" i="36"/>
  <c r="P15" i="36"/>
  <c r="J15" i="36"/>
  <c r="I15" i="36"/>
  <c r="Q14" i="36"/>
  <c r="P14" i="36"/>
  <c r="J14" i="36"/>
  <c r="I14" i="36"/>
  <c r="Q13" i="36"/>
  <c r="P13" i="36"/>
  <c r="J13" i="36"/>
  <c r="I13" i="36"/>
  <c r="Q12" i="36"/>
  <c r="P12" i="36"/>
  <c r="J12" i="36"/>
  <c r="I12" i="36"/>
  <c r="Q11" i="36"/>
  <c r="P11" i="36"/>
  <c r="J11" i="36"/>
  <c r="I11" i="36"/>
  <c r="Q10" i="36"/>
  <c r="P10" i="36"/>
  <c r="J10" i="36"/>
  <c r="I10" i="36"/>
  <c r="Q9" i="36"/>
  <c r="P9" i="36"/>
  <c r="J9" i="36"/>
  <c r="I9" i="36"/>
  <c r="Q8" i="36"/>
  <c r="P8" i="36"/>
  <c r="J8" i="36"/>
  <c r="I8" i="36"/>
  <c r="Q7" i="36"/>
  <c r="P7" i="36"/>
  <c r="J7" i="36"/>
  <c r="I7" i="36"/>
  <c r="Q6" i="36"/>
  <c r="P6" i="36"/>
  <c r="J6" i="36"/>
  <c r="I6" i="36"/>
  <c r="Q5" i="36"/>
  <c r="P5" i="36"/>
  <c r="J5" i="36"/>
  <c r="I5" i="36"/>
  <c r="B3" i="36"/>
  <c r="AL40" i="35"/>
  <c r="AK40" i="35"/>
  <c r="W40" i="35"/>
  <c r="V40" i="35"/>
  <c r="I40" i="35"/>
  <c r="H40" i="35"/>
  <c r="AL39" i="35"/>
  <c r="AK39" i="35"/>
  <c r="W39" i="35"/>
  <c r="V39" i="35"/>
  <c r="I39" i="35"/>
  <c r="H39" i="35"/>
  <c r="AL38" i="35"/>
  <c r="AK38" i="35"/>
  <c r="W38" i="35"/>
  <c r="V38" i="35"/>
  <c r="I38" i="35"/>
  <c r="H38" i="35"/>
  <c r="AL37" i="35"/>
  <c r="AK37" i="35"/>
  <c r="W37" i="35"/>
  <c r="V37" i="35"/>
  <c r="I37" i="35"/>
  <c r="H37" i="35"/>
  <c r="AL36" i="35"/>
  <c r="AK36" i="35"/>
  <c r="W36" i="35"/>
  <c r="V36" i="35"/>
  <c r="I36" i="35"/>
  <c r="H36" i="35"/>
  <c r="AL35" i="35"/>
  <c r="AK35" i="35"/>
  <c r="W35" i="35"/>
  <c r="V35" i="35"/>
  <c r="I35" i="35"/>
  <c r="H35" i="35"/>
  <c r="AL34" i="35"/>
  <c r="AK34" i="35"/>
  <c r="W34" i="35"/>
  <c r="V34" i="35"/>
  <c r="I34" i="35"/>
  <c r="H34" i="35"/>
  <c r="AL33" i="35"/>
  <c r="AK33" i="35"/>
  <c r="W33" i="35"/>
  <c r="V33" i="35"/>
  <c r="I33" i="35"/>
  <c r="H33" i="35"/>
  <c r="AL32" i="35"/>
  <c r="AK32" i="35"/>
  <c r="W32" i="35"/>
  <c r="V32" i="35"/>
  <c r="I32" i="35"/>
  <c r="H32" i="35"/>
  <c r="AL31" i="35"/>
  <c r="AK31" i="35"/>
  <c r="W31" i="35"/>
  <c r="V31" i="35"/>
  <c r="I31" i="35"/>
  <c r="H31" i="35"/>
  <c r="AL30" i="35"/>
  <c r="AK30" i="35"/>
  <c r="W30" i="35"/>
  <c r="V30" i="35"/>
  <c r="I30" i="35"/>
  <c r="H30" i="35"/>
  <c r="AL29" i="35"/>
  <c r="AK29" i="35"/>
  <c r="W29" i="35"/>
  <c r="V29" i="35"/>
  <c r="I29" i="35"/>
  <c r="H29" i="35"/>
  <c r="AQ22" i="35"/>
  <c r="AT18" i="35"/>
  <c r="AS18" i="35"/>
  <c r="AR18" i="35"/>
  <c r="AL18" i="35"/>
  <c r="AK18" i="35"/>
  <c r="AJ18" i="35"/>
  <c r="AB18" i="35"/>
  <c r="V18" i="35"/>
  <c r="N18" i="35"/>
  <c r="H18" i="35"/>
  <c r="AT17" i="35"/>
  <c r="AS17" i="35"/>
  <c r="AR17" i="35"/>
  <c r="AL17" i="35"/>
  <c r="AK17" i="35"/>
  <c r="AJ17" i="35"/>
  <c r="AB17" i="35"/>
  <c r="V17" i="35"/>
  <c r="N17" i="35"/>
  <c r="H17" i="35"/>
  <c r="AT16" i="35"/>
  <c r="AS16" i="35"/>
  <c r="AR16" i="35"/>
  <c r="AL16" i="35"/>
  <c r="AK16" i="35"/>
  <c r="AJ16" i="35"/>
  <c r="AB16" i="35"/>
  <c r="V16" i="35"/>
  <c r="N16" i="35"/>
  <c r="H16" i="35"/>
  <c r="AT15" i="35"/>
  <c r="AS15" i="35"/>
  <c r="AR15" i="35"/>
  <c r="AL15" i="35"/>
  <c r="AK15" i="35"/>
  <c r="AJ15" i="35"/>
  <c r="AB15" i="35"/>
  <c r="V15" i="35"/>
  <c r="N15" i="35"/>
  <c r="H15" i="35"/>
  <c r="AT14" i="35"/>
  <c r="AS14" i="35"/>
  <c r="AR14" i="35"/>
  <c r="AL14" i="35"/>
  <c r="AK14" i="35"/>
  <c r="AJ14" i="35"/>
  <c r="AB14" i="35"/>
  <c r="V14" i="35"/>
  <c r="N14" i="35"/>
  <c r="H14" i="35"/>
  <c r="AT13" i="35"/>
  <c r="AS13" i="35"/>
  <c r="AR13" i="35"/>
  <c r="AL13" i="35"/>
  <c r="AK13" i="35"/>
  <c r="AJ13" i="35"/>
  <c r="AB13" i="35"/>
  <c r="V13" i="35"/>
  <c r="N13" i="35"/>
  <c r="H13" i="35"/>
  <c r="AT12" i="35"/>
  <c r="AS12" i="35"/>
  <c r="AR12" i="35"/>
  <c r="AL12" i="35"/>
  <c r="AK12" i="35"/>
  <c r="AJ12" i="35"/>
  <c r="AB12" i="35"/>
  <c r="V12" i="35"/>
  <c r="N12" i="35"/>
  <c r="H12" i="35"/>
  <c r="AT11" i="35"/>
  <c r="AS11" i="35"/>
  <c r="AR11" i="35"/>
  <c r="AL11" i="35"/>
  <c r="AK11" i="35"/>
  <c r="AJ11" i="35"/>
  <c r="AB11" i="35"/>
  <c r="V11" i="35"/>
  <c r="N11" i="35"/>
  <c r="H11" i="35"/>
  <c r="AT10" i="35"/>
  <c r="AS10" i="35"/>
  <c r="AR10" i="35"/>
  <c r="AL10" i="35"/>
  <c r="AK10" i="35"/>
  <c r="AJ10" i="35"/>
  <c r="AB10" i="35"/>
  <c r="V10" i="35"/>
  <c r="N10" i="35"/>
  <c r="H10" i="35"/>
  <c r="AT9" i="35"/>
  <c r="AS9" i="35"/>
  <c r="AR9" i="35"/>
  <c r="AL9" i="35"/>
  <c r="AK9" i="35"/>
  <c r="AJ9" i="35"/>
  <c r="AB9" i="35"/>
  <c r="V9" i="35"/>
  <c r="N9" i="35"/>
  <c r="H9" i="35"/>
  <c r="AT8" i="35"/>
  <c r="AS8" i="35"/>
  <c r="AR8" i="35"/>
  <c r="AL8" i="35"/>
  <c r="AK8" i="35"/>
  <c r="AJ8" i="35"/>
  <c r="AB8" i="35"/>
  <c r="V8" i="35"/>
  <c r="N8" i="35"/>
  <c r="H8" i="35"/>
  <c r="AT7" i="35"/>
  <c r="AS7" i="35"/>
  <c r="AR7" i="35"/>
  <c r="AL7" i="35"/>
  <c r="AK7" i="35"/>
  <c r="AJ7" i="35"/>
  <c r="AB7" i="35"/>
  <c r="V7" i="35"/>
  <c r="N7" i="35"/>
  <c r="H7" i="35"/>
  <c r="J109" i="33"/>
  <c r="I109" i="33"/>
  <c r="H109" i="33"/>
  <c r="G109" i="33"/>
  <c r="E109" i="33"/>
  <c r="F109" i="33" s="1"/>
  <c r="C109" i="33"/>
  <c r="J108" i="33"/>
  <c r="H108" i="33"/>
  <c r="F108" i="33"/>
  <c r="J107" i="33"/>
  <c r="H107" i="33"/>
  <c r="F107" i="33"/>
  <c r="J106" i="33"/>
  <c r="H106" i="33"/>
  <c r="F106" i="33"/>
  <c r="J105" i="33"/>
  <c r="H105" i="33"/>
  <c r="F105" i="33"/>
  <c r="J104" i="33"/>
  <c r="H104" i="33"/>
  <c r="F104" i="33"/>
  <c r="L103" i="33"/>
  <c r="J103" i="33"/>
  <c r="H103" i="33"/>
  <c r="F103" i="33"/>
  <c r="L102" i="33"/>
  <c r="J102" i="33"/>
  <c r="H102" i="33"/>
  <c r="F102" i="33"/>
  <c r="L101" i="33"/>
  <c r="J101" i="33"/>
  <c r="H101" i="33"/>
  <c r="F101" i="33"/>
  <c r="L100" i="33"/>
  <c r="J100" i="33"/>
  <c r="H100" i="33"/>
  <c r="F100" i="33"/>
  <c r="L99" i="33"/>
  <c r="J99" i="33"/>
  <c r="H99" i="33"/>
  <c r="F99" i="33"/>
  <c r="L98" i="33"/>
  <c r="J98" i="33"/>
  <c r="H98" i="33"/>
  <c r="F98" i="33"/>
  <c r="L97" i="33"/>
  <c r="J97" i="33"/>
  <c r="H97" i="33"/>
  <c r="F97" i="33"/>
  <c r="L96" i="33"/>
  <c r="I95" i="33"/>
  <c r="G95" i="33" s="1"/>
  <c r="J87" i="33"/>
  <c r="H87" i="33"/>
  <c r="F87" i="33"/>
  <c r="J86" i="33"/>
  <c r="H86" i="33"/>
  <c r="F86" i="33"/>
  <c r="J85" i="33"/>
  <c r="H85" i="33"/>
  <c r="F85" i="33"/>
  <c r="J84" i="33"/>
  <c r="H84" i="33"/>
  <c r="F84" i="33"/>
  <c r="J83" i="33"/>
  <c r="H83" i="33"/>
  <c r="F83" i="33"/>
  <c r="J82" i="33"/>
  <c r="H82" i="33"/>
  <c r="F82" i="33"/>
  <c r="L81" i="33"/>
  <c r="J81" i="33"/>
  <c r="H81" i="33"/>
  <c r="F81" i="33"/>
  <c r="L80" i="33"/>
  <c r="J80" i="33"/>
  <c r="H80" i="33"/>
  <c r="F80" i="33"/>
  <c r="L79" i="33"/>
  <c r="J79" i="33"/>
  <c r="H79" i="33"/>
  <c r="F79" i="33"/>
  <c r="L78" i="33"/>
  <c r="J78" i="33"/>
  <c r="H78" i="33"/>
  <c r="F78" i="33"/>
  <c r="L77" i="33"/>
  <c r="J77" i="33"/>
  <c r="H77" i="33"/>
  <c r="F77" i="33"/>
  <c r="L76" i="33"/>
  <c r="J76" i="33"/>
  <c r="H76" i="33"/>
  <c r="F76" i="33"/>
  <c r="L75" i="33"/>
  <c r="J75" i="33"/>
  <c r="H75" i="33"/>
  <c r="F75" i="33"/>
  <c r="I73" i="33"/>
  <c r="G73" i="33" s="1"/>
  <c r="E73" i="33" s="1"/>
  <c r="C73" i="33" s="1"/>
  <c r="D74" i="33" s="1"/>
  <c r="J65" i="33"/>
  <c r="H65" i="33"/>
  <c r="F65" i="33"/>
  <c r="J64" i="33"/>
  <c r="H64" i="33"/>
  <c r="F64" i="33"/>
  <c r="J63" i="33"/>
  <c r="H63" i="33"/>
  <c r="F63" i="33"/>
  <c r="J62" i="33"/>
  <c r="H62" i="33"/>
  <c r="F62" i="33"/>
  <c r="J61" i="33"/>
  <c r="H61" i="33"/>
  <c r="F61" i="33"/>
  <c r="J60" i="33"/>
  <c r="H60" i="33"/>
  <c r="F60" i="33"/>
  <c r="L59" i="33"/>
  <c r="J59" i="33"/>
  <c r="H59" i="33"/>
  <c r="F59" i="33"/>
  <c r="L58" i="33"/>
  <c r="J58" i="33"/>
  <c r="H58" i="33"/>
  <c r="F58" i="33"/>
  <c r="L57" i="33"/>
  <c r="J57" i="33"/>
  <c r="H57" i="33"/>
  <c r="F57" i="33"/>
  <c r="L56" i="33"/>
  <c r="J56" i="33"/>
  <c r="H56" i="33"/>
  <c r="F56" i="33"/>
  <c r="L55" i="33"/>
  <c r="J55" i="33"/>
  <c r="H55" i="33"/>
  <c r="F55" i="33"/>
  <c r="L54" i="33"/>
  <c r="J54" i="33"/>
  <c r="H54" i="33"/>
  <c r="F54" i="33"/>
  <c r="L53" i="33"/>
  <c r="J53" i="33"/>
  <c r="H53" i="33"/>
  <c r="F53" i="33"/>
  <c r="L52" i="33"/>
  <c r="I51" i="33"/>
  <c r="G51" i="33"/>
  <c r="J52" i="33" s="1"/>
  <c r="E51" i="33"/>
  <c r="C51" i="33" s="1"/>
  <c r="D52" i="33" s="1"/>
  <c r="J43" i="33"/>
  <c r="H43" i="33"/>
  <c r="F43" i="33"/>
  <c r="J42" i="33"/>
  <c r="H42" i="33"/>
  <c r="F42" i="33"/>
  <c r="J41" i="33"/>
  <c r="H41" i="33"/>
  <c r="F41" i="33"/>
  <c r="J40" i="33"/>
  <c r="H40" i="33"/>
  <c r="F40" i="33"/>
  <c r="J39" i="33"/>
  <c r="H39" i="33"/>
  <c r="F39" i="33"/>
  <c r="J38" i="33"/>
  <c r="H38" i="33"/>
  <c r="F38" i="33"/>
  <c r="L37" i="33"/>
  <c r="J37" i="33"/>
  <c r="H37" i="33"/>
  <c r="F37" i="33"/>
  <c r="L36" i="33"/>
  <c r="J36" i="33"/>
  <c r="H36" i="33"/>
  <c r="F36" i="33"/>
  <c r="L35" i="33"/>
  <c r="J35" i="33"/>
  <c r="H35" i="33"/>
  <c r="F35" i="33"/>
  <c r="L34" i="33"/>
  <c r="J34" i="33"/>
  <c r="H34" i="33"/>
  <c r="F34" i="33"/>
  <c r="L33" i="33"/>
  <c r="J33" i="33"/>
  <c r="H33" i="33"/>
  <c r="F33" i="33"/>
  <c r="L32" i="33"/>
  <c r="J32" i="33"/>
  <c r="H32" i="33"/>
  <c r="F32" i="33"/>
  <c r="L31" i="33"/>
  <c r="J31" i="33"/>
  <c r="H31" i="33"/>
  <c r="F31" i="33"/>
  <c r="I29" i="33"/>
  <c r="L30" i="33" s="1"/>
  <c r="J21" i="33"/>
  <c r="H21" i="33"/>
  <c r="F21" i="33"/>
  <c r="J20" i="33"/>
  <c r="H20" i="33"/>
  <c r="F20" i="33"/>
  <c r="J19" i="33"/>
  <c r="H19" i="33"/>
  <c r="F19" i="33"/>
  <c r="J18" i="33"/>
  <c r="H18" i="33"/>
  <c r="F18" i="33"/>
  <c r="J17" i="33"/>
  <c r="H17" i="33"/>
  <c r="F17" i="33"/>
  <c r="J16" i="33"/>
  <c r="H16" i="33"/>
  <c r="F16" i="33"/>
  <c r="L15" i="33"/>
  <c r="J15" i="33"/>
  <c r="H15" i="33"/>
  <c r="F15" i="33"/>
  <c r="L14" i="33"/>
  <c r="J14" i="33"/>
  <c r="H14" i="33"/>
  <c r="F14" i="33"/>
  <c r="L13" i="33"/>
  <c r="J13" i="33"/>
  <c r="H13" i="33"/>
  <c r="F13" i="33"/>
  <c r="L12" i="33"/>
  <c r="J12" i="33"/>
  <c r="H12" i="33"/>
  <c r="F12" i="33"/>
  <c r="L11" i="33"/>
  <c r="J11" i="33"/>
  <c r="H11" i="33"/>
  <c r="F11" i="33"/>
  <c r="L10" i="33"/>
  <c r="J10" i="33"/>
  <c r="H10" i="33"/>
  <c r="F10" i="33"/>
  <c r="L9" i="33"/>
  <c r="J9" i="33"/>
  <c r="H9" i="33"/>
  <c r="F9" i="33"/>
  <c r="L8" i="33"/>
  <c r="I7" i="33"/>
  <c r="G7" i="33" s="1"/>
  <c r="J109" i="31"/>
  <c r="H109" i="31"/>
  <c r="F109" i="31"/>
  <c r="J108" i="31"/>
  <c r="H108" i="31"/>
  <c r="F108" i="31"/>
  <c r="J107" i="31"/>
  <c r="H107" i="31"/>
  <c r="F107" i="31"/>
  <c r="J106" i="31"/>
  <c r="H106" i="31"/>
  <c r="F106" i="31"/>
  <c r="J105" i="31"/>
  <c r="H105" i="31"/>
  <c r="F105" i="31"/>
  <c r="J104" i="31"/>
  <c r="H104" i="31"/>
  <c r="F104" i="31"/>
  <c r="L103" i="31"/>
  <c r="J103" i="31"/>
  <c r="H103" i="31"/>
  <c r="F103" i="31"/>
  <c r="L102" i="31"/>
  <c r="J102" i="31"/>
  <c r="H102" i="31"/>
  <c r="F102" i="31"/>
  <c r="L101" i="31"/>
  <c r="J101" i="31"/>
  <c r="H101" i="31"/>
  <c r="F101" i="31"/>
  <c r="L100" i="31"/>
  <c r="J100" i="31"/>
  <c r="H100" i="31"/>
  <c r="F100" i="31"/>
  <c r="L99" i="31"/>
  <c r="J99" i="31"/>
  <c r="H99" i="31"/>
  <c r="F99" i="31"/>
  <c r="L98" i="31"/>
  <c r="J98" i="31"/>
  <c r="H98" i="31"/>
  <c r="F98" i="31"/>
  <c r="L97" i="31"/>
  <c r="J97" i="31"/>
  <c r="H97" i="31"/>
  <c r="F97" i="31"/>
  <c r="I95" i="31"/>
  <c r="G95" i="31" s="1"/>
  <c r="J87" i="31"/>
  <c r="H87" i="31"/>
  <c r="F87" i="31"/>
  <c r="J86" i="31"/>
  <c r="H86" i="31"/>
  <c r="F86" i="31"/>
  <c r="J85" i="31"/>
  <c r="H85" i="31"/>
  <c r="F85" i="31"/>
  <c r="J84" i="31"/>
  <c r="H84" i="31"/>
  <c r="F84" i="31"/>
  <c r="J83" i="31"/>
  <c r="H83" i="31"/>
  <c r="F83" i="31"/>
  <c r="J82" i="31"/>
  <c r="H82" i="31"/>
  <c r="F82" i="31"/>
  <c r="L81" i="31"/>
  <c r="J81" i="31"/>
  <c r="H81" i="31"/>
  <c r="F81" i="31"/>
  <c r="L80" i="31"/>
  <c r="J80" i="31"/>
  <c r="H80" i="31"/>
  <c r="F80" i="31"/>
  <c r="L79" i="31"/>
  <c r="J79" i="31"/>
  <c r="H79" i="31"/>
  <c r="F79" i="31"/>
  <c r="L78" i="31"/>
  <c r="J78" i="31"/>
  <c r="H78" i="31"/>
  <c r="F78" i="31"/>
  <c r="L77" i="31"/>
  <c r="J77" i="31"/>
  <c r="H77" i="31"/>
  <c r="F77" i="31"/>
  <c r="L76" i="31"/>
  <c r="J76" i="31"/>
  <c r="H76" i="31"/>
  <c r="F76" i="31"/>
  <c r="L75" i="31"/>
  <c r="J75" i="31"/>
  <c r="H75" i="31"/>
  <c r="F75" i="31"/>
  <c r="L74" i="31"/>
  <c r="I73" i="31"/>
  <c r="G73" i="31"/>
  <c r="J74" i="31" s="1"/>
  <c r="E73" i="31"/>
  <c r="C73" i="31"/>
  <c r="D74" i="31" s="1"/>
  <c r="J65" i="31"/>
  <c r="H65" i="31"/>
  <c r="F65" i="31"/>
  <c r="J64" i="31"/>
  <c r="H64" i="31"/>
  <c r="F64" i="31"/>
  <c r="J63" i="31"/>
  <c r="H63" i="31"/>
  <c r="F63" i="31"/>
  <c r="J62" i="31"/>
  <c r="H62" i="31"/>
  <c r="F62" i="31"/>
  <c r="J61" i="31"/>
  <c r="H61" i="31"/>
  <c r="F61" i="31"/>
  <c r="J60" i="31"/>
  <c r="H60" i="31"/>
  <c r="F60" i="31"/>
  <c r="L59" i="31"/>
  <c r="J59" i="31"/>
  <c r="H59" i="31"/>
  <c r="F59" i="31"/>
  <c r="L58" i="31"/>
  <c r="J58" i="31"/>
  <c r="H58" i="31"/>
  <c r="F58" i="31"/>
  <c r="L57" i="31"/>
  <c r="J57" i="31"/>
  <c r="H57" i="31"/>
  <c r="F57" i="31"/>
  <c r="L56" i="31"/>
  <c r="J56" i="31"/>
  <c r="H56" i="31"/>
  <c r="F56" i="31"/>
  <c r="L55" i="31"/>
  <c r="J55" i="31"/>
  <c r="H55" i="31"/>
  <c r="F55" i="31"/>
  <c r="L54" i="31"/>
  <c r="J54" i="31"/>
  <c r="H54" i="31"/>
  <c r="F54" i="31"/>
  <c r="L53" i="31"/>
  <c r="J53" i="31"/>
  <c r="H53" i="31"/>
  <c r="F53" i="31"/>
  <c r="I51" i="31"/>
  <c r="L52" i="31" s="1"/>
  <c r="J43" i="31"/>
  <c r="H43" i="31"/>
  <c r="F43" i="31"/>
  <c r="J42" i="31"/>
  <c r="H42" i="31"/>
  <c r="F42" i="31"/>
  <c r="J41" i="31"/>
  <c r="H41" i="31"/>
  <c r="F41" i="31"/>
  <c r="J40" i="31"/>
  <c r="H40" i="31"/>
  <c r="F40" i="31"/>
  <c r="J39" i="31"/>
  <c r="H39" i="31"/>
  <c r="F39" i="31"/>
  <c r="J38" i="31"/>
  <c r="H38" i="31"/>
  <c r="F38" i="31"/>
  <c r="L37" i="31"/>
  <c r="J37" i="31"/>
  <c r="H37" i="31"/>
  <c r="F37" i="31"/>
  <c r="L36" i="31"/>
  <c r="J36" i="31"/>
  <c r="H36" i="31"/>
  <c r="F36" i="31"/>
  <c r="L35" i="31"/>
  <c r="J35" i="31"/>
  <c r="H35" i="31"/>
  <c r="F35" i="31"/>
  <c r="L34" i="31"/>
  <c r="J34" i="31"/>
  <c r="H34" i="31"/>
  <c r="F34" i="31"/>
  <c r="L33" i="31"/>
  <c r="J33" i="31"/>
  <c r="H33" i="31"/>
  <c r="F33" i="31"/>
  <c r="L32" i="31"/>
  <c r="J32" i="31"/>
  <c r="H32" i="31"/>
  <c r="F32" i="31"/>
  <c r="L31" i="31"/>
  <c r="J31" i="31"/>
  <c r="H31" i="31"/>
  <c r="F31" i="31"/>
  <c r="L30" i="31"/>
  <c r="I29" i="31"/>
  <c r="G29" i="31" s="1"/>
  <c r="J21" i="31"/>
  <c r="H21" i="31"/>
  <c r="F21" i="31"/>
  <c r="J20" i="31"/>
  <c r="H20" i="31"/>
  <c r="F20" i="31"/>
  <c r="J19" i="31"/>
  <c r="H19" i="31"/>
  <c r="F19" i="31"/>
  <c r="J18" i="31"/>
  <c r="H18" i="31"/>
  <c r="F18" i="31"/>
  <c r="J17" i="31"/>
  <c r="H17" i="31"/>
  <c r="F17" i="31"/>
  <c r="J16" i="31"/>
  <c r="H16" i="31"/>
  <c r="F16" i="31"/>
  <c r="L15" i="31"/>
  <c r="J15" i="31"/>
  <c r="H15" i="31"/>
  <c r="F15" i="31"/>
  <c r="L14" i="31"/>
  <c r="J14" i="31"/>
  <c r="H14" i="31"/>
  <c r="F14" i="31"/>
  <c r="L13" i="31"/>
  <c r="J13" i="31"/>
  <c r="H13" i="31"/>
  <c r="F13" i="31"/>
  <c r="L12" i="31"/>
  <c r="J12" i="31"/>
  <c r="H12" i="31"/>
  <c r="F12" i="31"/>
  <c r="L11" i="31"/>
  <c r="J11" i="31"/>
  <c r="H11" i="31"/>
  <c r="F11" i="31"/>
  <c r="L10" i="31"/>
  <c r="J10" i="31"/>
  <c r="H10" i="31"/>
  <c r="F10" i="31"/>
  <c r="L9" i="31"/>
  <c r="J9" i="31"/>
  <c r="H9" i="31"/>
  <c r="F9" i="31"/>
  <c r="H8" i="31"/>
  <c r="I7" i="31"/>
  <c r="G7" i="31" s="1"/>
  <c r="E7" i="31" s="1"/>
  <c r="C7" i="31" s="1"/>
  <c r="D8" i="31" s="1"/>
  <c r="J285" i="30"/>
  <c r="H285" i="30"/>
  <c r="F285" i="30"/>
  <c r="J284" i="30"/>
  <c r="H284" i="30"/>
  <c r="F284" i="30"/>
  <c r="J283" i="30"/>
  <c r="H283" i="30"/>
  <c r="F283" i="30"/>
  <c r="J282" i="30"/>
  <c r="H282" i="30"/>
  <c r="F282" i="30"/>
  <c r="J281" i="30"/>
  <c r="H281" i="30"/>
  <c r="F281" i="30"/>
  <c r="J280" i="30"/>
  <c r="H280" i="30"/>
  <c r="F280" i="30"/>
  <c r="L279" i="30"/>
  <c r="J279" i="30"/>
  <c r="H279" i="30"/>
  <c r="F279" i="30"/>
  <c r="L278" i="30"/>
  <c r="J278" i="30"/>
  <c r="H278" i="30"/>
  <c r="F278" i="30"/>
  <c r="L277" i="30"/>
  <c r="J277" i="30"/>
  <c r="H277" i="30"/>
  <c r="F277" i="30"/>
  <c r="L276" i="30"/>
  <c r="J276" i="30"/>
  <c r="H276" i="30"/>
  <c r="F276" i="30"/>
  <c r="L275" i="30"/>
  <c r="J275" i="30"/>
  <c r="H275" i="30"/>
  <c r="F275" i="30"/>
  <c r="L274" i="30"/>
  <c r="J274" i="30"/>
  <c r="H274" i="30"/>
  <c r="F274" i="30"/>
  <c r="L273" i="30"/>
  <c r="J273" i="30"/>
  <c r="H273" i="30"/>
  <c r="F273" i="30"/>
  <c r="L272" i="30"/>
  <c r="I271" i="30"/>
  <c r="G271" i="30"/>
  <c r="J272" i="30" s="1"/>
  <c r="E271" i="30"/>
  <c r="C271" i="30" s="1"/>
  <c r="D272" i="30" s="1"/>
  <c r="B270" i="30"/>
  <c r="J263" i="30"/>
  <c r="H263" i="30"/>
  <c r="F263" i="30"/>
  <c r="J262" i="30"/>
  <c r="H262" i="30"/>
  <c r="F262" i="30"/>
  <c r="J261" i="30"/>
  <c r="H261" i="30"/>
  <c r="F261" i="30"/>
  <c r="J260" i="30"/>
  <c r="H260" i="30"/>
  <c r="F260" i="30"/>
  <c r="J259" i="30"/>
  <c r="H259" i="30"/>
  <c r="F259" i="30"/>
  <c r="J258" i="30"/>
  <c r="H258" i="30"/>
  <c r="F258" i="30"/>
  <c r="L257" i="30"/>
  <c r="J257" i="30"/>
  <c r="H257" i="30"/>
  <c r="F257" i="30"/>
  <c r="L256" i="30"/>
  <c r="J256" i="30"/>
  <c r="H256" i="30"/>
  <c r="F256" i="30"/>
  <c r="L255" i="30"/>
  <c r="J255" i="30"/>
  <c r="H255" i="30"/>
  <c r="F255" i="30"/>
  <c r="L254" i="30"/>
  <c r="J254" i="30"/>
  <c r="H254" i="30"/>
  <c r="F254" i="30"/>
  <c r="L253" i="30"/>
  <c r="J253" i="30"/>
  <c r="H253" i="30"/>
  <c r="F253" i="30"/>
  <c r="L252" i="30"/>
  <c r="J252" i="30"/>
  <c r="H252" i="30"/>
  <c r="F252" i="30"/>
  <c r="L251" i="30"/>
  <c r="J251" i="30"/>
  <c r="H251" i="30"/>
  <c r="F251" i="30"/>
  <c r="I249" i="30"/>
  <c r="L250" i="30" s="1"/>
  <c r="G249" i="30"/>
  <c r="B248" i="30"/>
  <c r="J241" i="30"/>
  <c r="H241" i="30"/>
  <c r="F241" i="30"/>
  <c r="J240" i="30"/>
  <c r="H240" i="30"/>
  <c r="F240" i="30"/>
  <c r="J239" i="30"/>
  <c r="H239" i="30"/>
  <c r="F239" i="30"/>
  <c r="J238" i="30"/>
  <c r="H238" i="30"/>
  <c r="F238" i="30"/>
  <c r="J237" i="30"/>
  <c r="H237" i="30"/>
  <c r="F237" i="30"/>
  <c r="J236" i="30"/>
  <c r="H236" i="30"/>
  <c r="F236" i="30"/>
  <c r="L235" i="30"/>
  <c r="J235" i="30"/>
  <c r="H235" i="30"/>
  <c r="F235" i="30"/>
  <c r="L234" i="30"/>
  <c r="J234" i="30"/>
  <c r="H234" i="30"/>
  <c r="F234" i="30"/>
  <c r="L233" i="30"/>
  <c r="J233" i="30"/>
  <c r="H233" i="30"/>
  <c r="F233" i="30"/>
  <c r="L232" i="30"/>
  <c r="J232" i="30"/>
  <c r="H232" i="30"/>
  <c r="F232" i="30"/>
  <c r="L231" i="30"/>
  <c r="J231" i="30"/>
  <c r="H231" i="30"/>
  <c r="F231" i="30"/>
  <c r="L230" i="30"/>
  <c r="J230" i="30"/>
  <c r="H230" i="30"/>
  <c r="F230" i="30"/>
  <c r="L229" i="30"/>
  <c r="J229" i="30"/>
  <c r="H229" i="30"/>
  <c r="F229" i="30"/>
  <c r="L228" i="30"/>
  <c r="I227" i="30"/>
  <c r="G227" i="30"/>
  <c r="J228" i="30" s="1"/>
  <c r="B226" i="30"/>
  <c r="J219" i="30"/>
  <c r="H219" i="30"/>
  <c r="F219" i="30"/>
  <c r="J218" i="30"/>
  <c r="H218" i="30"/>
  <c r="F218" i="30"/>
  <c r="J217" i="30"/>
  <c r="H217" i="30"/>
  <c r="F217" i="30"/>
  <c r="J216" i="30"/>
  <c r="H216" i="30"/>
  <c r="F216" i="30"/>
  <c r="J215" i="30"/>
  <c r="H215" i="30"/>
  <c r="F215" i="30"/>
  <c r="J214" i="30"/>
  <c r="H214" i="30"/>
  <c r="F214" i="30"/>
  <c r="L213" i="30"/>
  <c r="J213" i="30"/>
  <c r="H213" i="30"/>
  <c r="F213" i="30"/>
  <c r="L212" i="30"/>
  <c r="J212" i="30"/>
  <c r="H212" i="30"/>
  <c r="F212" i="30"/>
  <c r="L211" i="30"/>
  <c r="J211" i="30"/>
  <c r="H211" i="30"/>
  <c r="F211" i="30"/>
  <c r="L210" i="30"/>
  <c r="J210" i="30"/>
  <c r="H210" i="30"/>
  <c r="F210" i="30"/>
  <c r="L209" i="30"/>
  <c r="J209" i="30"/>
  <c r="H209" i="30"/>
  <c r="F209" i="30"/>
  <c r="L208" i="30"/>
  <c r="J208" i="30"/>
  <c r="H208" i="30"/>
  <c r="F208" i="30"/>
  <c r="L207" i="30"/>
  <c r="J207" i="30"/>
  <c r="H207" i="30"/>
  <c r="F207" i="30"/>
  <c r="L206" i="30"/>
  <c r="I205" i="30"/>
  <c r="B204" i="30"/>
  <c r="J197" i="30"/>
  <c r="H197" i="30"/>
  <c r="F197" i="30"/>
  <c r="J196" i="30"/>
  <c r="H196" i="30"/>
  <c r="F196" i="30"/>
  <c r="J195" i="30"/>
  <c r="H195" i="30"/>
  <c r="F195" i="30"/>
  <c r="J194" i="30"/>
  <c r="H194" i="30"/>
  <c r="F194" i="30"/>
  <c r="J193" i="30"/>
  <c r="H193" i="30"/>
  <c r="F193" i="30"/>
  <c r="J192" i="30"/>
  <c r="H192" i="30"/>
  <c r="F192" i="30"/>
  <c r="L191" i="30"/>
  <c r="J191" i="30"/>
  <c r="H191" i="30"/>
  <c r="F191" i="30"/>
  <c r="L190" i="30"/>
  <c r="J190" i="30"/>
  <c r="H190" i="30"/>
  <c r="F190" i="30"/>
  <c r="L189" i="30"/>
  <c r="J189" i="30"/>
  <c r="H189" i="30"/>
  <c r="F189" i="30"/>
  <c r="L188" i="30"/>
  <c r="J188" i="30"/>
  <c r="H188" i="30"/>
  <c r="F188" i="30"/>
  <c r="L187" i="30"/>
  <c r="J187" i="30"/>
  <c r="H187" i="30"/>
  <c r="F187" i="30"/>
  <c r="L186" i="30"/>
  <c r="J186" i="30"/>
  <c r="H186" i="30"/>
  <c r="F186" i="30"/>
  <c r="L185" i="30"/>
  <c r="J185" i="30"/>
  <c r="H185" i="30"/>
  <c r="F185" i="30"/>
  <c r="I183" i="30"/>
  <c r="L184" i="30" s="1"/>
  <c r="G183" i="30"/>
  <c r="E183" i="30" s="1"/>
  <c r="C183" i="30" s="1"/>
  <c r="D184" i="30" s="1"/>
  <c r="B182" i="30"/>
  <c r="J175" i="30"/>
  <c r="H175" i="30"/>
  <c r="F175" i="30"/>
  <c r="J174" i="30"/>
  <c r="H174" i="30"/>
  <c r="F174" i="30"/>
  <c r="J173" i="30"/>
  <c r="H173" i="30"/>
  <c r="F173" i="30"/>
  <c r="J172" i="30"/>
  <c r="H172" i="30"/>
  <c r="F172" i="30"/>
  <c r="J171" i="30"/>
  <c r="H171" i="30"/>
  <c r="F171" i="30"/>
  <c r="J170" i="30"/>
  <c r="H170" i="30"/>
  <c r="F170" i="30"/>
  <c r="L169" i="30"/>
  <c r="J169" i="30"/>
  <c r="H169" i="30"/>
  <c r="F169" i="30"/>
  <c r="L168" i="30"/>
  <c r="J168" i="30"/>
  <c r="H168" i="30"/>
  <c r="F168" i="30"/>
  <c r="L167" i="30"/>
  <c r="J167" i="30"/>
  <c r="H167" i="30"/>
  <c r="F167" i="30"/>
  <c r="L166" i="30"/>
  <c r="J166" i="30"/>
  <c r="H166" i="30"/>
  <c r="F166" i="30"/>
  <c r="L165" i="30"/>
  <c r="J165" i="30"/>
  <c r="H165" i="30"/>
  <c r="F165" i="30"/>
  <c r="L164" i="30"/>
  <c r="J164" i="30"/>
  <c r="H164" i="30"/>
  <c r="F164" i="30"/>
  <c r="L163" i="30"/>
  <c r="J163" i="30"/>
  <c r="H163" i="30"/>
  <c r="F163" i="30"/>
  <c r="L162" i="30"/>
  <c r="I161" i="30"/>
  <c r="G161" i="30"/>
  <c r="J162" i="30" s="1"/>
  <c r="E161" i="30"/>
  <c r="C161" i="30"/>
  <c r="D162" i="30" s="1"/>
  <c r="B160" i="30"/>
  <c r="J153" i="30"/>
  <c r="H153" i="30"/>
  <c r="F153" i="30"/>
  <c r="J152" i="30"/>
  <c r="H152" i="30"/>
  <c r="F152" i="30"/>
  <c r="J151" i="30"/>
  <c r="H151" i="30"/>
  <c r="F151" i="30"/>
  <c r="J150" i="30"/>
  <c r="H150" i="30"/>
  <c r="F150" i="30"/>
  <c r="J149" i="30"/>
  <c r="H149" i="30"/>
  <c r="F149" i="30"/>
  <c r="J148" i="30"/>
  <c r="H148" i="30"/>
  <c r="F148" i="30"/>
  <c r="L147" i="30"/>
  <c r="J147" i="30"/>
  <c r="H147" i="30"/>
  <c r="F147" i="30"/>
  <c r="L146" i="30"/>
  <c r="J146" i="30"/>
  <c r="H146" i="30"/>
  <c r="F146" i="30"/>
  <c r="L145" i="30"/>
  <c r="J145" i="30"/>
  <c r="H145" i="30"/>
  <c r="F145" i="30"/>
  <c r="L144" i="30"/>
  <c r="J144" i="30"/>
  <c r="H144" i="30"/>
  <c r="F144" i="30"/>
  <c r="L143" i="30"/>
  <c r="J143" i="30"/>
  <c r="H143" i="30"/>
  <c r="F143" i="30"/>
  <c r="L142" i="30"/>
  <c r="J142" i="30"/>
  <c r="H142" i="30"/>
  <c r="F142" i="30"/>
  <c r="L141" i="30"/>
  <c r="J141" i="30"/>
  <c r="H141" i="30"/>
  <c r="F141" i="30"/>
  <c r="I139" i="30"/>
  <c r="L140" i="30" s="1"/>
  <c r="G139" i="30"/>
  <c r="B138" i="30"/>
  <c r="J131" i="30"/>
  <c r="H131" i="30"/>
  <c r="F131" i="30"/>
  <c r="J130" i="30"/>
  <c r="H130" i="30"/>
  <c r="F130" i="30"/>
  <c r="J129" i="30"/>
  <c r="H129" i="30"/>
  <c r="F129" i="30"/>
  <c r="J128" i="30"/>
  <c r="H128" i="30"/>
  <c r="F128" i="30"/>
  <c r="J127" i="30"/>
  <c r="H127" i="30"/>
  <c r="F127" i="30"/>
  <c r="J126" i="30"/>
  <c r="H126" i="30"/>
  <c r="F126" i="30"/>
  <c r="L125" i="30"/>
  <c r="J125" i="30"/>
  <c r="H125" i="30"/>
  <c r="F125" i="30"/>
  <c r="L124" i="30"/>
  <c r="J124" i="30"/>
  <c r="H124" i="30"/>
  <c r="F124" i="30"/>
  <c r="L123" i="30"/>
  <c r="J123" i="30"/>
  <c r="H123" i="30"/>
  <c r="F123" i="30"/>
  <c r="L122" i="30"/>
  <c r="J122" i="30"/>
  <c r="H122" i="30"/>
  <c r="F122" i="30"/>
  <c r="L121" i="30"/>
  <c r="J121" i="30"/>
  <c r="H121" i="30"/>
  <c r="F121" i="30"/>
  <c r="L120" i="30"/>
  <c r="J120" i="30"/>
  <c r="H120" i="30"/>
  <c r="F120" i="30"/>
  <c r="L119" i="30"/>
  <c r="J119" i="30"/>
  <c r="H119" i="30"/>
  <c r="F119" i="30"/>
  <c r="L118" i="30"/>
  <c r="I117" i="30"/>
  <c r="G117" i="30"/>
  <c r="J118" i="30" s="1"/>
  <c r="B116" i="30"/>
  <c r="J109" i="30"/>
  <c r="H109" i="30"/>
  <c r="F109" i="30"/>
  <c r="J108" i="30"/>
  <c r="H108" i="30"/>
  <c r="F108" i="30"/>
  <c r="J107" i="30"/>
  <c r="H107" i="30"/>
  <c r="F107" i="30"/>
  <c r="J106" i="30"/>
  <c r="H106" i="30"/>
  <c r="F106" i="30"/>
  <c r="J105" i="30"/>
  <c r="H105" i="30"/>
  <c r="F105" i="30"/>
  <c r="J104" i="30"/>
  <c r="H104" i="30"/>
  <c r="F104" i="30"/>
  <c r="L103" i="30"/>
  <c r="J103" i="30"/>
  <c r="H103" i="30"/>
  <c r="F103" i="30"/>
  <c r="L102" i="30"/>
  <c r="J102" i="30"/>
  <c r="H102" i="30"/>
  <c r="F102" i="30"/>
  <c r="L101" i="30"/>
  <c r="J101" i="30"/>
  <c r="H101" i="30"/>
  <c r="F101" i="30"/>
  <c r="L100" i="30"/>
  <c r="J100" i="30"/>
  <c r="H100" i="30"/>
  <c r="F100" i="30"/>
  <c r="L99" i="30"/>
  <c r="J99" i="30"/>
  <c r="H99" i="30"/>
  <c r="F99" i="30"/>
  <c r="L98" i="30"/>
  <c r="J98" i="30"/>
  <c r="H98" i="30"/>
  <c r="F98" i="30"/>
  <c r="L97" i="30"/>
  <c r="J97" i="30"/>
  <c r="H97" i="30"/>
  <c r="F97" i="30"/>
  <c r="L96" i="30"/>
  <c r="I95" i="30"/>
  <c r="J87" i="30"/>
  <c r="H87" i="30"/>
  <c r="F87" i="30"/>
  <c r="J86" i="30"/>
  <c r="H86" i="30"/>
  <c r="F86" i="30"/>
  <c r="J85" i="30"/>
  <c r="H85" i="30"/>
  <c r="F85" i="30"/>
  <c r="J84" i="30"/>
  <c r="H84" i="30"/>
  <c r="F84" i="30"/>
  <c r="J83" i="30"/>
  <c r="H83" i="30"/>
  <c r="F83" i="30"/>
  <c r="J82" i="30"/>
  <c r="H82" i="30"/>
  <c r="F82" i="30"/>
  <c r="L81" i="30"/>
  <c r="J81" i="30"/>
  <c r="H81" i="30"/>
  <c r="F81" i="30"/>
  <c r="L80" i="30"/>
  <c r="J80" i="30"/>
  <c r="H80" i="30"/>
  <c r="F80" i="30"/>
  <c r="L79" i="30"/>
  <c r="J79" i="30"/>
  <c r="H79" i="30"/>
  <c r="F79" i="30"/>
  <c r="L78" i="30"/>
  <c r="J78" i="30"/>
  <c r="H78" i="30"/>
  <c r="F78" i="30"/>
  <c r="L77" i="30"/>
  <c r="J77" i="30"/>
  <c r="H77" i="30"/>
  <c r="F77" i="30"/>
  <c r="L76" i="30"/>
  <c r="J76" i="30"/>
  <c r="H76" i="30"/>
  <c r="F76" i="30"/>
  <c r="L75" i="30"/>
  <c r="J75" i="30"/>
  <c r="H75" i="30"/>
  <c r="F75" i="30"/>
  <c r="I73" i="30"/>
  <c r="J65" i="30"/>
  <c r="H65" i="30"/>
  <c r="F65" i="30"/>
  <c r="J64" i="30"/>
  <c r="H64" i="30"/>
  <c r="F64" i="30"/>
  <c r="J63" i="30"/>
  <c r="H63" i="30"/>
  <c r="F63" i="30"/>
  <c r="J62" i="30"/>
  <c r="H62" i="30"/>
  <c r="F62" i="30"/>
  <c r="J61" i="30"/>
  <c r="H61" i="30"/>
  <c r="F61" i="30"/>
  <c r="J60" i="30"/>
  <c r="H60" i="30"/>
  <c r="F60" i="30"/>
  <c r="L59" i="30"/>
  <c r="J59" i="30"/>
  <c r="H59" i="30"/>
  <c r="F59" i="30"/>
  <c r="L58" i="30"/>
  <c r="J58" i="30"/>
  <c r="H58" i="30"/>
  <c r="F58" i="30"/>
  <c r="L57" i="30"/>
  <c r="J57" i="30"/>
  <c r="H57" i="30"/>
  <c r="F57" i="30"/>
  <c r="L56" i="30"/>
  <c r="J56" i="30"/>
  <c r="H56" i="30"/>
  <c r="F56" i="30"/>
  <c r="L55" i="30"/>
  <c r="J55" i="30"/>
  <c r="H55" i="30"/>
  <c r="F55" i="30"/>
  <c r="L54" i="30"/>
  <c r="J54" i="30"/>
  <c r="H54" i="30"/>
  <c r="F54" i="30"/>
  <c r="L53" i="30"/>
  <c r="J53" i="30"/>
  <c r="H53" i="30"/>
  <c r="F53" i="30"/>
  <c r="L52" i="30"/>
  <c r="I51" i="30"/>
  <c r="J43" i="30"/>
  <c r="H43" i="30"/>
  <c r="F43" i="30"/>
  <c r="J42" i="30"/>
  <c r="H42" i="30"/>
  <c r="F42" i="30"/>
  <c r="J41" i="30"/>
  <c r="H41" i="30"/>
  <c r="F41" i="30"/>
  <c r="J40" i="30"/>
  <c r="H40" i="30"/>
  <c r="F40" i="30"/>
  <c r="J39" i="30"/>
  <c r="H39" i="30"/>
  <c r="F39" i="30"/>
  <c r="J38" i="30"/>
  <c r="H38" i="30"/>
  <c r="F38" i="30"/>
  <c r="L37" i="30"/>
  <c r="J37" i="30"/>
  <c r="H37" i="30"/>
  <c r="F37" i="30"/>
  <c r="L36" i="30"/>
  <c r="J36" i="30"/>
  <c r="H36" i="30"/>
  <c r="F36" i="30"/>
  <c r="L35" i="30"/>
  <c r="J35" i="30"/>
  <c r="H35" i="30"/>
  <c r="F35" i="30"/>
  <c r="L34" i="30"/>
  <c r="J34" i="30"/>
  <c r="H34" i="30"/>
  <c r="F34" i="30"/>
  <c r="L33" i="30"/>
  <c r="J33" i="30"/>
  <c r="H33" i="30"/>
  <c r="F33" i="30"/>
  <c r="L32" i="30"/>
  <c r="J32" i="30"/>
  <c r="H32" i="30"/>
  <c r="F32" i="30"/>
  <c r="L31" i="30"/>
  <c r="J31" i="30"/>
  <c r="H31" i="30"/>
  <c r="F31" i="30"/>
  <c r="I29" i="30"/>
  <c r="L30" i="30" s="1"/>
  <c r="J21" i="30"/>
  <c r="H21" i="30"/>
  <c r="F21" i="30"/>
  <c r="J20" i="30"/>
  <c r="H20" i="30"/>
  <c r="F20" i="30"/>
  <c r="J19" i="30"/>
  <c r="H19" i="30"/>
  <c r="F19" i="30"/>
  <c r="J18" i="30"/>
  <c r="H18" i="30"/>
  <c r="F18" i="30"/>
  <c r="J17" i="30"/>
  <c r="H17" i="30"/>
  <c r="F17" i="30"/>
  <c r="J16" i="30"/>
  <c r="H16" i="30"/>
  <c r="F16" i="30"/>
  <c r="L15" i="30"/>
  <c r="J15" i="30"/>
  <c r="H15" i="30"/>
  <c r="F15" i="30"/>
  <c r="L14" i="30"/>
  <c r="J14" i="30"/>
  <c r="H14" i="30"/>
  <c r="F14" i="30"/>
  <c r="L13" i="30"/>
  <c r="J13" i="30"/>
  <c r="H13" i="30"/>
  <c r="F13" i="30"/>
  <c r="L12" i="30"/>
  <c r="J12" i="30"/>
  <c r="H12" i="30"/>
  <c r="F12" i="30"/>
  <c r="L11" i="30"/>
  <c r="J11" i="30"/>
  <c r="H11" i="30"/>
  <c r="F11" i="30"/>
  <c r="L10" i="30"/>
  <c r="J10" i="30"/>
  <c r="H10" i="30"/>
  <c r="F10" i="30"/>
  <c r="L9" i="30"/>
  <c r="J9" i="30"/>
  <c r="H9" i="30"/>
  <c r="F9" i="30"/>
  <c r="L8" i="30"/>
  <c r="I7" i="30"/>
  <c r="H160" i="28"/>
  <c r="M160" i="28" s="1"/>
  <c r="G160" i="28"/>
  <c r="F160" i="28"/>
  <c r="E160" i="28"/>
  <c r="D160" i="28"/>
  <c r="C160" i="28"/>
  <c r="M159" i="28"/>
  <c r="L159" i="28"/>
  <c r="K159" i="28"/>
  <c r="J159" i="28"/>
  <c r="I159" i="28"/>
  <c r="M158" i="28"/>
  <c r="L158" i="28"/>
  <c r="K158" i="28"/>
  <c r="J158" i="28"/>
  <c r="I158" i="28"/>
  <c r="M157" i="28"/>
  <c r="L157" i="28"/>
  <c r="K157" i="28"/>
  <c r="J157" i="28"/>
  <c r="I157" i="28"/>
  <c r="M156" i="28"/>
  <c r="L156" i="28"/>
  <c r="K156" i="28"/>
  <c r="J156" i="28"/>
  <c r="I156" i="28"/>
  <c r="M155" i="28"/>
  <c r="L155" i="28"/>
  <c r="K155" i="28"/>
  <c r="J155" i="28"/>
  <c r="I155" i="28"/>
  <c r="M154" i="28"/>
  <c r="L154" i="28"/>
  <c r="K154" i="28"/>
  <c r="J154" i="28"/>
  <c r="I154" i="28"/>
  <c r="M153" i="28"/>
  <c r="L153" i="28"/>
  <c r="K153" i="28"/>
  <c r="J153" i="28"/>
  <c r="I153" i="28"/>
  <c r="M152" i="28"/>
  <c r="L152" i="28"/>
  <c r="K152" i="28"/>
  <c r="J152" i="28"/>
  <c r="I152" i="28"/>
  <c r="M151" i="28"/>
  <c r="L151" i="28"/>
  <c r="K151" i="28"/>
  <c r="J151" i="28"/>
  <c r="I151" i="28"/>
  <c r="M150" i="28"/>
  <c r="L150" i="28"/>
  <c r="K150" i="28"/>
  <c r="J150" i="28"/>
  <c r="I150" i="28"/>
  <c r="M149" i="28"/>
  <c r="L149" i="28"/>
  <c r="K149" i="28"/>
  <c r="J149" i="28"/>
  <c r="I149" i="28"/>
  <c r="M148" i="28"/>
  <c r="L148" i="28"/>
  <c r="K148" i="28"/>
  <c r="J148" i="28"/>
  <c r="I148" i="28"/>
  <c r="M146" i="28"/>
  <c r="K146" i="28"/>
  <c r="J146" i="28"/>
  <c r="H146" i="28"/>
  <c r="L146" i="28" s="1"/>
  <c r="G146" i="28"/>
  <c r="F146" i="28"/>
  <c r="E146" i="28"/>
  <c r="D146" i="28"/>
  <c r="C146" i="28"/>
  <c r="M145" i="28"/>
  <c r="L145" i="28"/>
  <c r="K145" i="28"/>
  <c r="J145" i="28"/>
  <c r="I145" i="28"/>
  <c r="M144" i="28"/>
  <c r="L144" i="28"/>
  <c r="K144" i="28"/>
  <c r="J144" i="28"/>
  <c r="I144" i="28"/>
  <c r="M143" i="28"/>
  <c r="L143" i="28"/>
  <c r="K143" i="28"/>
  <c r="J143" i="28"/>
  <c r="I143" i="28"/>
  <c r="M142" i="28"/>
  <c r="L142" i="28"/>
  <c r="K142" i="28"/>
  <c r="J142" i="28"/>
  <c r="I142" i="28"/>
  <c r="M141" i="28"/>
  <c r="L141" i="28"/>
  <c r="K141" i="28"/>
  <c r="J141" i="28"/>
  <c r="I141" i="28"/>
  <c r="M140" i="28"/>
  <c r="L140" i="28"/>
  <c r="K140" i="28"/>
  <c r="J140" i="28"/>
  <c r="I140" i="28"/>
  <c r="M139" i="28"/>
  <c r="L139" i="28"/>
  <c r="K139" i="28"/>
  <c r="J139" i="28"/>
  <c r="I139" i="28"/>
  <c r="M138" i="28"/>
  <c r="L138" i="28"/>
  <c r="K138" i="28"/>
  <c r="J138" i="28"/>
  <c r="I138" i="28"/>
  <c r="M137" i="28"/>
  <c r="L137" i="28"/>
  <c r="K137" i="28"/>
  <c r="J137" i="28"/>
  <c r="I137" i="28"/>
  <c r="M136" i="28"/>
  <c r="L136" i="28"/>
  <c r="K136" i="28"/>
  <c r="J136" i="28"/>
  <c r="I136" i="28"/>
  <c r="M135" i="28"/>
  <c r="L135" i="28"/>
  <c r="K135" i="28"/>
  <c r="J135" i="28"/>
  <c r="I135" i="28"/>
  <c r="M134" i="28"/>
  <c r="L134" i="28"/>
  <c r="K134" i="28"/>
  <c r="J134" i="28"/>
  <c r="I134" i="28"/>
  <c r="M132" i="28"/>
  <c r="K132" i="28"/>
  <c r="I132" i="28"/>
  <c r="H132" i="28"/>
  <c r="G132" i="28"/>
  <c r="F132" i="28"/>
  <c r="E132" i="28"/>
  <c r="D132" i="28"/>
  <c r="C132" i="28"/>
  <c r="M131" i="28"/>
  <c r="L131" i="28"/>
  <c r="K131" i="28"/>
  <c r="J131" i="28"/>
  <c r="I131" i="28"/>
  <c r="M130" i="28"/>
  <c r="L130" i="28"/>
  <c r="K130" i="28"/>
  <c r="J130" i="28"/>
  <c r="I130" i="28"/>
  <c r="M129" i="28"/>
  <c r="L129" i="28"/>
  <c r="K129" i="28"/>
  <c r="J129" i="28"/>
  <c r="I129" i="28"/>
  <c r="M128" i="28"/>
  <c r="L128" i="28"/>
  <c r="K128" i="28"/>
  <c r="J128" i="28"/>
  <c r="I128" i="28"/>
  <c r="M127" i="28"/>
  <c r="L127" i="28"/>
  <c r="K127" i="28"/>
  <c r="J127" i="28"/>
  <c r="I127" i="28"/>
  <c r="M126" i="28"/>
  <c r="L126" i="28"/>
  <c r="K126" i="28"/>
  <c r="J126" i="28"/>
  <c r="I126" i="28"/>
  <c r="M125" i="28"/>
  <c r="L125" i="28"/>
  <c r="K125" i="28"/>
  <c r="J125" i="28"/>
  <c r="I125" i="28"/>
  <c r="M124" i="28"/>
  <c r="L124" i="28"/>
  <c r="K124" i="28"/>
  <c r="J124" i="28"/>
  <c r="I124" i="28"/>
  <c r="M123" i="28"/>
  <c r="L123" i="28"/>
  <c r="K123" i="28"/>
  <c r="J123" i="28"/>
  <c r="I123" i="28"/>
  <c r="M122" i="28"/>
  <c r="L122" i="28"/>
  <c r="K122" i="28"/>
  <c r="J122" i="28"/>
  <c r="I122" i="28"/>
  <c r="M121" i="28"/>
  <c r="L121" i="28"/>
  <c r="K121" i="28"/>
  <c r="J121" i="28"/>
  <c r="I121" i="28"/>
  <c r="M120" i="28"/>
  <c r="L120" i="28"/>
  <c r="K120" i="28"/>
  <c r="J120" i="28"/>
  <c r="I120" i="28"/>
  <c r="M118" i="28"/>
  <c r="K118" i="28"/>
  <c r="H118" i="28"/>
  <c r="I118" i="28" s="1"/>
  <c r="G118" i="28"/>
  <c r="F118" i="28"/>
  <c r="E118" i="28"/>
  <c r="L118" i="28" s="1"/>
  <c r="D118" i="28"/>
  <c r="C118" i="28"/>
  <c r="M117" i="28"/>
  <c r="L117" i="28"/>
  <c r="K117" i="28"/>
  <c r="J117" i="28"/>
  <c r="I117" i="28"/>
  <c r="M116" i="28"/>
  <c r="L116" i="28"/>
  <c r="K116" i="28"/>
  <c r="J116" i="28"/>
  <c r="I116" i="28"/>
  <c r="M115" i="28"/>
  <c r="L115" i="28"/>
  <c r="K115" i="28"/>
  <c r="J115" i="28"/>
  <c r="I115" i="28"/>
  <c r="M114" i="28"/>
  <c r="L114" i="28"/>
  <c r="K114" i="28"/>
  <c r="J114" i="28"/>
  <c r="I114" i="28"/>
  <c r="M113" i="28"/>
  <c r="L113" i="28"/>
  <c r="K113" i="28"/>
  <c r="J113" i="28"/>
  <c r="I113" i="28"/>
  <c r="M112" i="28"/>
  <c r="L112" i="28"/>
  <c r="K112" i="28"/>
  <c r="J112" i="28"/>
  <c r="I112" i="28"/>
  <c r="M111" i="28"/>
  <c r="L111" i="28"/>
  <c r="K111" i="28"/>
  <c r="J111" i="28"/>
  <c r="I111" i="28"/>
  <c r="M110" i="28"/>
  <c r="L110" i="28"/>
  <c r="K110" i="28"/>
  <c r="J110" i="28"/>
  <c r="I110" i="28"/>
  <c r="M109" i="28"/>
  <c r="L109" i="28"/>
  <c r="K109" i="28"/>
  <c r="J109" i="28"/>
  <c r="I109" i="28"/>
  <c r="M108" i="28"/>
  <c r="L108" i="28"/>
  <c r="K108" i="28"/>
  <c r="J108" i="28"/>
  <c r="I108" i="28"/>
  <c r="M107" i="28"/>
  <c r="L107" i="28"/>
  <c r="K107" i="28"/>
  <c r="J107" i="28"/>
  <c r="I107" i="28"/>
  <c r="M106" i="28"/>
  <c r="L106" i="28"/>
  <c r="K106" i="28"/>
  <c r="J106" i="28"/>
  <c r="I106" i="28"/>
  <c r="L104" i="28"/>
  <c r="H104" i="28"/>
  <c r="M104" i="28" s="1"/>
  <c r="G104" i="28"/>
  <c r="F104" i="28"/>
  <c r="E104" i="28"/>
  <c r="D104" i="28"/>
  <c r="C104" i="28"/>
  <c r="M103" i="28"/>
  <c r="L103" i="28"/>
  <c r="K103" i="28"/>
  <c r="J103" i="28"/>
  <c r="I103" i="28"/>
  <c r="M102" i="28"/>
  <c r="L102" i="28"/>
  <c r="K102" i="28"/>
  <c r="J102" i="28"/>
  <c r="I102" i="28"/>
  <c r="M101" i="28"/>
  <c r="L101" i="28"/>
  <c r="K101" i="28"/>
  <c r="J101" i="28"/>
  <c r="I101" i="28"/>
  <c r="M100" i="28"/>
  <c r="L100" i="28"/>
  <c r="K100" i="28"/>
  <c r="J100" i="28"/>
  <c r="I100" i="28"/>
  <c r="M99" i="28"/>
  <c r="L99" i="28"/>
  <c r="K99" i="28"/>
  <c r="J99" i="28"/>
  <c r="I99" i="28"/>
  <c r="M98" i="28"/>
  <c r="L98" i="28"/>
  <c r="K98" i="28"/>
  <c r="J98" i="28"/>
  <c r="I98" i="28"/>
  <c r="M97" i="28"/>
  <c r="L97" i="28"/>
  <c r="K97" i="28"/>
  <c r="J97" i="28"/>
  <c r="I97" i="28"/>
  <c r="M96" i="28"/>
  <c r="L96" i="28"/>
  <c r="K96" i="28"/>
  <c r="J96" i="28"/>
  <c r="I96" i="28"/>
  <c r="M95" i="28"/>
  <c r="L95" i="28"/>
  <c r="K95" i="28"/>
  <c r="J95" i="28"/>
  <c r="I95" i="28"/>
  <c r="M94" i="28"/>
  <c r="L94" i="28"/>
  <c r="K94" i="28"/>
  <c r="J94" i="28"/>
  <c r="I94" i="28"/>
  <c r="M93" i="28"/>
  <c r="L93" i="28"/>
  <c r="K93" i="28"/>
  <c r="J93" i="28"/>
  <c r="I93" i="28"/>
  <c r="M92" i="28"/>
  <c r="L92" i="28"/>
  <c r="K92" i="28"/>
  <c r="J92" i="28"/>
  <c r="I92" i="28"/>
  <c r="M90" i="28"/>
  <c r="H90" i="28"/>
  <c r="K90" i="28" s="1"/>
  <c r="G90" i="28"/>
  <c r="F90" i="28"/>
  <c r="E90" i="28"/>
  <c r="L90" i="28" s="1"/>
  <c r="D90" i="28"/>
  <c r="C90" i="28"/>
  <c r="M89" i="28"/>
  <c r="L89" i="28"/>
  <c r="K89" i="28"/>
  <c r="J89" i="28"/>
  <c r="I89" i="28"/>
  <c r="M88" i="28"/>
  <c r="L88" i="28"/>
  <c r="K88" i="28"/>
  <c r="J88" i="28"/>
  <c r="I88" i="28"/>
  <c r="M87" i="28"/>
  <c r="L87" i="28"/>
  <c r="K87" i="28"/>
  <c r="J87" i="28"/>
  <c r="I87" i="28"/>
  <c r="M86" i="28"/>
  <c r="L86" i="28"/>
  <c r="K86" i="28"/>
  <c r="J86" i="28"/>
  <c r="I86" i="28"/>
  <c r="M85" i="28"/>
  <c r="L85" i="28"/>
  <c r="K85" i="28"/>
  <c r="J85" i="28"/>
  <c r="I85" i="28"/>
  <c r="M84" i="28"/>
  <c r="L84" i="28"/>
  <c r="K84" i="28"/>
  <c r="J84" i="28"/>
  <c r="I84" i="28"/>
  <c r="M83" i="28"/>
  <c r="L83" i="28"/>
  <c r="K83" i="28"/>
  <c r="J83" i="28"/>
  <c r="I83" i="28"/>
  <c r="M82" i="28"/>
  <c r="L82" i="28"/>
  <c r="K82" i="28"/>
  <c r="J82" i="28"/>
  <c r="I82" i="28"/>
  <c r="M81" i="28"/>
  <c r="L81" i="28"/>
  <c r="K81" i="28"/>
  <c r="J81" i="28"/>
  <c r="I81" i="28"/>
  <c r="M80" i="28"/>
  <c r="L80" i="28"/>
  <c r="K80" i="28"/>
  <c r="J80" i="28"/>
  <c r="I80" i="28"/>
  <c r="M79" i="28"/>
  <c r="L79" i="28"/>
  <c r="K79" i="28"/>
  <c r="J79" i="28"/>
  <c r="I79" i="28"/>
  <c r="M78" i="28"/>
  <c r="L78" i="28"/>
  <c r="K78" i="28"/>
  <c r="J78" i="28"/>
  <c r="I78" i="28"/>
  <c r="H76" i="28"/>
  <c r="G76" i="28"/>
  <c r="F76" i="28"/>
  <c r="E76" i="28"/>
  <c r="D76" i="28"/>
  <c r="C76" i="28"/>
  <c r="M75" i="28"/>
  <c r="L75" i="28"/>
  <c r="K75" i="28"/>
  <c r="J75" i="28"/>
  <c r="I75" i="28"/>
  <c r="M74" i="28"/>
  <c r="L74" i="28"/>
  <c r="K74" i="28"/>
  <c r="J74" i="28"/>
  <c r="I74" i="28"/>
  <c r="M73" i="28"/>
  <c r="L73" i="28"/>
  <c r="K73" i="28"/>
  <c r="J73" i="28"/>
  <c r="I73" i="28"/>
  <c r="M72" i="28"/>
  <c r="L72" i="28"/>
  <c r="K72" i="28"/>
  <c r="J72" i="28"/>
  <c r="I72" i="28"/>
  <c r="M71" i="28"/>
  <c r="L71" i="28"/>
  <c r="K71" i="28"/>
  <c r="J71" i="28"/>
  <c r="I71" i="28"/>
  <c r="M70" i="28"/>
  <c r="L70" i="28"/>
  <c r="K70" i="28"/>
  <c r="J70" i="28"/>
  <c r="I70" i="28"/>
  <c r="M69" i="28"/>
  <c r="L69" i="28"/>
  <c r="K69" i="28"/>
  <c r="J69" i="28"/>
  <c r="I69" i="28"/>
  <c r="M68" i="28"/>
  <c r="L68" i="28"/>
  <c r="K68" i="28"/>
  <c r="J68" i="28"/>
  <c r="I68" i="28"/>
  <c r="M67" i="28"/>
  <c r="L67" i="28"/>
  <c r="K67" i="28"/>
  <c r="J67" i="28"/>
  <c r="I67" i="28"/>
  <c r="M66" i="28"/>
  <c r="L66" i="28"/>
  <c r="K66" i="28"/>
  <c r="J66" i="28"/>
  <c r="I66" i="28"/>
  <c r="M65" i="28"/>
  <c r="L65" i="28"/>
  <c r="K65" i="28"/>
  <c r="J65" i="28"/>
  <c r="I65" i="28"/>
  <c r="M64" i="28"/>
  <c r="L64" i="28"/>
  <c r="K64" i="28"/>
  <c r="J64" i="28"/>
  <c r="I64" i="28"/>
  <c r="I62" i="28"/>
  <c r="H62" i="28"/>
  <c r="M62" i="28" s="1"/>
  <c r="G62" i="28"/>
  <c r="F62" i="28"/>
  <c r="E62" i="28"/>
  <c r="D62" i="28"/>
  <c r="C62" i="28"/>
  <c r="M61" i="28"/>
  <c r="L61" i="28"/>
  <c r="K61" i="28"/>
  <c r="J61" i="28"/>
  <c r="I61" i="28"/>
  <c r="M60" i="28"/>
  <c r="L60" i="28"/>
  <c r="K60" i="28"/>
  <c r="J60" i="28"/>
  <c r="I60" i="28"/>
  <c r="M59" i="28"/>
  <c r="L59" i="28"/>
  <c r="K59" i="28"/>
  <c r="J59" i="28"/>
  <c r="I59" i="28"/>
  <c r="M58" i="28"/>
  <c r="L58" i="28"/>
  <c r="K58" i="28"/>
  <c r="J58" i="28"/>
  <c r="I58" i="28"/>
  <c r="M57" i="28"/>
  <c r="L57" i="28"/>
  <c r="K57" i="28"/>
  <c r="J57" i="28"/>
  <c r="I57" i="28"/>
  <c r="M56" i="28"/>
  <c r="L56" i="28"/>
  <c r="K56" i="28"/>
  <c r="J56" i="28"/>
  <c r="I56" i="28"/>
  <c r="M55" i="28"/>
  <c r="L55" i="28"/>
  <c r="K55" i="28"/>
  <c r="J55" i="28"/>
  <c r="I55" i="28"/>
  <c r="M54" i="28"/>
  <c r="L54" i="28"/>
  <c r="K54" i="28"/>
  <c r="J54" i="28"/>
  <c r="I54" i="28"/>
  <c r="M53" i="28"/>
  <c r="L53" i="28"/>
  <c r="K53" i="28"/>
  <c r="J53" i="28"/>
  <c r="I53" i="28"/>
  <c r="M52" i="28"/>
  <c r="L52" i="28"/>
  <c r="K52" i="28"/>
  <c r="J52" i="28"/>
  <c r="I52" i="28"/>
  <c r="M51" i="28"/>
  <c r="L51" i="28"/>
  <c r="K51" i="28"/>
  <c r="J51" i="28"/>
  <c r="I51" i="28"/>
  <c r="M50" i="28"/>
  <c r="L50" i="28"/>
  <c r="K50" i="28"/>
  <c r="J50" i="28"/>
  <c r="I50" i="28"/>
  <c r="K48" i="28"/>
  <c r="J48" i="28"/>
  <c r="H48" i="28"/>
  <c r="I48" i="28" s="1"/>
  <c r="G48" i="28"/>
  <c r="F48" i="28"/>
  <c r="E48" i="28"/>
  <c r="D48" i="28"/>
  <c r="C48" i="28"/>
  <c r="M47" i="28"/>
  <c r="L47" i="28"/>
  <c r="K47" i="28"/>
  <c r="J47" i="28"/>
  <c r="I47" i="28"/>
  <c r="M46" i="28"/>
  <c r="L46" i="28"/>
  <c r="K46" i="28"/>
  <c r="J46" i="28"/>
  <c r="I46" i="28"/>
  <c r="M45" i="28"/>
  <c r="L45" i="28"/>
  <c r="K45" i="28"/>
  <c r="J45" i="28"/>
  <c r="I45" i="28"/>
  <c r="M44" i="28"/>
  <c r="L44" i="28"/>
  <c r="K44" i="28"/>
  <c r="J44" i="28"/>
  <c r="I44" i="28"/>
  <c r="M43" i="28"/>
  <c r="L43" i="28"/>
  <c r="K43" i="28"/>
  <c r="J43" i="28"/>
  <c r="I43" i="28"/>
  <c r="M42" i="28"/>
  <c r="L42" i="28"/>
  <c r="K42" i="28"/>
  <c r="J42" i="28"/>
  <c r="I42" i="28"/>
  <c r="M41" i="28"/>
  <c r="L41" i="28"/>
  <c r="K41" i="28"/>
  <c r="J41" i="28"/>
  <c r="I41" i="28"/>
  <c r="M40" i="28"/>
  <c r="L40" i="28"/>
  <c r="K40" i="28"/>
  <c r="J40" i="28"/>
  <c r="I40" i="28"/>
  <c r="M39" i="28"/>
  <c r="L39" i="28"/>
  <c r="K39" i="28"/>
  <c r="J39" i="28"/>
  <c r="I39" i="28"/>
  <c r="M38" i="28"/>
  <c r="L38" i="28"/>
  <c r="K38" i="28"/>
  <c r="J38" i="28"/>
  <c r="I38" i="28"/>
  <c r="M37" i="28"/>
  <c r="L37" i="28"/>
  <c r="K37" i="28"/>
  <c r="J37" i="28"/>
  <c r="I37" i="28"/>
  <c r="M36" i="28"/>
  <c r="L36" i="28"/>
  <c r="K36" i="28"/>
  <c r="J36" i="28"/>
  <c r="I36" i="28"/>
  <c r="H34" i="28"/>
  <c r="M34" i="28" s="1"/>
  <c r="G34" i="28"/>
  <c r="K34" i="28" s="1"/>
  <c r="F34" i="28"/>
  <c r="E34" i="28"/>
  <c r="D34" i="28"/>
  <c r="C34" i="28"/>
  <c r="M33" i="28"/>
  <c r="L33" i="28"/>
  <c r="K33" i="28"/>
  <c r="J33" i="28"/>
  <c r="I33" i="28"/>
  <c r="M32" i="28"/>
  <c r="L32" i="28"/>
  <c r="K32" i="28"/>
  <c r="J32" i="28"/>
  <c r="I32" i="28"/>
  <c r="M31" i="28"/>
  <c r="L31" i="28"/>
  <c r="K31" i="28"/>
  <c r="J31" i="28"/>
  <c r="I31" i="28"/>
  <c r="M30" i="28"/>
  <c r="L30" i="28"/>
  <c r="K30" i="28"/>
  <c r="J30" i="28"/>
  <c r="I30" i="28"/>
  <c r="M29" i="28"/>
  <c r="L29" i="28"/>
  <c r="K29" i="28"/>
  <c r="J29" i="28"/>
  <c r="I29" i="28"/>
  <c r="M28" i="28"/>
  <c r="L28" i="28"/>
  <c r="K28" i="28"/>
  <c r="J28" i="28"/>
  <c r="I28" i="28"/>
  <c r="M27" i="28"/>
  <c r="L27" i="28"/>
  <c r="K27" i="28"/>
  <c r="J27" i="28"/>
  <c r="I27" i="28"/>
  <c r="M26" i="28"/>
  <c r="L26" i="28"/>
  <c r="K26" i="28"/>
  <c r="J26" i="28"/>
  <c r="I26" i="28"/>
  <c r="M25" i="28"/>
  <c r="L25" i="28"/>
  <c r="K25" i="28"/>
  <c r="J25" i="28"/>
  <c r="I25" i="28"/>
  <c r="M24" i="28"/>
  <c r="L24" i="28"/>
  <c r="K24" i="28"/>
  <c r="J24" i="28"/>
  <c r="I24" i="28"/>
  <c r="M23" i="28"/>
  <c r="L23" i="28"/>
  <c r="K23" i="28"/>
  <c r="J23" i="28"/>
  <c r="I23" i="28"/>
  <c r="M22" i="28"/>
  <c r="L22" i="28"/>
  <c r="K22" i="28"/>
  <c r="J22" i="28"/>
  <c r="I22" i="28"/>
  <c r="M20" i="28"/>
  <c r="L20" i="28"/>
  <c r="J20" i="28"/>
  <c r="I20" i="28"/>
  <c r="H20" i="28"/>
  <c r="K20" i="28" s="1"/>
  <c r="G20" i="28"/>
  <c r="F20" i="28"/>
  <c r="E20" i="28"/>
  <c r="D20" i="28"/>
  <c r="C20" i="28"/>
  <c r="M19" i="28"/>
  <c r="L19" i="28"/>
  <c r="K19" i="28"/>
  <c r="J19" i="28"/>
  <c r="I19" i="28"/>
  <c r="M18" i="28"/>
  <c r="L18" i="28"/>
  <c r="K18" i="28"/>
  <c r="J18" i="28"/>
  <c r="I18" i="28"/>
  <c r="M17" i="28"/>
  <c r="L17" i="28"/>
  <c r="K17" i="28"/>
  <c r="J17" i="28"/>
  <c r="I17" i="28"/>
  <c r="M16" i="28"/>
  <c r="L16" i="28"/>
  <c r="K16" i="28"/>
  <c r="J16" i="28"/>
  <c r="I16" i="28"/>
  <c r="M15" i="28"/>
  <c r="L15" i="28"/>
  <c r="K15" i="28"/>
  <c r="J15" i="28"/>
  <c r="I15" i="28"/>
  <c r="M14" i="28"/>
  <c r="L14" i="28"/>
  <c r="K14" i="28"/>
  <c r="J14" i="28"/>
  <c r="I14" i="28"/>
  <c r="M13" i="28"/>
  <c r="L13" i="28"/>
  <c r="K13" i="28"/>
  <c r="J13" i="28"/>
  <c r="I13" i="28"/>
  <c r="M12" i="28"/>
  <c r="L12" i="28"/>
  <c r="K12" i="28"/>
  <c r="J12" i="28"/>
  <c r="I12" i="28"/>
  <c r="M11" i="28"/>
  <c r="L11" i="28"/>
  <c r="K11" i="28"/>
  <c r="J11" i="28"/>
  <c r="I11" i="28"/>
  <c r="M10" i="28"/>
  <c r="L10" i="28"/>
  <c r="K10" i="28"/>
  <c r="J10" i="28"/>
  <c r="I10" i="28"/>
  <c r="M9" i="28"/>
  <c r="L9" i="28"/>
  <c r="K9" i="28"/>
  <c r="J9" i="28"/>
  <c r="I9" i="28"/>
  <c r="M8" i="28"/>
  <c r="L8" i="28"/>
  <c r="K8" i="28"/>
  <c r="J8" i="28"/>
  <c r="I8" i="28"/>
  <c r="M6" i="28"/>
  <c r="L6" i="28"/>
  <c r="K6" i="28"/>
  <c r="J6" i="28"/>
  <c r="I6" i="28"/>
  <c r="B4" i="28"/>
  <c r="H160" i="27"/>
  <c r="G160" i="27"/>
  <c r="F160" i="27"/>
  <c r="E160" i="27"/>
  <c r="D160" i="27"/>
  <c r="C160" i="27"/>
  <c r="K159" i="27"/>
  <c r="J159" i="27"/>
  <c r="I159" i="27"/>
  <c r="K158" i="27"/>
  <c r="J158" i="27"/>
  <c r="I158" i="27"/>
  <c r="K157" i="27"/>
  <c r="J157" i="27"/>
  <c r="I157" i="27"/>
  <c r="K156" i="27"/>
  <c r="J156" i="27"/>
  <c r="I156" i="27"/>
  <c r="K155" i="27"/>
  <c r="J155" i="27"/>
  <c r="I155" i="27"/>
  <c r="K154" i="27"/>
  <c r="J154" i="27"/>
  <c r="I154" i="27"/>
  <c r="K153" i="27"/>
  <c r="J153" i="27"/>
  <c r="I153" i="27"/>
  <c r="K152" i="27"/>
  <c r="J152" i="27"/>
  <c r="I152" i="27"/>
  <c r="K151" i="27"/>
  <c r="J151" i="27"/>
  <c r="I151" i="27"/>
  <c r="K150" i="27"/>
  <c r="J150" i="27"/>
  <c r="I150" i="27"/>
  <c r="K149" i="27"/>
  <c r="J149" i="27"/>
  <c r="I149" i="27"/>
  <c r="K148" i="27"/>
  <c r="J148" i="27"/>
  <c r="I148" i="27"/>
  <c r="J146" i="27"/>
  <c r="I146" i="27"/>
  <c r="H146" i="27"/>
  <c r="K146" i="27" s="1"/>
  <c r="G146" i="27"/>
  <c r="F146" i="27"/>
  <c r="E146" i="27"/>
  <c r="D146" i="27"/>
  <c r="C146" i="27"/>
  <c r="K145" i="27"/>
  <c r="J145" i="27"/>
  <c r="I145" i="27"/>
  <c r="K144" i="27"/>
  <c r="J144" i="27"/>
  <c r="I144" i="27"/>
  <c r="K143" i="27"/>
  <c r="J143" i="27"/>
  <c r="I143" i="27"/>
  <c r="K142" i="27"/>
  <c r="J142" i="27"/>
  <c r="I142" i="27"/>
  <c r="K141" i="27"/>
  <c r="J141" i="27"/>
  <c r="I141" i="27"/>
  <c r="K140" i="27"/>
  <c r="J140" i="27"/>
  <c r="I140" i="27"/>
  <c r="K139" i="27"/>
  <c r="J139" i="27"/>
  <c r="I139" i="27"/>
  <c r="K138" i="27"/>
  <c r="J138" i="27"/>
  <c r="I138" i="27"/>
  <c r="K137" i="27"/>
  <c r="J137" i="27"/>
  <c r="I137" i="27"/>
  <c r="K136" i="27"/>
  <c r="J136" i="27"/>
  <c r="I136" i="27"/>
  <c r="K135" i="27"/>
  <c r="J135" i="27"/>
  <c r="I135" i="27"/>
  <c r="K134" i="27"/>
  <c r="J134" i="27"/>
  <c r="I134" i="27"/>
  <c r="H132" i="27"/>
  <c r="K132" i="27" s="1"/>
  <c r="G132" i="27"/>
  <c r="F132" i="27"/>
  <c r="E132" i="27"/>
  <c r="D132" i="27"/>
  <c r="C132" i="27"/>
  <c r="K131" i="27"/>
  <c r="J131" i="27"/>
  <c r="I131" i="27"/>
  <c r="K130" i="27"/>
  <c r="J130" i="27"/>
  <c r="I130" i="27"/>
  <c r="K129" i="27"/>
  <c r="J129" i="27"/>
  <c r="I129" i="27"/>
  <c r="K128" i="27"/>
  <c r="J128" i="27"/>
  <c r="I128" i="27"/>
  <c r="K127" i="27"/>
  <c r="J127" i="27"/>
  <c r="I127" i="27"/>
  <c r="K126" i="27"/>
  <c r="J126" i="27"/>
  <c r="I126" i="27"/>
  <c r="K125" i="27"/>
  <c r="J125" i="27"/>
  <c r="I125" i="27"/>
  <c r="K124" i="27"/>
  <c r="J124" i="27"/>
  <c r="I124" i="27"/>
  <c r="K123" i="27"/>
  <c r="J123" i="27"/>
  <c r="I123" i="27"/>
  <c r="K122" i="27"/>
  <c r="J122" i="27"/>
  <c r="I122" i="27"/>
  <c r="K121" i="27"/>
  <c r="J121" i="27"/>
  <c r="I121" i="27"/>
  <c r="K120" i="27"/>
  <c r="J120" i="27"/>
  <c r="I120" i="27"/>
  <c r="H118" i="27"/>
  <c r="K118" i="27" s="1"/>
  <c r="G118" i="27"/>
  <c r="F118" i="27"/>
  <c r="E118" i="27"/>
  <c r="D118" i="27"/>
  <c r="C118" i="27"/>
  <c r="K117" i="27"/>
  <c r="J117" i="27"/>
  <c r="I117" i="27"/>
  <c r="K116" i="27"/>
  <c r="J116" i="27"/>
  <c r="I116" i="27"/>
  <c r="K115" i="27"/>
  <c r="J115" i="27"/>
  <c r="I115" i="27"/>
  <c r="K114" i="27"/>
  <c r="J114" i="27"/>
  <c r="I114" i="27"/>
  <c r="K113" i="27"/>
  <c r="J113" i="27"/>
  <c r="I113" i="27"/>
  <c r="K112" i="27"/>
  <c r="J112" i="27"/>
  <c r="I112" i="27"/>
  <c r="K111" i="27"/>
  <c r="J111" i="27"/>
  <c r="I111" i="27"/>
  <c r="K110" i="27"/>
  <c r="J110" i="27"/>
  <c r="I110" i="27"/>
  <c r="K109" i="27"/>
  <c r="J109" i="27"/>
  <c r="I109" i="27"/>
  <c r="K108" i="27"/>
  <c r="J108" i="27"/>
  <c r="I108" i="27"/>
  <c r="K107" i="27"/>
  <c r="J107" i="27"/>
  <c r="I107" i="27"/>
  <c r="K106" i="27"/>
  <c r="J106" i="27"/>
  <c r="I106" i="27"/>
  <c r="H104" i="27"/>
  <c r="G104" i="27"/>
  <c r="F104" i="27"/>
  <c r="E104" i="27"/>
  <c r="D104" i="27"/>
  <c r="C104" i="27"/>
  <c r="K103" i="27"/>
  <c r="J103" i="27"/>
  <c r="I103" i="27"/>
  <c r="K102" i="27"/>
  <c r="J102" i="27"/>
  <c r="I102" i="27"/>
  <c r="K101" i="27"/>
  <c r="J101" i="27"/>
  <c r="I101" i="27"/>
  <c r="K100" i="27"/>
  <c r="J100" i="27"/>
  <c r="I100" i="27"/>
  <c r="K99" i="27"/>
  <c r="J99" i="27"/>
  <c r="I99" i="27"/>
  <c r="K98" i="27"/>
  <c r="J98" i="27"/>
  <c r="I98" i="27"/>
  <c r="K97" i="27"/>
  <c r="J97" i="27"/>
  <c r="I97" i="27"/>
  <c r="K96" i="27"/>
  <c r="J96" i="27"/>
  <c r="I96" i="27"/>
  <c r="K95" i="27"/>
  <c r="J95" i="27"/>
  <c r="I95" i="27"/>
  <c r="K94" i="27"/>
  <c r="J94" i="27"/>
  <c r="I94" i="27"/>
  <c r="K93" i="27"/>
  <c r="J93" i="27"/>
  <c r="I93" i="27"/>
  <c r="K92" i="27"/>
  <c r="J92" i="27"/>
  <c r="I92" i="27"/>
  <c r="J90" i="27"/>
  <c r="I90" i="27"/>
  <c r="H90" i="27"/>
  <c r="K90" i="27" s="1"/>
  <c r="G90" i="27"/>
  <c r="F90" i="27"/>
  <c r="E90" i="27"/>
  <c r="D90" i="27"/>
  <c r="C90" i="27"/>
  <c r="K89" i="27"/>
  <c r="J89" i="27"/>
  <c r="I89" i="27"/>
  <c r="K88" i="27"/>
  <c r="J88" i="27"/>
  <c r="I88" i="27"/>
  <c r="K87" i="27"/>
  <c r="J87" i="27"/>
  <c r="I87" i="27"/>
  <c r="K86" i="27"/>
  <c r="J86" i="27"/>
  <c r="I86" i="27"/>
  <c r="K85" i="27"/>
  <c r="J85" i="27"/>
  <c r="I85" i="27"/>
  <c r="K84" i="27"/>
  <c r="J84" i="27"/>
  <c r="I84" i="27"/>
  <c r="K83" i="27"/>
  <c r="J83" i="27"/>
  <c r="I83" i="27"/>
  <c r="K82" i="27"/>
  <c r="J82" i="27"/>
  <c r="I82" i="27"/>
  <c r="K81" i="27"/>
  <c r="J81" i="27"/>
  <c r="I81" i="27"/>
  <c r="K80" i="27"/>
  <c r="J80" i="27"/>
  <c r="I80" i="27"/>
  <c r="K79" i="27"/>
  <c r="J79" i="27"/>
  <c r="I79" i="27"/>
  <c r="K78" i="27"/>
  <c r="J78" i="27"/>
  <c r="I78" i="27"/>
  <c r="H76" i="27"/>
  <c r="K76" i="27" s="1"/>
  <c r="G76" i="27"/>
  <c r="F76" i="27"/>
  <c r="E76" i="27"/>
  <c r="D76" i="27"/>
  <c r="C76" i="27"/>
  <c r="K75" i="27"/>
  <c r="J75" i="27"/>
  <c r="I75" i="27"/>
  <c r="K74" i="27"/>
  <c r="J74" i="27"/>
  <c r="I74" i="27"/>
  <c r="K73" i="27"/>
  <c r="J73" i="27"/>
  <c r="I73" i="27"/>
  <c r="K72" i="27"/>
  <c r="J72" i="27"/>
  <c r="I72" i="27"/>
  <c r="K71" i="27"/>
  <c r="J71" i="27"/>
  <c r="I71" i="27"/>
  <c r="K70" i="27"/>
  <c r="J70" i="27"/>
  <c r="I70" i="27"/>
  <c r="K69" i="27"/>
  <c r="J69" i="27"/>
  <c r="I69" i="27"/>
  <c r="K68" i="27"/>
  <c r="J68" i="27"/>
  <c r="I68" i="27"/>
  <c r="K67" i="27"/>
  <c r="J67" i="27"/>
  <c r="I67" i="27"/>
  <c r="K66" i="27"/>
  <c r="J66" i="27"/>
  <c r="I66" i="27"/>
  <c r="K65" i="27"/>
  <c r="J65" i="27"/>
  <c r="I65" i="27"/>
  <c r="K64" i="27"/>
  <c r="J64" i="27"/>
  <c r="I64" i="27"/>
  <c r="H62" i="27"/>
  <c r="K62" i="27" s="1"/>
  <c r="G62" i="27"/>
  <c r="F62" i="27"/>
  <c r="E62" i="27"/>
  <c r="D62" i="27"/>
  <c r="C62" i="27"/>
  <c r="K61" i="27"/>
  <c r="J61" i="27"/>
  <c r="I61" i="27"/>
  <c r="K60" i="27"/>
  <c r="J60" i="27"/>
  <c r="I60" i="27"/>
  <c r="K59" i="27"/>
  <c r="J59" i="27"/>
  <c r="I59" i="27"/>
  <c r="K58" i="27"/>
  <c r="J58" i="27"/>
  <c r="I58" i="27"/>
  <c r="K57" i="27"/>
  <c r="J57" i="27"/>
  <c r="I57" i="27"/>
  <c r="K56" i="27"/>
  <c r="J56" i="27"/>
  <c r="I56" i="27"/>
  <c r="K55" i="27"/>
  <c r="J55" i="27"/>
  <c r="I55" i="27"/>
  <c r="K54" i="27"/>
  <c r="J54" i="27"/>
  <c r="I54" i="27"/>
  <c r="K53" i="27"/>
  <c r="J53" i="27"/>
  <c r="I53" i="27"/>
  <c r="K52" i="27"/>
  <c r="J52" i="27"/>
  <c r="I52" i="27"/>
  <c r="K51" i="27"/>
  <c r="J51" i="27"/>
  <c r="I51" i="27"/>
  <c r="K50" i="27"/>
  <c r="J50" i="27"/>
  <c r="I50" i="27"/>
  <c r="H48" i="27"/>
  <c r="G48" i="27"/>
  <c r="F48" i="27"/>
  <c r="E48" i="27"/>
  <c r="D48" i="27"/>
  <c r="C48" i="27"/>
  <c r="K47" i="27"/>
  <c r="J47" i="27"/>
  <c r="I47" i="27"/>
  <c r="K46" i="27"/>
  <c r="J46" i="27"/>
  <c r="I46" i="27"/>
  <c r="K45" i="27"/>
  <c r="J45" i="27"/>
  <c r="I45" i="27"/>
  <c r="K44" i="27"/>
  <c r="J44" i="27"/>
  <c r="I44" i="27"/>
  <c r="K43" i="27"/>
  <c r="J43" i="27"/>
  <c r="I43" i="27"/>
  <c r="K42" i="27"/>
  <c r="J42" i="27"/>
  <c r="I42" i="27"/>
  <c r="K41" i="27"/>
  <c r="J41" i="27"/>
  <c r="I41" i="27"/>
  <c r="K40" i="27"/>
  <c r="J40" i="27"/>
  <c r="I40" i="27"/>
  <c r="K39" i="27"/>
  <c r="J39" i="27"/>
  <c r="I39" i="27"/>
  <c r="K38" i="27"/>
  <c r="J38" i="27"/>
  <c r="I38" i="27"/>
  <c r="K37" i="27"/>
  <c r="J37" i="27"/>
  <c r="I37" i="27"/>
  <c r="K36" i="27"/>
  <c r="J36" i="27"/>
  <c r="I36" i="27"/>
  <c r="J34" i="27"/>
  <c r="I34" i="27"/>
  <c r="H34" i="27"/>
  <c r="K34" i="27" s="1"/>
  <c r="G34" i="27"/>
  <c r="F34" i="27"/>
  <c r="E34" i="27"/>
  <c r="D34" i="27"/>
  <c r="C34" i="27"/>
  <c r="K33" i="27"/>
  <c r="J33" i="27"/>
  <c r="I33" i="27"/>
  <c r="K32" i="27"/>
  <c r="J32" i="27"/>
  <c r="I32" i="27"/>
  <c r="K31" i="27"/>
  <c r="J31" i="27"/>
  <c r="I31" i="27"/>
  <c r="K30" i="27"/>
  <c r="J30" i="27"/>
  <c r="I30" i="27"/>
  <c r="K29" i="27"/>
  <c r="J29" i="27"/>
  <c r="I29" i="27"/>
  <c r="K28" i="27"/>
  <c r="J28" i="27"/>
  <c r="I28" i="27"/>
  <c r="K27" i="27"/>
  <c r="J27" i="27"/>
  <c r="I27" i="27"/>
  <c r="K26" i="27"/>
  <c r="J26" i="27"/>
  <c r="I26" i="27"/>
  <c r="K25" i="27"/>
  <c r="J25" i="27"/>
  <c r="I25" i="27"/>
  <c r="K24" i="27"/>
  <c r="J24" i="27"/>
  <c r="I24" i="27"/>
  <c r="K23" i="27"/>
  <c r="J23" i="27"/>
  <c r="I23" i="27"/>
  <c r="K22" i="27"/>
  <c r="J22" i="27"/>
  <c r="I22" i="27"/>
  <c r="H20" i="27"/>
  <c r="K20" i="27" s="1"/>
  <c r="G20" i="27"/>
  <c r="F20" i="27"/>
  <c r="E20" i="27"/>
  <c r="D20" i="27"/>
  <c r="C20" i="27"/>
  <c r="K19" i="27"/>
  <c r="J19" i="27"/>
  <c r="I19" i="27"/>
  <c r="K18" i="27"/>
  <c r="J18" i="27"/>
  <c r="I18" i="27"/>
  <c r="K17" i="27"/>
  <c r="J17" i="27"/>
  <c r="I17" i="27"/>
  <c r="K16" i="27"/>
  <c r="J16" i="27"/>
  <c r="I16" i="27"/>
  <c r="K15" i="27"/>
  <c r="J15" i="27"/>
  <c r="I15" i="27"/>
  <c r="K14" i="27"/>
  <c r="J14" i="27"/>
  <c r="I14" i="27"/>
  <c r="K13" i="27"/>
  <c r="J13" i="27"/>
  <c r="I13" i="27"/>
  <c r="K12" i="27"/>
  <c r="J12" i="27"/>
  <c r="I12" i="27"/>
  <c r="K11" i="27"/>
  <c r="J11" i="27"/>
  <c r="I11" i="27"/>
  <c r="K10" i="27"/>
  <c r="J10" i="27"/>
  <c r="I10" i="27"/>
  <c r="K9" i="27"/>
  <c r="J9" i="27"/>
  <c r="I9" i="27"/>
  <c r="K8" i="27"/>
  <c r="J8" i="27"/>
  <c r="I8" i="27"/>
  <c r="K6" i="27"/>
  <c r="J6" i="27"/>
  <c r="I6" i="27"/>
  <c r="B3" i="27"/>
  <c r="H160" i="26"/>
  <c r="K160" i="26" s="1"/>
  <c r="G160" i="26"/>
  <c r="F160" i="26"/>
  <c r="E160" i="26"/>
  <c r="D160" i="26"/>
  <c r="C160" i="26"/>
  <c r="K159" i="26"/>
  <c r="J159" i="26"/>
  <c r="I159" i="26"/>
  <c r="K158" i="26"/>
  <c r="J158" i="26"/>
  <c r="I158" i="26"/>
  <c r="K157" i="26"/>
  <c r="J157" i="26"/>
  <c r="I157" i="26"/>
  <c r="K156" i="26"/>
  <c r="J156" i="26"/>
  <c r="I156" i="26"/>
  <c r="K155" i="26"/>
  <c r="J155" i="26"/>
  <c r="I155" i="26"/>
  <c r="K154" i="26"/>
  <c r="J154" i="26"/>
  <c r="I154" i="26"/>
  <c r="K153" i="26"/>
  <c r="J153" i="26"/>
  <c r="I153" i="26"/>
  <c r="K152" i="26"/>
  <c r="J152" i="26"/>
  <c r="I152" i="26"/>
  <c r="K151" i="26"/>
  <c r="J151" i="26"/>
  <c r="I151" i="26"/>
  <c r="K150" i="26"/>
  <c r="J150" i="26"/>
  <c r="I150" i="26"/>
  <c r="K149" i="26"/>
  <c r="J149" i="26"/>
  <c r="I149" i="26"/>
  <c r="K148" i="26"/>
  <c r="J148" i="26"/>
  <c r="I148" i="26"/>
  <c r="K146" i="26"/>
  <c r="I146" i="26"/>
  <c r="H146" i="26"/>
  <c r="J146" i="26" s="1"/>
  <c r="G146" i="26"/>
  <c r="F146" i="26"/>
  <c r="E146" i="26"/>
  <c r="D146" i="26"/>
  <c r="C146" i="26"/>
  <c r="K145" i="26"/>
  <c r="J145" i="26"/>
  <c r="I145" i="26"/>
  <c r="K144" i="26"/>
  <c r="J144" i="26"/>
  <c r="I144" i="26"/>
  <c r="K143" i="26"/>
  <c r="J143" i="26"/>
  <c r="I143" i="26"/>
  <c r="K142" i="26"/>
  <c r="J142" i="26"/>
  <c r="I142" i="26"/>
  <c r="K141" i="26"/>
  <c r="J141" i="26"/>
  <c r="I141" i="26"/>
  <c r="K140" i="26"/>
  <c r="J140" i="26"/>
  <c r="I140" i="26"/>
  <c r="K139" i="26"/>
  <c r="J139" i="26"/>
  <c r="I139" i="26"/>
  <c r="K138" i="26"/>
  <c r="J138" i="26"/>
  <c r="I138" i="26"/>
  <c r="K137" i="26"/>
  <c r="J137" i="26"/>
  <c r="I137" i="26"/>
  <c r="K136" i="26"/>
  <c r="J136" i="26"/>
  <c r="I136" i="26"/>
  <c r="K135" i="26"/>
  <c r="J135" i="26"/>
  <c r="I135" i="26"/>
  <c r="K134" i="26"/>
  <c r="J134" i="26"/>
  <c r="I134" i="26"/>
  <c r="K132" i="26"/>
  <c r="H132" i="26"/>
  <c r="J132" i="26" s="1"/>
  <c r="G132" i="26"/>
  <c r="F132" i="26"/>
  <c r="E132" i="26"/>
  <c r="D132" i="26"/>
  <c r="C132" i="26"/>
  <c r="K131" i="26"/>
  <c r="J131" i="26"/>
  <c r="I131" i="26"/>
  <c r="K130" i="26"/>
  <c r="J130" i="26"/>
  <c r="I130" i="26"/>
  <c r="K129" i="26"/>
  <c r="J129" i="26"/>
  <c r="I129" i="26"/>
  <c r="K128" i="26"/>
  <c r="J128" i="26"/>
  <c r="I128" i="26"/>
  <c r="K127" i="26"/>
  <c r="J127" i="26"/>
  <c r="I127" i="26"/>
  <c r="K126" i="26"/>
  <c r="J126" i="26"/>
  <c r="I126" i="26"/>
  <c r="K125" i="26"/>
  <c r="J125" i="26"/>
  <c r="I125" i="26"/>
  <c r="K124" i="26"/>
  <c r="J124" i="26"/>
  <c r="I124" i="26"/>
  <c r="K123" i="26"/>
  <c r="J123" i="26"/>
  <c r="I123" i="26"/>
  <c r="K122" i="26"/>
  <c r="J122" i="26"/>
  <c r="I122" i="26"/>
  <c r="K121" i="26"/>
  <c r="J121" i="26"/>
  <c r="I121" i="26"/>
  <c r="K120" i="26"/>
  <c r="J120" i="26"/>
  <c r="I120" i="26"/>
  <c r="K118" i="26"/>
  <c r="H118" i="26"/>
  <c r="J118" i="26" s="1"/>
  <c r="G118" i="26"/>
  <c r="I118" i="26" s="1"/>
  <c r="F118" i="26"/>
  <c r="E118" i="26"/>
  <c r="D118" i="26"/>
  <c r="C118" i="26"/>
  <c r="K117" i="26"/>
  <c r="J117" i="26"/>
  <c r="I117" i="26"/>
  <c r="K116" i="26"/>
  <c r="J116" i="26"/>
  <c r="I116" i="26"/>
  <c r="K115" i="26"/>
  <c r="J115" i="26"/>
  <c r="I115" i="26"/>
  <c r="K114" i="26"/>
  <c r="J114" i="26"/>
  <c r="I114" i="26"/>
  <c r="K113" i="26"/>
  <c r="J113" i="26"/>
  <c r="I113" i="26"/>
  <c r="K112" i="26"/>
  <c r="J112" i="26"/>
  <c r="I112" i="26"/>
  <c r="K111" i="26"/>
  <c r="J111" i="26"/>
  <c r="I111" i="26"/>
  <c r="K110" i="26"/>
  <c r="J110" i="26"/>
  <c r="I110" i="26"/>
  <c r="K109" i="26"/>
  <c r="J109" i="26"/>
  <c r="I109" i="26"/>
  <c r="K108" i="26"/>
  <c r="J108" i="26"/>
  <c r="I108" i="26"/>
  <c r="K107" i="26"/>
  <c r="J107" i="26"/>
  <c r="I107" i="26"/>
  <c r="K106" i="26"/>
  <c r="J106" i="26"/>
  <c r="I106" i="26"/>
  <c r="H104" i="26"/>
  <c r="K104" i="26" s="1"/>
  <c r="G104" i="26"/>
  <c r="F104" i="26"/>
  <c r="E104" i="26"/>
  <c r="D104" i="26"/>
  <c r="C104" i="26"/>
  <c r="K103" i="26"/>
  <c r="J103" i="26"/>
  <c r="I103" i="26"/>
  <c r="K102" i="26"/>
  <c r="J102" i="26"/>
  <c r="I102" i="26"/>
  <c r="K101" i="26"/>
  <c r="J101" i="26"/>
  <c r="I101" i="26"/>
  <c r="K100" i="26"/>
  <c r="J100" i="26"/>
  <c r="I100" i="26"/>
  <c r="K99" i="26"/>
  <c r="J99" i="26"/>
  <c r="I99" i="26"/>
  <c r="K98" i="26"/>
  <c r="J98" i="26"/>
  <c r="I98" i="26"/>
  <c r="K97" i="26"/>
  <c r="J97" i="26"/>
  <c r="I97" i="26"/>
  <c r="K96" i="26"/>
  <c r="J96" i="26"/>
  <c r="I96" i="26"/>
  <c r="K95" i="26"/>
  <c r="J95" i="26"/>
  <c r="I95" i="26"/>
  <c r="K94" i="26"/>
  <c r="J94" i="26"/>
  <c r="I94" i="26"/>
  <c r="K93" i="26"/>
  <c r="J93" i="26"/>
  <c r="I93" i="26"/>
  <c r="K92" i="26"/>
  <c r="J92" i="26"/>
  <c r="I92" i="26"/>
  <c r="K90" i="26"/>
  <c r="I90" i="26"/>
  <c r="H90" i="26"/>
  <c r="J90" i="26" s="1"/>
  <c r="G90" i="26"/>
  <c r="F90" i="26"/>
  <c r="E90" i="26"/>
  <c r="D90" i="26"/>
  <c r="C90" i="26"/>
  <c r="K89" i="26"/>
  <c r="J89" i="26"/>
  <c r="I89" i="26"/>
  <c r="K88" i="26"/>
  <c r="J88" i="26"/>
  <c r="I88" i="26"/>
  <c r="K87" i="26"/>
  <c r="J87" i="26"/>
  <c r="I87" i="26"/>
  <c r="K86" i="26"/>
  <c r="J86" i="26"/>
  <c r="I86" i="26"/>
  <c r="K85" i="26"/>
  <c r="J85" i="26"/>
  <c r="I85" i="26"/>
  <c r="K84" i="26"/>
  <c r="J84" i="26"/>
  <c r="I84" i="26"/>
  <c r="K83" i="26"/>
  <c r="J83" i="26"/>
  <c r="I83" i="26"/>
  <c r="K82" i="26"/>
  <c r="J82" i="26"/>
  <c r="I82" i="26"/>
  <c r="K81" i="26"/>
  <c r="J81" i="26"/>
  <c r="I81" i="26"/>
  <c r="K80" i="26"/>
  <c r="J80" i="26"/>
  <c r="I80" i="26"/>
  <c r="K79" i="26"/>
  <c r="J79" i="26"/>
  <c r="I79" i="26"/>
  <c r="K78" i="26"/>
  <c r="J78" i="26"/>
  <c r="I78" i="26"/>
  <c r="K76" i="26"/>
  <c r="H76" i="26"/>
  <c r="J76" i="26" s="1"/>
  <c r="G76" i="26"/>
  <c r="F76" i="26"/>
  <c r="E76" i="26"/>
  <c r="D76" i="26"/>
  <c r="C76" i="26"/>
  <c r="K75" i="26"/>
  <c r="J75" i="26"/>
  <c r="I75" i="26"/>
  <c r="K74" i="26"/>
  <c r="J74" i="26"/>
  <c r="I74" i="26"/>
  <c r="K73" i="26"/>
  <c r="J73" i="26"/>
  <c r="I73" i="26"/>
  <c r="K72" i="26"/>
  <c r="J72" i="26"/>
  <c r="I72" i="26"/>
  <c r="K71" i="26"/>
  <c r="J71" i="26"/>
  <c r="I71" i="26"/>
  <c r="K70" i="26"/>
  <c r="J70" i="26"/>
  <c r="I70" i="26"/>
  <c r="K69" i="26"/>
  <c r="J69" i="26"/>
  <c r="I69" i="26"/>
  <c r="K68" i="26"/>
  <c r="J68" i="26"/>
  <c r="I68" i="26"/>
  <c r="K67" i="26"/>
  <c r="J67" i="26"/>
  <c r="I67" i="26"/>
  <c r="K66" i="26"/>
  <c r="J66" i="26"/>
  <c r="I66" i="26"/>
  <c r="K65" i="26"/>
  <c r="J65" i="26"/>
  <c r="I65" i="26"/>
  <c r="K64" i="26"/>
  <c r="J64" i="26"/>
  <c r="I64" i="26"/>
  <c r="K62" i="26"/>
  <c r="H62" i="26"/>
  <c r="J62" i="26" s="1"/>
  <c r="G62" i="26"/>
  <c r="F62" i="26"/>
  <c r="E62" i="26"/>
  <c r="D62" i="26"/>
  <c r="C62" i="26"/>
  <c r="K61" i="26"/>
  <c r="J61" i="26"/>
  <c r="I61" i="26"/>
  <c r="K60" i="26"/>
  <c r="J60" i="26"/>
  <c r="I60" i="26"/>
  <c r="K59" i="26"/>
  <c r="J59" i="26"/>
  <c r="I59" i="26"/>
  <c r="K58" i="26"/>
  <c r="J58" i="26"/>
  <c r="I58" i="26"/>
  <c r="K57" i="26"/>
  <c r="J57" i="26"/>
  <c r="I57" i="26"/>
  <c r="K56" i="26"/>
  <c r="J56" i="26"/>
  <c r="I56" i="26"/>
  <c r="K55" i="26"/>
  <c r="J55" i="26"/>
  <c r="I55" i="26"/>
  <c r="K54" i="26"/>
  <c r="J54" i="26"/>
  <c r="I54" i="26"/>
  <c r="K53" i="26"/>
  <c r="J53" i="26"/>
  <c r="I53" i="26"/>
  <c r="K52" i="26"/>
  <c r="J52" i="26"/>
  <c r="I52" i="26"/>
  <c r="K51" i="26"/>
  <c r="J51" i="26"/>
  <c r="I51" i="26"/>
  <c r="K50" i="26"/>
  <c r="J50" i="26"/>
  <c r="I50" i="26"/>
  <c r="H48" i="26"/>
  <c r="K48" i="26" s="1"/>
  <c r="G48" i="26"/>
  <c r="F48" i="26"/>
  <c r="E48" i="26"/>
  <c r="D48" i="26"/>
  <c r="C48" i="26"/>
  <c r="K47" i="26"/>
  <c r="J47" i="26"/>
  <c r="I47" i="26"/>
  <c r="K46" i="26"/>
  <c r="J46" i="26"/>
  <c r="I46" i="26"/>
  <c r="K45" i="26"/>
  <c r="J45" i="26"/>
  <c r="I45" i="26"/>
  <c r="K44" i="26"/>
  <c r="J44" i="26"/>
  <c r="I44" i="26"/>
  <c r="K43" i="26"/>
  <c r="J43" i="26"/>
  <c r="I43" i="26"/>
  <c r="K42" i="26"/>
  <c r="J42" i="26"/>
  <c r="I42" i="26"/>
  <c r="K41" i="26"/>
  <c r="J41" i="26"/>
  <c r="I41" i="26"/>
  <c r="K40" i="26"/>
  <c r="J40" i="26"/>
  <c r="I40" i="26"/>
  <c r="K39" i="26"/>
  <c r="J39" i="26"/>
  <c r="I39" i="26"/>
  <c r="K38" i="26"/>
  <c r="J38" i="26"/>
  <c r="I38" i="26"/>
  <c r="K37" i="26"/>
  <c r="J37" i="26"/>
  <c r="I37" i="26"/>
  <c r="K36" i="26"/>
  <c r="J36" i="26"/>
  <c r="I36" i="26"/>
  <c r="K34" i="26"/>
  <c r="I34" i="26"/>
  <c r="H34" i="26"/>
  <c r="J34" i="26" s="1"/>
  <c r="G34" i="26"/>
  <c r="F34" i="26"/>
  <c r="E34" i="26"/>
  <c r="D34" i="26"/>
  <c r="C34" i="26"/>
  <c r="K33" i="26"/>
  <c r="J33" i="26"/>
  <c r="I33" i="26"/>
  <c r="K32" i="26"/>
  <c r="J32" i="26"/>
  <c r="I32" i="26"/>
  <c r="K31" i="26"/>
  <c r="J31" i="26"/>
  <c r="I31" i="26"/>
  <c r="K30" i="26"/>
  <c r="J30" i="26"/>
  <c r="I30" i="26"/>
  <c r="K29" i="26"/>
  <c r="J29" i="26"/>
  <c r="I29" i="26"/>
  <c r="K28" i="26"/>
  <c r="J28" i="26"/>
  <c r="I28" i="26"/>
  <c r="K27" i="26"/>
  <c r="J27" i="26"/>
  <c r="I27" i="26"/>
  <c r="K26" i="26"/>
  <c r="J26" i="26"/>
  <c r="I26" i="26"/>
  <c r="K25" i="26"/>
  <c r="J25" i="26"/>
  <c r="I25" i="26"/>
  <c r="K24" i="26"/>
  <c r="J24" i="26"/>
  <c r="I24" i="26"/>
  <c r="K23" i="26"/>
  <c r="J23" i="26"/>
  <c r="I23" i="26"/>
  <c r="K22" i="26"/>
  <c r="J22" i="26"/>
  <c r="I22" i="26"/>
  <c r="K20" i="26"/>
  <c r="H20" i="26"/>
  <c r="J20" i="26" s="1"/>
  <c r="G20" i="26"/>
  <c r="F20" i="26"/>
  <c r="E20" i="26"/>
  <c r="D20" i="26"/>
  <c r="C20" i="26"/>
  <c r="K19" i="26"/>
  <c r="J19" i="26"/>
  <c r="I19" i="26"/>
  <c r="K18" i="26"/>
  <c r="J18" i="26"/>
  <c r="I18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K13" i="26"/>
  <c r="J13" i="26"/>
  <c r="I13" i="26"/>
  <c r="K12" i="26"/>
  <c r="J12" i="26"/>
  <c r="I12" i="26"/>
  <c r="K11" i="26"/>
  <c r="J11" i="26"/>
  <c r="I11" i="26"/>
  <c r="K10" i="26"/>
  <c r="J10" i="26"/>
  <c r="I10" i="26"/>
  <c r="K9" i="26"/>
  <c r="J9" i="26"/>
  <c r="I9" i="26"/>
  <c r="K8" i="26"/>
  <c r="J8" i="26"/>
  <c r="I8" i="26"/>
  <c r="K6" i="26"/>
  <c r="J6" i="26"/>
  <c r="I6" i="26"/>
  <c r="B4" i="26"/>
  <c r="J109" i="25"/>
  <c r="H109" i="25"/>
  <c r="F109" i="25"/>
  <c r="J108" i="25"/>
  <c r="H108" i="25"/>
  <c r="F108" i="25"/>
  <c r="J107" i="25"/>
  <c r="H107" i="25"/>
  <c r="F107" i="25"/>
  <c r="J106" i="25"/>
  <c r="H106" i="25"/>
  <c r="F106" i="25"/>
  <c r="J105" i="25"/>
  <c r="H105" i="25"/>
  <c r="F105" i="25"/>
  <c r="J104" i="25"/>
  <c r="H104" i="25"/>
  <c r="F104" i="25"/>
  <c r="L103" i="25"/>
  <c r="J103" i="25"/>
  <c r="H103" i="25"/>
  <c r="F103" i="25"/>
  <c r="L102" i="25"/>
  <c r="J102" i="25"/>
  <c r="H102" i="25"/>
  <c r="F102" i="25"/>
  <c r="L101" i="25"/>
  <c r="J101" i="25"/>
  <c r="H101" i="25"/>
  <c r="F101" i="25"/>
  <c r="L100" i="25"/>
  <c r="J100" i="25"/>
  <c r="H100" i="25"/>
  <c r="F100" i="25"/>
  <c r="L99" i="25"/>
  <c r="J99" i="25"/>
  <c r="H99" i="25"/>
  <c r="F99" i="25"/>
  <c r="L98" i="25"/>
  <c r="J98" i="25"/>
  <c r="H98" i="25"/>
  <c r="F98" i="25"/>
  <c r="L97" i="25"/>
  <c r="J97" i="25"/>
  <c r="H97" i="25"/>
  <c r="F97" i="25"/>
  <c r="K95" i="25"/>
  <c r="J87" i="25"/>
  <c r="H87" i="25"/>
  <c r="F87" i="25"/>
  <c r="J86" i="25"/>
  <c r="H86" i="25"/>
  <c r="F86" i="25"/>
  <c r="J85" i="25"/>
  <c r="H85" i="25"/>
  <c r="F85" i="25"/>
  <c r="J84" i="25"/>
  <c r="H84" i="25"/>
  <c r="F84" i="25"/>
  <c r="J83" i="25"/>
  <c r="H83" i="25"/>
  <c r="F83" i="25"/>
  <c r="J82" i="25"/>
  <c r="H82" i="25"/>
  <c r="F82" i="25"/>
  <c r="L81" i="25"/>
  <c r="J81" i="25"/>
  <c r="H81" i="25"/>
  <c r="F81" i="25"/>
  <c r="L80" i="25"/>
  <c r="J80" i="25"/>
  <c r="H80" i="25"/>
  <c r="F80" i="25"/>
  <c r="L79" i="25"/>
  <c r="J79" i="25"/>
  <c r="H79" i="25"/>
  <c r="F79" i="25"/>
  <c r="L78" i="25"/>
  <c r="J78" i="25"/>
  <c r="H78" i="25"/>
  <c r="F78" i="25"/>
  <c r="L77" i="25"/>
  <c r="J77" i="25"/>
  <c r="H77" i="25"/>
  <c r="F77" i="25"/>
  <c r="L76" i="25"/>
  <c r="J76" i="25"/>
  <c r="H76" i="25"/>
  <c r="F76" i="25"/>
  <c r="L75" i="25"/>
  <c r="J75" i="25"/>
  <c r="H75" i="25"/>
  <c r="F75" i="25"/>
  <c r="K73" i="25"/>
  <c r="L74" i="25" s="1"/>
  <c r="I73" i="25"/>
  <c r="J65" i="25"/>
  <c r="H65" i="25"/>
  <c r="F65" i="25"/>
  <c r="J64" i="25"/>
  <c r="H64" i="25"/>
  <c r="F64" i="25"/>
  <c r="J63" i="25"/>
  <c r="H63" i="25"/>
  <c r="F63" i="25"/>
  <c r="J62" i="25"/>
  <c r="H62" i="25"/>
  <c r="F62" i="25"/>
  <c r="J61" i="25"/>
  <c r="H61" i="25"/>
  <c r="F61" i="25"/>
  <c r="J60" i="25"/>
  <c r="H60" i="25"/>
  <c r="F60" i="25"/>
  <c r="L59" i="25"/>
  <c r="J59" i="25"/>
  <c r="H59" i="25"/>
  <c r="F59" i="25"/>
  <c r="L58" i="25"/>
  <c r="J58" i="25"/>
  <c r="H58" i="25"/>
  <c r="F58" i="25"/>
  <c r="L57" i="25"/>
  <c r="J57" i="25"/>
  <c r="H57" i="25"/>
  <c r="F57" i="25"/>
  <c r="L56" i="25"/>
  <c r="J56" i="25"/>
  <c r="H56" i="25"/>
  <c r="F56" i="25"/>
  <c r="L55" i="25"/>
  <c r="J55" i="25"/>
  <c r="H55" i="25"/>
  <c r="F55" i="25"/>
  <c r="L54" i="25"/>
  <c r="J54" i="25"/>
  <c r="H54" i="25"/>
  <c r="F54" i="25"/>
  <c r="L53" i="25"/>
  <c r="J53" i="25"/>
  <c r="H53" i="25"/>
  <c r="F53" i="25"/>
  <c r="K51" i="25"/>
  <c r="G51" i="25"/>
  <c r="J43" i="25"/>
  <c r="H43" i="25"/>
  <c r="F43" i="25"/>
  <c r="J42" i="25"/>
  <c r="H42" i="25"/>
  <c r="F42" i="25"/>
  <c r="J41" i="25"/>
  <c r="H41" i="25"/>
  <c r="F41" i="25"/>
  <c r="J40" i="25"/>
  <c r="H40" i="25"/>
  <c r="F40" i="25"/>
  <c r="J39" i="25"/>
  <c r="H39" i="25"/>
  <c r="F39" i="25"/>
  <c r="J38" i="25"/>
  <c r="H38" i="25"/>
  <c r="F38" i="25"/>
  <c r="L37" i="25"/>
  <c r="J37" i="25"/>
  <c r="H37" i="25"/>
  <c r="F37" i="25"/>
  <c r="L36" i="25"/>
  <c r="J36" i="25"/>
  <c r="H36" i="25"/>
  <c r="F36" i="25"/>
  <c r="L35" i="25"/>
  <c r="J35" i="25"/>
  <c r="H35" i="25"/>
  <c r="F35" i="25"/>
  <c r="L34" i="25"/>
  <c r="J34" i="25"/>
  <c r="H34" i="25"/>
  <c r="F34" i="25"/>
  <c r="L33" i="25"/>
  <c r="J33" i="25"/>
  <c r="H33" i="25"/>
  <c r="F33" i="25"/>
  <c r="L32" i="25"/>
  <c r="J32" i="25"/>
  <c r="H32" i="25"/>
  <c r="F32" i="25"/>
  <c r="L31" i="25"/>
  <c r="J31" i="25"/>
  <c r="H31" i="25"/>
  <c r="F31" i="25"/>
  <c r="K29" i="25"/>
  <c r="L30" i="25" s="1"/>
  <c r="I29" i="25"/>
  <c r="J21" i="25"/>
  <c r="H21" i="25"/>
  <c r="F21" i="25"/>
  <c r="J20" i="25"/>
  <c r="H20" i="25"/>
  <c r="F20" i="25"/>
  <c r="J19" i="25"/>
  <c r="H19" i="25"/>
  <c r="F19" i="25"/>
  <c r="J18" i="25"/>
  <c r="H18" i="25"/>
  <c r="F18" i="25"/>
  <c r="J17" i="25"/>
  <c r="H17" i="25"/>
  <c r="F17" i="25"/>
  <c r="J16" i="25"/>
  <c r="H16" i="25"/>
  <c r="F16" i="25"/>
  <c r="L15" i="25"/>
  <c r="J15" i="25"/>
  <c r="H15" i="25"/>
  <c r="F15" i="25"/>
  <c r="L14" i="25"/>
  <c r="J14" i="25"/>
  <c r="H14" i="25"/>
  <c r="F14" i="25"/>
  <c r="L13" i="25"/>
  <c r="J13" i="25"/>
  <c r="H13" i="25"/>
  <c r="F13" i="25"/>
  <c r="L12" i="25"/>
  <c r="J12" i="25"/>
  <c r="H12" i="25"/>
  <c r="F12" i="25"/>
  <c r="L11" i="25"/>
  <c r="J11" i="25"/>
  <c r="H11" i="25"/>
  <c r="F11" i="25"/>
  <c r="L10" i="25"/>
  <c r="J10" i="25"/>
  <c r="H10" i="25"/>
  <c r="F10" i="25"/>
  <c r="L9" i="25"/>
  <c r="J9" i="25"/>
  <c r="H9" i="25"/>
  <c r="F9" i="25"/>
  <c r="L8" i="25"/>
  <c r="I7" i="25"/>
  <c r="I95" i="25" s="1"/>
  <c r="G7" i="25"/>
  <c r="G73" i="25" s="1"/>
  <c r="J267" i="24"/>
  <c r="H267" i="24"/>
  <c r="F267" i="24"/>
  <c r="J266" i="24"/>
  <c r="H266" i="24"/>
  <c r="F266" i="24"/>
  <c r="J265" i="24"/>
  <c r="H265" i="24"/>
  <c r="F265" i="24"/>
  <c r="J264" i="24"/>
  <c r="H264" i="24"/>
  <c r="F264" i="24"/>
  <c r="J263" i="24"/>
  <c r="H263" i="24"/>
  <c r="F263" i="24"/>
  <c r="J262" i="24"/>
  <c r="H262" i="24"/>
  <c r="F262" i="24"/>
  <c r="L261" i="24"/>
  <c r="J261" i="24"/>
  <c r="H261" i="24"/>
  <c r="F261" i="24"/>
  <c r="L260" i="24"/>
  <c r="J260" i="24"/>
  <c r="H260" i="24"/>
  <c r="F260" i="24"/>
  <c r="L259" i="24"/>
  <c r="J259" i="24"/>
  <c r="H259" i="24"/>
  <c r="F259" i="24"/>
  <c r="L258" i="24"/>
  <c r="J258" i="24"/>
  <c r="H258" i="24"/>
  <c r="F258" i="24"/>
  <c r="L257" i="24"/>
  <c r="J257" i="24"/>
  <c r="H257" i="24"/>
  <c r="F257" i="24"/>
  <c r="L256" i="24"/>
  <c r="J256" i="24"/>
  <c r="H256" i="24"/>
  <c r="F256" i="24"/>
  <c r="L255" i="24"/>
  <c r="J255" i="24"/>
  <c r="H255" i="24"/>
  <c r="F255" i="24"/>
  <c r="K253" i="24"/>
  <c r="B252" i="24"/>
  <c r="J241" i="24"/>
  <c r="H241" i="24"/>
  <c r="F241" i="24"/>
  <c r="J240" i="24"/>
  <c r="H240" i="24"/>
  <c r="F240" i="24"/>
  <c r="J239" i="24"/>
  <c r="H239" i="24"/>
  <c r="F239" i="24"/>
  <c r="J238" i="24"/>
  <c r="H238" i="24"/>
  <c r="F238" i="24"/>
  <c r="J237" i="24"/>
  <c r="H237" i="24"/>
  <c r="F237" i="24"/>
  <c r="J236" i="24"/>
  <c r="H236" i="24"/>
  <c r="F236" i="24"/>
  <c r="L235" i="24"/>
  <c r="J235" i="24"/>
  <c r="H235" i="24"/>
  <c r="F235" i="24"/>
  <c r="L234" i="24"/>
  <c r="J234" i="24"/>
  <c r="H234" i="24"/>
  <c r="F234" i="24"/>
  <c r="L233" i="24"/>
  <c r="J233" i="24"/>
  <c r="H233" i="24"/>
  <c r="F233" i="24"/>
  <c r="L232" i="24"/>
  <c r="J232" i="24"/>
  <c r="H232" i="24"/>
  <c r="F232" i="24"/>
  <c r="L231" i="24"/>
  <c r="J231" i="24"/>
  <c r="H231" i="24"/>
  <c r="F231" i="24"/>
  <c r="L230" i="24"/>
  <c r="J230" i="24"/>
  <c r="H230" i="24"/>
  <c r="F230" i="24"/>
  <c r="L229" i="24"/>
  <c r="J229" i="24"/>
  <c r="H229" i="24"/>
  <c r="F229" i="24"/>
  <c r="K227" i="24"/>
  <c r="B226" i="24"/>
  <c r="J219" i="24"/>
  <c r="H219" i="24"/>
  <c r="F219" i="24"/>
  <c r="J218" i="24"/>
  <c r="H218" i="24"/>
  <c r="F218" i="24"/>
  <c r="J217" i="24"/>
  <c r="H217" i="24"/>
  <c r="F217" i="24"/>
  <c r="J216" i="24"/>
  <c r="H216" i="24"/>
  <c r="F216" i="24"/>
  <c r="J215" i="24"/>
  <c r="H215" i="24"/>
  <c r="F215" i="24"/>
  <c r="J214" i="24"/>
  <c r="H214" i="24"/>
  <c r="F214" i="24"/>
  <c r="L213" i="24"/>
  <c r="J213" i="24"/>
  <c r="H213" i="24"/>
  <c r="F213" i="24"/>
  <c r="L212" i="24"/>
  <c r="J212" i="24"/>
  <c r="H212" i="24"/>
  <c r="F212" i="24"/>
  <c r="L211" i="24"/>
  <c r="J211" i="24"/>
  <c r="H211" i="24"/>
  <c r="F211" i="24"/>
  <c r="L210" i="24"/>
  <c r="J210" i="24"/>
  <c r="H210" i="24"/>
  <c r="F210" i="24"/>
  <c r="L209" i="24"/>
  <c r="J209" i="24"/>
  <c r="H209" i="24"/>
  <c r="F209" i="24"/>
  <c r="L208" i="24"/>
  <c r="J208" i="24"/>
  <c r="H208" i="24"/>
  <c r="F208" i="24"/>
  <c r="L207" i="24"/>
  <c r="J207" i="24"/>
  <c r="H207" i="24"/>
  <c r="F207" i="24"/>
  <c r="K205" i="24"/>
  <c r="B204" i="24"/>
  <c r="J197" i="24"/>
  <c r="H197" i="24"/>
  <c r="F197" i="24"/>
  <c r="J196" i="24"/>
  <c r="H196" i="24"/>
  <c r="F196" i="24"/>
  <c r="J195" i="24"/>
  <c r="H195" i="24"/>
  <c r="F195" i="24"/>
  <c r="J194" i="24"/>
  <c r="H194" i="24"/>
  <c r="F194" i="24"/>
  <c r="J193" i="24"/>
  <c r="H193" i="24"/>
  <c r="F193" i="24"/>
  <c r="J192" i="24"/>
  <c r="H192" i="24"/>
  <c r="F192" i="24"/>
  <c r="L191" i="24"/>
  <c r="J191" i="24"/>
  <c r="H191" i="24"/>
  <c r="F191" i="24"/>
  <c r="L190" i="24"/>
  <c r="J190" i="24"/>
  <c r="H190" i="24"/>
  <c r="F190" i="24"/>
  <c r="L189" i="24"/>
  <c r="J189" i="24"/>
  <c r="H189" i="24"/>
  <c r="F189" i="24"/>
  <c r="L188" i="24"/>
  <c r="J188" i="24"/>
  <c r="H188" i="24"/>
  <c r="F188" i="24"/>
  <c r="L187" i="24"/>
  <c r="J187" i="24"/>
  <c r="H187" i="24"/>
  <c r="F187" i="24"/>
  <c r="L186" i="24"/>
  <c r="J186" i="24"/>
  <c r="H186" i="24"/>
  <c r="F186" i="24"/>
  <c r="L185" i="24"/>
  <c r="J185" i="24"/>
  <c r="H185" i="24"/>
  <c r="F185" i="24"/>
  <c r="K183" i="24"/>
  <c r="I183" i="24"/>
  <c r="B182" i="24"/>
  <c r="J175" i="24"/>
  <c r="H175" i="24"/>
  <c r="F175" i="24"/>
  <c r="J174" i="24"/>
  <c r="H174" i="24"/>
  <c r="F174" i="24"/>
  <c r="J173" i="24"/>
  <c r="H173" i="24"/>
  <c r="F173" i="24"/>
  <c r="J172" i="24"/>
  <c r="H172" i="24"/>
  <c r="F172" i="24"/>
  <c r="J171" i="24"/>
  <c r="H171" i="24"/>
  <c r="F171" i="24"/>
  <c r="J170" i="24"/>
  <c r="H170" i="24"/>
  <c r="F170" i="24"/>
  <c r="L169" i="24"/>
  <c r="J169" i="24"/>
  <c r="H169" i="24"/>
  <c r="F169" i="24"/>
  <c r="L168" i="24"/>
  <c r="J168" i="24"/>
  <c r="H168" i="24"/>
  <c r="F168" i="24"/>
  <c r="L167" i="24"/>
  <c r="J167" i="24"/>
  <c r="H167" i="24"/>
  <c r="F167" i="24"/>
  <c r="L166" i="24"/>
  <c r="J166" i="24"/>
  <c r="H166" i="24"/>
  <c r="F166" i="24"/>
  <c r="L165" i="24"/>
  <c r="J165" i="24"/>
  <c r="H165" i="24"/>
  <c r="F165" i="24"/>
  <c r="L164" i="24"/>
  <c r="J164" i="24"/>
  <c r="H164" i="24"/>
  <c r="F164" i="24"/>
  <c r="L163" i="24"/>
  <c r="J163" i="24"/>
  <c r="H163" i="24"/>
  <c r="F163" i="24"/>
  <c r="K161" i="24"/>
  <c r="B160" i="24"/>
  <c r="J153" i="24"/>
  <c r="H153" i="24"/>
  <c r="F153" i="24"/>
  <c r="J152" i="24"/>
  <c r="H152" i="24"/>
  <c r="F152" i="24"/>
  <c r="J151" i="24"/>
  <c r="H151" i="24"/>
  <c r="F151" i="24"/>
  <c r="J150" i="24"/>
  <c r="H150" i="24"/>
  <c r="F150" i="24"/>
  <c r="J149" i="24"/>
  <c r="H149" i="24"/>
  <c r="F149" i="24"/>
  <c r="J148" i="24"/>
  <c r="H148" i="24"/>
  <c r="F148" i="24"/>
  <c r="L147" i="24"/>
  <c r="J147" i="24"/>
  <c r="H147" i="24"/>
  <c r="F147" i="24"/>
  <c r="L146" i="24"/>
  <c r="J146" i="24"/>
  <c r="H146" i="24"/>
  <c r="F146" i="24"/>
  <c r="L145" i="24"/>
  <c r="J145" i="24"/>
  <c r="H145" i="24"/>
  <c r="F145" i="24"/>
  <c r="L144" i="24"/>
  <c r="J144" i="24"/>
  <c r="H144" i="24"/>
  <c r="F144" i="24"/>
  <c r="L143" i="24"/>
  <c r="J143" i="24"/>
  <c r="H143" i="24"/>
  <c r="F143" i="24"/>
  <c r="L142" i="24"/>
  <c r="J142" i="24"/>
  <c r="H142" i="24"/>
  <c r="F142" i="24"/>
  <c r="L141" i="24"/>
  <c r="J141" i="24"/>
  <c r="H141" i="24"/>
  <c r="F141" i="24"/>
  <c r="K139" i="24"/>
  <c r="B138" i="24"/>
  <c r="J131" i="24"/>
  <c r="H131" i="24"/>
  <c r="F131" i="24"/>
  <c r="J130" i="24"/>
  <c r="H130" i="24"/>
  <c r="F130" i="24"/>
  <c r="J129" i="24"/>
  <c r="H129" i="24"/>
  <c r="F129" i="24"/>
  <c r="J128" i="24"/>
  <c r="H128" i="24"/>
  <c r="F128" i="24"/>
  <c r="J127" i="24"/>
  <c r="H127" i="24"/>
  <c r="F127" i="24"/>
  <c r="J126" i="24"/>
  <c r="H126" i="24"/>
  <c r="F126" i="24"/>
  <c r="L125" i="24"/>
  <c r="J125" i="24"/>
  <c r="H125" i="24"/>
  <c r="F125" i="24"/>
  <c r="L124" i="24"/>
  <c r="J124" i="24"/>
  <c r="H124" i="24"/>
  <c r="F124" i="24"/>
  <c r="L123" i="24"/>
  <c r="J123" i="24"/>
  <c r="H123" i="24"/>
  <c r="F123" i="24"/>
  <c r="L122" i="24"/>
  <c r="J122" i="24"/>
  <c r="H122" i="24"/>
  <c r="F122" i="24"/>
  <c r="L121" i="24"/>
  <c r="J121" i="24"/>
  <c r="H121" i="24"/>
  <c r="F121" i="24"/>
  <c r="L120" i="24"/>
  <c r="J120" i="24"/>
  <c r="H120" i="24"/>
  <c r="F120" i="24"/>
  <c r="L119" i="24"/>
  <c r="J119" i="24"/>
  <c r="H119" i="24"/>
  <c r="F119" i="24"/>
  <c r="K117" i="24"/>
  <c r="I117" i="24"/>
  <c r="B116" i="24"/>
  <c r="J109" i="24"/>
  <c r="H109" i="24"/>
  <c r="F109" i="24"/>
  <c r="J108" i="24"/>
  <c r="H108" i="24"/>
  <c r="F108" i="24"/>
  <c r="J107" i="24"/>
  <c r="H107" i="24"/>
  <c r="F107" i="24"/>
  <c r="J106" i="24"/>
  <c r="H106" i="24"/>
  <c r="F106" i="24"/>
  <c r="J105" i="24"/>
  <c r="H105" i="24"/>
  <c r="F105" i="24"/>
  <c r="J104" i="24"/>
  <c r="H104" i="24"/>
  <c r="F104" i="24"/>
  <c r="L103" i="24"/>
  <c r="J103" i="24"/>
  <c r="H103" i="24"/>
  <c r="F103" i="24"/>
  <c r="L102" i="24"/>
  <c r="J102" i="24"/>
  <c r="H102" i="24"/>
  <c r="F102" i="24"/>
  <c r="L101" i="24"/>
  <c r="J101" i="24"/>
  <c r="H101" i="24"/>
  <c r="F101" i="24"/>
  <c r="L100" i="24"/>
  <c r="J100" i="24"/>
  <c r="H100" i="24"/>
  <c r="F100" i="24"/>
  <c r="L99" i="24"/>
  <c r="J99" i="24"/>
  <c r="H99" i="24"/>
  <c r="F99" i="24"/>
  <c r="L98" i="24"/>
  <c r="J98" i="24"/>
  <c r="H98" i="24"/>
  <c r="F98" i="24"/>
  <c r="L97" i="24"/>
  <c r="J97" i="24"/>
  <c r="H97" i="24"/>
  <c r="F97" i="24"/>
  <c r="K95" i="24"/>
  <c r="J87" i="24"/>
  <c r="H87" i="24"/>
  <c r="F87" i="24"/>
  <c r="J86" i="24"/>
  <c r="H86" i="24"/>
  <c r="F86" i="24"/>
  <c r="J85" i="24"/>
  <c r="H85" i="24"/>
  <c r="F85" i="24"/>
  <c r="J84" i="24"/>
  <c r="H84" i="24"/>
  <c r="F84" i="24"/>
  <c r="J83" i="24"/>
  <c r="H83" i="24"/>
  <c r="F83" i="24"/>
  <c r="J82" i="24"/>
  <c r="H82" i="24"/>
  <c r="F82" i="24"/>
  <c r="L81" i="24"/>
  <c r="J81" i="24"/>
  <c r="H81" i="24"/>
  <c r="F81" i="24"/>
  <c r="L80" i="24"/>
  <c r="J80" i="24"/>
  <c r="H80" i="24"/>
  <c r="F80" i="24"/>
  <c r="L79" i="24"/>
  <c r="J79" i="24"/>
  <c r="H79" i="24"/>
  <c r="F79" i="24"/>
  <c r="L78" i="24"/>
  <c r="J78" i="24"/>
  <c r="H78" i="24"/>
  <c r="F78" i="24"/>
  <c r="L77" i="24"/>
  <c r="J77" i="24"/>
  <c r="H77" i="24"/>
  <c r="F77" i="24"/>
  <c r="L76" i="24"/>
  <c r="J76" i="24"/>
  <c r="H76" i="24"/>
  <c r="F76" i="24"/>
  <c r="L75" i="24"/>
  <c r="J75" i="24"/>
  <c r="H75" i="24"/>
  <c r="F75" i="24"/>
  <c r="K73" i="24"/>
  <c r="J65" i="24"/>
  <c r="H65" i="24"/>
  <c r="F65" i="24"/>
  <c r="J64" i="24"/>
  <c r="H64" i="24"/>
  <c r="F64" i="24"/>
  <c r="J63" i="24"/>
  <c r="H63" i="24"/>
  <c r="F63" i="24"/>
  <c r="J62" i="24"/>
  <c r="H62" i="24"/>
  <c r="F62" i="24"/>
  <c r="J61" i="24"/>
  <c r="H61" i="24"/>
  <c r="F61" i="24"/>
  <c r="J60" i="24"/>
  <c r="H60" i="24"/>
  <c r="F60" i="24"/>
  <c r="L59" i="24"/>
  <c r="J59" i="24"/>
  <c r="H59" i="24"/>
  <c r="F59" i="24"/>
  <c r="L58" i="24"/>
  <c r="J58" i="24"/>
  <c r="H58" i="24"/>
  <c r="F58" i="24"/>
  <c r="L57" i="24"/>
  <c r="J57" i="24"/>
  <c r="H57" i="24"/>
  <c r="F57" i="24"/>
  <c r="L56" i="24"/>
  <c r="J56" i="24"/>
  <c r="H56" i="24"/>
  <c r="F56" i="24"/>
  <c r="L55" i="24"/>
  <c r="J55" i="24"/>
  <c r="H55" i="24"/>
  <c r="F55" i="24"/>
  <c r="L54" i="24"/>
  <c r="J54" i="24"/>
  <c r="H54" i="24"/>
  <c r="F54" i="24"/>
  <c r="L53" i="24"/>
  <c r="J53" i="24"/>
  <c r="H53" i="24"/>
  <c r="F53" i="24"/>
  <c r="K51" i="24"/>
  <c r="J43" i="24"/>
  <c r="H43" i="24"/>
  <c r="F43" i="24"/>
  <c r="J42" i="24"/>
  <c r="H42" i="24"/>
  <c r="F42" i="24"/>
  <c r="J41" i="24"/>
  <c r="H41" i="24"/>
  <c r="F41" i="24"/>
  <c r="J40" i="24"/>
  <c r="H40" i="24"/>
  <c r="F40" i="24"/>
  <c r="J39" i="24"/>
  <c r="H39" i="24"/>
  <c r="F39" i="24"/>
  <c r="J38" i="24"/>
  <c r="H38" i="24"/>
  <c r="F38" i="24"/>
  <c r="L37" i="24"/>
  <c r="J37" i="24"/>
  <c r="H37" i="24"/>
  <c r="F37" i="24"/>
  <c r="L36" i="24"/>
  <c r="J36" i="24"/>
  <c r="H36" i="24"/>
  <c r="F36" i="24"/>
  <c r="L35" i="24"/>
  <c r="J35" i="24"/>
  <c r="H35" i="24"/>
  <c r="F35" i="24"/>
  <c r="L34" i="24"/>
  <c r="J34" i="24"/>
  <c r="H34" i="24"/>
  <c r="F34" i="24"/>
  <c r="L33" i="24"/>
  <c r="J33" i="24"/>
  <c r="H33" i="24"/>
  <c r="F33" i="24"/>
  <c r="L32" i="24"/>
  <c r="J32" i="24"/>
  <c r="H32" i="24"/>
  <c r="F32" i="24"/>
  <c r="L31" i="24"/>
  <c r="J31" i="24"/>
  <c r="H31" i="24"/>
  <c r="F31" i="24"/>
  <c r="K29" i="24"/>
  <c r="J21" i="24"/>
  <c r="H21" i="24"/>
  <c r="F21" i="24"/>
  <c r="J20" i="24"/>
  <c r="H20" i="24"/>
  <c r="F20" i="24"/>
  <c r="J19" i="24"/>
  <c r="H19" i="24"/>
  <c r="F19" i="24"/>
  <c r="J18" i="24"/>
  <c r="H18" i="24"/>
  <c r="F18" i="24"/>
  <c r="J17" i="24"/>
  <c r="H17" i="24"/>
  <c r="F17" i="24"/>
  <c r="J16" i="24"/>
  <c r="H16" i="24"/>
  <c r="F16" i="24"/>
  <c r="L15" i="24"/>
  <c r="J15" i="24"/>
  <c r="H15" i="24"/>
  <c r="F15" i="24"/>
  <c r="L14" i="24"/>
  <c r="J14" i="24"/>
  <c r="H14" i="24"/>
  <c r="F14" i="24"/>
  <c r="L13" i="24"/>
  <c r="J13" i="24"/>
  <c r="H13" i="24"/>
  <c r="F13" i="24"/>
  <c r="L12" i="24"/>
  <c r="J12" i="24"/>
  <c r="H12" i="24"/>
  <c r="F12" i="24"/>
  <c r="L11" i="24"/>
  <c r="J11" i="24"/>
  <c r="H11" i="24"/>
  <c r="F11" i="24"/>
  <c r="L10" i="24"/>
  <c r="J10" i="24"/>
  <c r="H10" i="24"/>
  <c r="F10" i="24"/>
  <c r="L9" i="24"/>
  <c r="J9" i="24"/>
  <c r="H9" i="24"/>
  <c r="F9" i="24"/>
  <c r="I7" i="24"/>
  <c r="I253" i="24" s="1"/>
  <c r="I161" i="22"/>
  <c r="L161" i="22" s="1"/>
  <c r="H161" i="22"/>
  <c r="G161" i="22"/>
  <c r="F161" i="22"/>
  <c r="E161" i="22"/>
  <c r="D161" i="22"/>
  <c r="C161" i="22"/>
  <c r="L160" i="22"/>
  <c r="K160" i="22"/>
  <c r="J160" i="22"/>
  <c r="L159" i="22"/>
  <c r="K159" i="22"/>
  <c r="J159" i="22"/>
  <c r="L158" i="22"/>
  <c r="K158" i="22"/>
  <c r="J158" i="22"/>
  <c r="L157" i="22"/>
  <c r="K157" i="22"/>
  <c r="J157" i="22"/>
  <c r="L156" i="22"/>
  <c r="K156" i="22"/>
  <c r="J156" i="22"/>
  <c r="L155" i="22"/>
  <c r="K155" i="22"/>
  <c r="J155" i="22"/>
  <c r="L154" i="22"/>
  <c r="K154" i="22"/>
  <c r="J154" i="22"/>
  <c r="L153" i="22"/>
  <c r="K153" i="22"/>
  <c r="J153" i="22"/>
  <c r="L152" i="22"/>
  <c r="K152" i="22"/>
  <c r="J152" i="22"/>
  <c r="L151" i="22"/>
  <c r="K151" i="22"/>
  <c r="J151" i="22"/>
  <c r="L150" i="22"/>
  <c r="K150" i="22"/>
  <c r="J150" i="22"/>
  <c r="L149" i="22"/>
  <c r="K149" i="22"/>
  <c r="J149" i="22"/>
  <c r="L147" i="22"/>
  <c r="K147" i="22"/>
  <c r="J147" i="22"/>
  <c r="I147" i="22"/>
  <c r="H147" i="22"/>
  <c r="G147" i="22"/>
  <c r="F147" i="22"/>
  <c r="E147" i="22"/>
  <c r="D147" i="22"/>
  <c r="C147" i="22"/>
  <c r="L146" i="22"/>
  <c r="K146" i="22"/>
  <c r="J146" i="22"/>
  <c r="L145" i="22"/>
  <c r="K145" i="22"/>
  <c r="J145" i="22"/>
  <c r="L144" i="22"/>
  <c r="K144" i="22"/>
  <c r="J144" i="22"/>
  <c r="L143" i="22"/>
  <c r="K143" i="22"/>
  <c r="J143" i="22"/>
  <c r="L142" i="22"/>
  <c r="K142" i="22"/>
  <c r="J142" i="22"/>
  <c r="L141" i="22"/>
  <c r="K141" i="22"/>
  <c r="J141" i="22"/>
  <c r="L140" i="22"/>
  <c r="K140" i="22"/>
  <c r="J140" i="22"/>
  <c r="L139" i="22"/>
  <c r="K139" i="22"/>
  <c r="J139" i="22"/>
  <c r="L138" i="22"/>
  <c r="K138" i="22"/>
  <c r="J138" i="22"/>
  <c r="L137" i="22"/>
  <c r="K137" i="22"/>
  <c r="J137" i="22"/>
  <c r="L136" i="22"/>
  <c r="K136" i="22"/>
  <c r="J136" i="22"/>
  <c r="L135" i="22"/>
  <c r="K135" i="22"/>
  <c r="J135" i="22"/>
  <c r="L133" i="22"/>
  <c r="K133" i="22"/>
  <c r="I133" i="22"/>
  <c r="J133" i="22" s="1"/>
  <c r="H133" i="22"/>
  <c r="G133" i="22"/>
  <c r="F133" i="22"/>
  <c r="E133" i="22"/>
  <c r="D133" i="22"/>
  <c r="C133" i="22"/>
  <c r="L132" i="22"/>
  <c r="K132" i="22"/>
  <c r="J132" i="22"/>
  <c r="L131" i="22"/>
  <c r="K131" i="22"/>
  <c r="J131" i="22"/>
  <c r="L130" i="22"/>
  <c r="K130" i="22"/>
  <c r="J130" i="22"/>
  <c r="L129" i="22"/>
  <c r="K129" i="22"/>
  <c r="J129" i="22"/>
  <c r="L128" i="22"/>
  <c r="K128" i="22"/>
  <c r="J128" i="22"/>
  <c r="L127" i="22"/>
  <c r="K127" i="22"/>
  <c r="J127" i="22"/>
  <c r="L126" i="22"/>
  <c r="K126" i="22"/>
  <c r="J126" i="22"/>
  <c r="L125" i="22"/>
  <c r="K125" i="22"/>
  <c r="J125" i="22"/>
  <c r="L124" i="22"/>
  <c r="K124" i="22"/>
  <c r="J124" i="22"/>
  <c r="L123" i="22"/>
  <c r="K123" i="22"/>
  <c r="J123" i="22"/>
  <c r="L122" i="22"/>
  <c r="K122" i="22"/>
  <c r="J122" i="22"/>
  <c r="L121" i="22"/>
  <c r="K121" i="22"/>
  <c r="J121" i="22"/>
  <c r="L119" i="22"/>
  <c r="I119" i="22"/>
  <c r="K119" i="22" s="1"/>
  <c r="H119" i="22"/>
  <c r="G119" i="22"/>
  <c r="F119" i="22"/>
  <c r="E119" i="22"/>
  <c r="D119" i="22"/>
  <c r="C119" i="22"/>
  <c r="L118" i="22"/>
  <c r="K118" i="22"/>
  <c r="J118" i="22"/>
  <c r="L117" i="22"/>
  <c r="K117" i="22"/>
  <c r="J117" i="22"/>
  <c r="L116" i="22"/>
  <c r="K116" i="22"/>
  <c r="J116" i="22"/>
  <c r="L115" i="22"/>
  <c r="K115" i="22"/>
  <c r="J115" i="22"/>
  <c r="L114" i="22"/>
  <c r="K114" i="22"/>
  <c r="J114" i="22"/>
  <c r="L113" i="22"/>
  <c r="K113" i="22"/>
  <c r="J113" i="22"/>
  <c r="L112" i="22"/>
  <c r="K112" i="22"/>
  <c r="J112" i="22"/>
  <c r="L111" i="22"/>
  <c r="K111" i="22"/>
  <c r="J111" i="22"/>
  <c r="L110" i="22"/>
  <c r="K110" i="22"/>
  <c r="J110" i="22"/>
  <c r="L109" i="22"/>
  <c r="K109" i="22"/>
  <c r="J109" i="22"/>
  <c r="L108" i="22"/>
  <c r="K108" i="22"/>
  <c r="J108" i="22"/>
  <c r="L107" i="22"/>
  <c r="K107" i="22"/>
  <c r="J107" i="22"/>
  <c r="I105" i="22"/>
  <c r="L105" i="22" s="1"/>
  <c r="H105" i="22"/>
  <c r="G105" i="22"/>
  <c r="F105" i="22"/>
  <c r="E105" i="22"/>
  <c r="D105" i="22"/>
  <c r="C105" i="22"/>
  <c r="L104" i="22"/>
  <c r="K104" i="22"/>
  <c r="J104" i="22"/>
  <c r="L103" i="22"/>
  <c r="K103" i="22"/>
  <c r="J103" i="22"/>
  <c r="L102" i="22"/>
  <c r="K102" i="22"/>
  <c r="J102" i="22"/>
  <c r="L101" i="22"/>
  <c r="K101" i="22"/>
  <c r="J101" i="22"/>
  <c r="L100" i="22"/>
  <c r="K100" i="22"/>
  <c r="J100" i="22"/>
  <c r="L99" i="22"/>
  <c r="K99" i="22"/>
  <c r="J99" i="22"/>
  <c r="L98" i="22"/>
  <c r="K98" i="22"/>
  <c r="J98" i="22"/>
  <c r="L97" i="22"/>
  <c r="K97" i="22"/>
  <c r="J97" i="22"/>
  <c r="L96" i="22"/>
  <c r="K96" i="22"/>
  <c r="J96" i="22"/>
  <c r="L95" i="22"/>
  <c r="K95" i="22"/>
  <c r="J95" i="22"/>
  <c r="L94" i="22"/>
  <c r="K94" i="22"/>
  <c r="J94" i="22"/>
  <c r="L93" i="22"/>
  <c r="K93" i="22"/>
  <c r="J93" i="22"/>
  <c r="I91" i="22"/>
  <c r="H91" i="22"/>
  <c r="G91" i="22"/>
  <c r="F91" i="22"/>
  <c r="E91" i="22"/>
  <c r="D91" i="22"/>
  <c r="C91" i="22"/>
  <c r="L90" i="22"/>
  <c r="K90" i="22"/>
  <c r="J90" i="22"/>
  <c r="L89" i="22"/>
  <c r="K89" i="22"/>
  <c r="J89" i="22"/>
  <c r="L88" i="22"/>
  <c r="K88" i="22"/>
  <c r="J88" i="22"/>
  <c r="L87" i="22"/>
  <c r="K87" i="22"/>
  <c r="J87" i="22"/>
  <c r="L86" i="22"/>
  <c r="K86" i="22"/>
  <c r="J86" i="22"/>
  <c r="L85" i="22"/>
  <c r="K85" i="22"/>
  <c r="J85" i="22"/>
  <c r="L84" i="22"/>
  <c r="K84" i="22"/>
  <c r="J84" i="22"/>
  <c r="L83" i="22"/>
  <c r="K83" i="22"/>
  <c r="J83" i="22"/>
  <c r="L82" i="22"/>
  <c r="K82" i="22"/>
  <c r="J82" i="22"/>
  <c r="L81" i="22"/>
  <c r="K81" i="22"/>
  <c r="J81" i="22"/>
  <c r="L80" i="22"/>
  <c r="K80" i="22"/>
  <c r="J80" i="22"/>
  <c r="L79" i="22"/>
  <c r="K79" i="22"/>
  <c r="J79" i="22"/>
  <c r="L77" i="22"/>
  <c r="K77" i="22"/>
  <c r="J77" i="22"/>
  <c r="I77" i="22"/>
  <c r="H77" i="22"/>
  <c r="G77" i="22"/>
  <c r="F77" i="22"/>
  <c r="E77" i="22"/>
  <c r="D77" i="22"/>
  <c r="C77" i="22"/>
  <c r="L76" i="22"/>
  <c r="K76" i="22"/>
  <c r="J76" i="22"/>
  <c r="L75" i="22"/>
  <c r="K75" i="22"/>
  <c r="J75" i="22"/>
  <c r="L74" i="22"/>
  <c r="K74" i="22"/>
  <c r="J74" i="22"/>
  <c r="L73" i="22"/>
  <c r="K73" i="22"/>
  <c r="J73" i="22"/>
  <c r="L72" i="22"/>
  <c r="K72" i="22"/>
  <c r="J72" i="22"/>
  <c r="L71" i="22"/>
  <c r="K71" i="22"/>
  <c r="J71" i="22"/>
  <c r="L70" i="22"/>
  <c r="K70" i="22"/>
  <c r="J70" i="22"/>
  <c r="L69" i="22"/>
  <c r="K69" i="22"/>
  <c r="J69" i="22"/>
  <c r="L68" i="22"/>
  <c r="K68" i="22"/>
  <c r="J68" i="22"/>
  <c r="L67" i="22"/>
  <c r="K67" i="22"/>
  <c r="J67" i="22"/>
  <c r="L66" i="22"/>
  <c r="K66" i="22"/>
  <c r="J66" i="22"/>
  <c r="L65" i="22"/>
  <c r="K65" i="22"/>
  <c r="J65" i="22"/>
  <c r="K63" i="22"/>
  <c r="I63" i="22"/>
  <c r="L63" i="22" s="1"/>
  <c r="H63" i="22"/>
  <c r="G63" i="22"/>
  <c r="F63" i="22"/>
  <c r="E63" i="22"/>
  <c r="D63" i="22"/>
  <c r="C63" i="22"/>
  <c r="L62" i="22"/>
  <c r="K62" i="22"/>
  <c r="J62" i="22"/>
  <c r="L61" i="22"/>
  <c r="K61" i="22"/>
  <c r="J61" i="22"/>
  <c r="L60" i="22"/>
  <c r="K60" i="22"/>
  <c r="J60" i="22"/>
  <c r="L59" i="22"/>
  <c r="K59" i="22"/>
  <c r="J59" i="22"/>
  <c r="L58" i="22"/>
  <c r="K58" i="22"/>
  <c r="J58" i="22"/>
  <c r="L57" i="22"/>
  <c r="K57" i="22"/>
  <c r="J57" i="22"/>
  <c r="L56" i="22"/>
  <c r="K56" i="22"/>
  <c r="J56" i="22"/>
  <c r="L55" i="22"/>
  <c r="K55" i="22"/>
  <c r="J55" i="22"/>
  <c r="L54" i="22"/>
  <c r="K54" i="22"/>
  <c r="J54" i="22"/>
  <c r="L53" i="22"/>
  <c r="K53" i="22"/>
  <c r="J53" i="22"/>
  <c r="L52" i="22"/>
  <c r="K52" i="22"/>
  <c r="J52" i="22"/>
  <c r="L51" i="22"/>
  <c r="K51" i="22"/>
  <c r="J51" i="22"/>
  <c r="I49" i="22"/>
  <c r="L49" i="22" s="1"/>
  <c r="H49" i="22"/>
  <c r="G49" i="22"/>
  <c r="F49" i="22"/>
  <c r="E49" i="22"/>
  <c r="D49" i="22"/>
  <c r="C49" i="22"/>
  <c r="L48" i="22"/>
  <c r="K48" i="22"/>
  <c r="J48" i="22"/>
  <c r="L47" i="22"/>
  <c r="K47" i="22"/>
  <c r="J47" i="22"/>
  <c r="L46" i="22"/>
  <c r="K46" i="22"/>
  <c r="J46" i="22"/>
  <c r="L45" i="22"/>
  <c r="K45" i="22"/>
  <c r="J45" i="22"/>
  <c r="L44" i="22"/>
  <c r="K44" i="22"/>
  <c r="J44" i="22"/>
  <c r="L43" i="22"/>
  <c r="K43" i="22"/>
  <c r="J43" i="22"/>
  <c r="L42" i="22"/>
  <c r="K42" i="22"/>
  <c r="J42" i="22"/>
  <c r="L41" i="22"/>
  <c r="K41" i="22"/>
  <c r="J41" i="22"/>
  <c r="L40" i="22"/>
  <c r="K40" i="22"/>
  <c r="J40" i="22"/>
  <c r="L39" i="22"/>
  <c r="K39" i="22"/>
  <c r="J39" i="22"/>
  <c r="L38" i="22"/>
  <c r="K38" i="22"/>
  <c r="J38" i="22"/>
  <c r="L37" i="22"/>
  <c r="K37" i="22"/>
  <c r="J37" i="22"/>
  <c r="K35" i="22"/>
  <c r="J35" i="22"/>
  <c r="I35" i="22"/>
  <c r="L35" i="22" s="1"/>
  <c r="H35" i="22"/>
  <c r="G35" i="22"/>
  <c r="F35" i="22"/>
  <c r="E35" i="22"/>
  <c r="D35" i="22"/>
  <c r="C35" i="22"/>
  <c r="L34" i="22"/>
  <c r="K34" i="22"/>
  <c r="J34" i="22"/>
  <c r="L33" i="22"/>
  <c r="K33" i="22"/>
  <c r="J33" i="22"/>
  <c r="L32" i="22"/>
  <c r="K32" i="22"/>
  <c r="J32" i="22"/>
  <c r="L31" i="22"/>
  <c r="K31" i="22"/>
  <c r="J31" i="22"/>
  <c r="L30" i="22"/>
  <c r="K30" i="22"/>
  <c r="J30" i="22"/>
  <c r="L29" i="22"/>
  <c r="K29" i="22"/>
  <c r="J29" i="22"/>
  <c r="L28" i="22"/>
  <c r="K28" i="22"/>
  <c r="J28" i="22"/>
  <c r="L27" i="22"/>
  <c r="K27" i="22"/>
  <c r="J27" i="22"/>
  <c r="L26" i="22"/>
  <c r="K26" i="22"/>
  <c r="J26" i="22"/>
  <c r="L25" i="22"/>
  <c r="K25" i="22"/>
  <c r="J25" i="22"/>
  <c r="L24" i="22"/>
  <c r="K24" i="22"/>
  <c r="J24" i="22"/>
  <c r="L23" i="22"/>
  <c r="K23" i="22"/>
  <c r="J23" i="22"/>
  <c r="U21" i="22"/>
  <c r="X21" i="22" s="1"/>
  <c r="T21" i="22"/>
  <c r="S21" i="22"/>
  <c r="R21" i="22"/>
  <c r="Q21" i="22"/>
  <c r="P21" i="22"/>
  <c r="I21" i="22"/>
  <c r="H21" i="22"/>
  <c r="G21" i="22"/>
  <c r="F21" i="22"/>
  <c r="E21" i="22"/>
  <c r="D21" i="22"/>
  <c r="C21" i="22"/>
  <c r="X20" i="22"/>
  <c r="W20" i="22"/>
  <c r="V20" i="22"/>
  <c r="L20" i="22"/>
  <c r="K20" i="22"/>
  <c r="J20" i="22"/>
  <c r="X19" i="22"/>
  <c r="W19" i="22"/>
  <c r="V19" i="22"/>
  <c r="L19" i="22"/>
  <c r="K19" i="22"/>
  <c r="J19" i="22"/>
  <c r="X18" i="22"/>
  <c r="W18" i="22"/>
  <c r="V18" i="22"/>
  <c r="L18" i="22"/>
  <c r="K18" i="22"/>
  <c r="J18" i="22"/>
  <c r="X17" i="22"/>
  <c r="W17" i="22"/>
  <c r="V17" i="22"/>
  <c r="L17" i="22"/>
  <c r="K17" i="22"/>
  <c r="J17" i="22"/>
  <c r="X16" i="22"/>
  <c r="W16" i="22"/>
  <c r="V16" i="22"/>
  <c r="L16" i="22"/>
  <c r="K16" i="22"/>
  <c r="J16" i="22"/>
  <c r="X15" i="22"/>
  <c r="W15" i="22"/>
  <c r="V15" i="22"/>
  <c r="L15" i="22"/>
  <c r="K15" i="22"/>
  <c r="J15" i="22"/>
  <c r="X14" i="22"/>
  <c r="W14" i="22"/>
  <c r="V14" i="22"/>
  <c r="L14" i="22"/>
  <c r="K14" i="22"/>
  <c r="J14" i="22"/>
  <c r="X13" i="22"/>
  <c r="W13" i="22"/>
  <c r="V13" i="22"/>
  <c r="L13" i="22"/>
  <c r="K13" i="22"/>
  <c r="J13" i="22"/>
  <c r="X12" i="22"/>
  <c r="W12" i="22"/>
  <c r="V12" i="22"/>
  <c r="L12" i="22"/>
  <c r="K12" i="22"/>
  <c r="J12" i="22"/>
  <c r="X11" i="22"/>
  <c r="W11" i="22"/>
  <c r="V11" i="22"/>
  <c r="L11" i="22"/>
  <c r="K11" i="22"/>
  <c r="J11" i="22"/>
  <c r="X10" i="22"/>
  <c r="W10" i="22"/>
  <c r="V10" i="22"/>
  <c r="L10" i="22"/>
  <c r="K10" i="22"/>
  <c r="J10" i="22"/>
  <c r="X9" i="22"/>
  <c r="W9" i="22"/>
  <c r="V9" i="22"/>
  <c r="L9" i="22"/>
  <c r="K9" i="22"/>
  <c r="J9" i="22"/>
  <c r="X7" i="22"/>
  <c r="W7" i="22"/>
  <c r="V7" i="22"/>
  <c r="L7" i="22"/>
  <c r="K7" i="22"/>
  <c r="J7" i="22"/>
  <c r="B4" i="22"/>
  <c r="I162" i="21"/>
  <c r="G162" i="21"/>
  <c r="H162" i="21" s="1"/>
  <c r="F162" i="21"/>
  <c r="E162" i="21"/>
  <c r="D162" i="21"/>
  <c r="C162" i="21"/>
  <c r="I161" i="21"/>
  <c r="H161" i="21"/>
  <c r="I160" i="21"/>
  <c r="H160" i="21"/>
  <c r="I159" i="21"/>
  <c r="H159" i="21"/>
  <c r="I158" i="21"/>
  <c r="H158" i="21"/>
  <c r="I157" i="21"/>
  <c r="H157" i="21"/>
  <c r="I156" i="21"/>
  <c r="H156" i="21"/>
  <c r="I155" i="21"/>
  <c r="H155" i="21"/>
  <c r="I154" i="21"/>
  <c r="H154" i="21"/>
  <c r="I153" i="21"/>
  <c r="H153" i="21"/>
  <c r="I152" i="21"/>
  <c r="H152" i="21"/>
  <c r="I151" i="21"/>
  <c r="H151" i="21"/>
  <c r="I150" i="21"/>
  <c r="H150" i="21"/>
  <c r="G148" i="21"/>
  <c r="I148" i="21" s="1"/>
  <c r="F148" i="21"/>
  <c r="E148" i="21"/>
  <c r="D148" i="21"/>
  <c r="C148" i="21"/>
  <c r="I147" i="21"/>
  <c r="H147" i="21"/>
  <c r="I146" i="21"/>
  <c r="H146" i="21"/>
  <c r="I145" i="21"/>
  <c r="H145" i="21"/>
  <c r="I144" i="21"/>
  <c r="H144" i="21"/>
  <c r="I143" i="21"/>
  <c r="H143" i="21"/>
  <c r="I142" i="21"/>
  <c r="H142" i="21"/>
  <c r="I141" i="21"/>
  <c r="H141" i="21"/>
  <c r="I140" i="21"/>
  <c r="H140" i="21"/>
  <c r="I139" i="21"/>
  <c r="H139" i="21"/>
  <c r="I138" i="21"/>
  <c r="H138" i="21"/>
  <c r="I137" i="21"/>
  <c r="H137" i="21"/>
  <c r="I136" i="21"/>
  <c r="H136" i="21"/>
  <c r="G134" i="21"/>
  <c r="I134" i="21" s="1"/>
  <c r="F134" i="21"/>
  <c r="E134" i="21"/>
  <c r="D134" i="21"/>
  <c r="C134" i="21"/>
  <c r="I133" i="21"/>
  <c r="H133" i="21"/>
  <c r="I132" i="21"/>
  <c r="H132" i="21"/>
  <c r="I131" i="21"/>
  <c r="H131" i="21"/>
  <c r="I130" i="21"/>
  <c r="H130" i="21"/>
  <c r="I129" i="21"/>
  <c r="H129" i="21"/>
  <c r="I128" i="21"/>
  <c r="H128" i="21"/>
  <c r="I127" i="21"/>
  <c r="H127" i="21"/>
  <c r="I126" i="21"/>
  <c r="H126" i="21"/>
  <c r="I125" i="21"/>
  <c r="H125" i="21"/>
  <c r="I124" i="21"/>
  <c r="H124" i="21"/>
  <c r="I123" i="21"/>
  <c r="H123" i="21"/>
  <c r="I122" i="21"/>
  <c r="H122" i="21"/>
  <c r="H120" i="21"/>
  <c r="G120" i="21"/>
  <c r="I120" i="21" s="1"/>
  <c r="F120" i="21"/>
  <c r="E120" i="21"/>
  <c r="D120" i="21"/>
  <c r="C120" i="21"/>
  <c r="I119" i="21"/>
  <c r="H119" i="21"/>
  <c r="I118" i="21"/>
  <c r="H118" i="21"/>
  <c r="I117" i="21"/>
  <c r="H117" i="21"/>
  <c r="I116" i="21"/>
  <c r="H116" i="21"/>
  <c r="I115" i="21"/>
  <c r="H115" i="21"/>
  <c r="I114" i="21"/>
  <c r="H114" i="21"/>
  <c r="I113" i="21"/>
  <c r="H113" i="21"/>
  <c r="I112" i="21"/>
  <c r="H112" i="21"/>
  <c r="I111" i="21"/>
  <c r="H111" i="21"/>
  <c r="I110" i="21"/>
  <c r="H110" i="21"/>
  <c r="I109" i="21"/>
  <c r="H109" i="21"/>
  <c r="I108" i="21"/>
  <c r="H108" i="21"/>
  <c r="H106" i="21"/>
  <c r="G106" i="21"/>
  <c r="I106" i="21" s="1"/>
  <c r="F106" i="21"/>
  <c r="E106" i="21"/>
  <c r="D106" i="21"/>
  <c r="C106" i="21"/>
  <c r="I105" i="21"/>
  <c r="H105" i="21"/>
  <c r="I104" i="21"/>
  <c r="H104" i="21"/>
  <c r="I103" i="21"/>
  <c r="H103" i="21"/>
  <c r="I102" i="21"/>
  <c r="H102" i="21"/>
  <c r="I101" i="21"/>
  <c r="H101" i="21"/>
  <c r="I100" i="21"/>
  <c r="H100" i="21"/>
  <c r="I99" i="21"/>
  <c r="H99" i="21"/>
  <c r="I98" i="21"/>
  <c r="H98" i="21"/>
  <c r="I97" i="21"/>
  <c r="H97" i="21"/>
  <c r="I96" i="21"/>
  <c r="H96" i="21"/>
  <c r="I95" i="21"/>
  <c r="H95" i="21"/>
  <c r="I94" i="21"/>
  <c r="H94" i="21"/>
  <c r="I92" i="21"/>
  <c r="G92" i="21"/>
  <c r="H92" i="21" s="1"/>
  <c r="F92" i="21"/>
  <c r="E92" i="21"/>
  <c r="D92" i="21"/>
  <c r="C92" i="21"/>
  <c r="I91" i="21"/>
  <c r="H91" i="21"/>
  <c r="I90" i="21"/>
  <c r="H90" i="21"/>
  <c r="I89" i="21"/>
  <c r="H89" i="21"/>
  <c r="I88" i="21"/>
  <c r="H88" i="21"/>
  <c r="I87" i="21"/>
  <c r="H87" i="21"/>
  <c r="I86" i="21"/>
  <c r="H86" i="21"/>
  <c r="I85" i="21"/>
  <c r="H85" i="21"/>
  <c r="I84" i="21"/>
  <c r="H84" i="21"/>
  <c r="I83" i="21"/>
  <c r="H83" i="21"/>
  <c r="I82" i="21"/>
  <c r="H82" i="21"/>
  <c r="I81" i="21"/>
  <c r="H81" i="21"/>
  <c r="I80" i="21"/>
  <c r="H80" i="21"/>
  <c r="G78" i="21"/>
  <c r="I78" i="21" s="1"/>
  <c r="F78" i="21"/>
  <c r="E78" i="21"/>
  <c r="D78" i="21"/>
  <c r="C78" i="21"/>
  <c r="I77" i="21"/>
  <c r="H77" i="21"/>
  <c r="I76" i="21"/>
  <c r="H76" i="21"/>
  <c r="I75" i="21"/>
  <c r="H75" i="21"/>
  <c r="I74" i="21"/>
  <c r="H74" i="21"/>
  <c r="I73" i="21"/>
  <c r="H73" i="21"/>
  <c r="I72" i="21"/>
  <c r="H72" i="21"/>
  <c r="I71" i="21"/>
  <c r="H71" i="21"/>
  <c r="I70" i="21"/>
  <c r="H70" i="21"/>
  <c r="I69" i="21"/>
  <c r="H69" i="21"/>
  <c r="I68" i="21"/>
  <c r="H68" i="21"/>
  <c r="I67" i="21"/>
  <c r="H67" i="21"/>
  <c r="I66" i="21"/>
  <c r="H66" i="21"/>
  <c r="I64" i="21"/>
  <c r="H64" i="21"/>
  <c r="G64" i="21"/>
  <c r="F64" i="21"/>
  <c r="E64" i="21"/>
  <c r="D64" i="21"/>
  <c r="C64" i="21"/>
  <c r="I63" i="21"/>
  <c r="H6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I52" i="21"/>
  <c r="H52" i="21"/>
  <c r="H50" i="21"/>
  <c r="G50" i="21"/>
  <c r="I50" i="21" s="1"/>
  <c r="F50" i="21"/>
  <c r="E50" i="21"/>
  <c r="D50" i="21"/>
  <c r="C50" i="21"/>
  <c r="I49" i="21"/>
  <c r="H49" i="21"/>
  <c r="I48" i="21"/>
  <c r="H48" i="21"/>
  <c r="I47" i="21"/>
  <c r="H47" i="21"/>
  <c r="I46" i="21"/>
  <c r="H46" i="21"/>
  <c r="I45" i="21"/>
  <c r="H45" i="21"/>
  <c r="I44" i="21"/>
  <c r="H44" i="21"/>
  <c r="I43" i="21"/>
  <c r="H43" i="21"/>
  <c r="I42" i="21"/>
  <c r="H42" i="21"/>
  <c r="I41" i="21"/>
  <c r="H41" i="21"/>
  <c r="I40" i="21"/>
  <c r="H40" i="21"/>
  <c r="I39" i="21"/>
  <c r="H39" i="21"/>
  <c r="I38" i="21"/>
  <c r="H38" i="21"/>
  <c r="G36" i="21"/>
  <c r="I36" i="21" s="1"/>
  <c r="F36" i="21"/>
  <c r="E36" i="21"/>
  <c r="D36" i="21"/>
  <c r="C36" i="21"/>
  <c r="I35" i="21"/>
  <c r="H35" i="21"/>
  <c r="I34" i="21"/>
  <c r="H34" i="21"/>
  <c r="I33" i="21"/>
  <c r="H33" i="21"/>
  <c r="I32" i="21"/>
  <c r="H32" i="21"/>
  <c r="I31" i="21"/>
  <c r="H31" i="21"/>
  <c r="I30" i="21"/>
  <c r="H30" i="21"/>
  <c r="I29" i="21"/>
  <c r="H29" i="21"/>
  <c r="I28" i="21"/>
  <c r="H28" i="21"/>
  <c r="I27" i="21"/>
  <c r="H27" i="21"/>
  <c r="I26" i="21"/>
  <c r="H26" i="21"/>
  <c r="I25" i="21"/>
  <c r="H25" i="21"/>
  <c r="I24" i="21"/>
  <c r="H24" i="21"/>
  <c r="P22" i="21"/>
  <c r="R22" i="21" s="1"/>
  <c r="O22" i="21"/>
  <c r="N22" i="21"/>
  <c r="M22" i="21"/>
  <c r="L22" i="21"/>
  <c r="I22" i="21"/>
  <c r="H22" i="21"/>
  <c r="G22" i="21"/>
  <c r="F22" i="21"/>
  <c r="E22" i="21"/>
  <c r="D22" i="21"/>
  <c r="C22" i="21"/>
  <c r="R21" i="21"/>
  <c r="Q21" i="21"/>
  <c r="I21" i="21"/>
  <c r="H21" i="21"/>
  <c r="R20" i="21"/>
  <c r="Q20" i="21"/>
  <c r="I20" i="21"/>
  <c r="H20" i="21"/>
  <c r="R19" i="21"/>
  <c r="Q19" i="21"/>
  <c r="I19" i="21"/>
  <c r="H19" i="21"/>
  <c r="R18" i="21"/>
  <c r="Q18" i="21"/>
  <c r="I18" i="21"/>
  <c r="H18" i="21"/>
  <c r="R17" i="21"/>
  <c r="Q17" i="21"/>
  <c r="I17" i="21"/>
  <c r="H17" i="21"/>
  <c r="R16" i="21"/>
  <c r="Q16" i="21"/>
  <c r="I16" i="21"/>
  <c r="H16" i="21"/>
  <c r="R15" i="21"/>
  <c r="Q15" i="21"/>
  <c r="I15" i="21"/>
  <c r="H15" i="21"/>
  <c r="R14" i="21"/>
  <c r="Q14" i="21"/>
  <c r="I14" i="21"/>
  <c r="H14" i="21"/>
  <c r="R13" i="21"/>
  <c r="Q13" i="21"/>
  <c r="I13" i="21"/>
  <c r="H13" i="21"/>
  <c r="R12" i="21"/>
  <c r="Q12" i="21"/>
  <c r="I12" i="21"/>
  <c r="H12" i="21"/>
  <c r="R11" i="21"/>
  <c r="Q11" i="21"/>
  <c r="I11" i="21"/>
  <c r="H11" i="21"/>
  <c r="R10" i="21"/>
  <c r="Q10" i="21"/>
  <c r="I10" i="21"/>
  <c r="H10" i="21"/>
  <c r="R8" i="21"/>
  <c r="Q8" i="21"/>
  <c r="I8" i="21"/>
  <c r="H8" i="21"/>
  <c r="B5" i="21"/>
  <c r="Y161" i="19"/>
  <c r="W161" i="19"/>
  <c r="X161" i="19" s="1"/>
  <c r="V161" i="19"/>
  <c r="U161" i="19"/>
  <c r="T161" i="19"/>
  <c r="S161" i="19"/>
  <c r="O161" i="19"/>
  <c r="Q161" i="19" s="1"/>
  <c r="N161" i="19"/>
  <c r="M161" i="19"/>
  <c r="L161" i="19"/>
  <c r="K161" i="19"/>
  <c r="I161" i="19"/>
  <c r="H161" i="19"/>
  <c r="G161" i="19"/>
  <c r="J161" i="19" s="1"/>
  <c r="F161" i="19"/>
  <c r="E161" i="19"/>
  <c r="D161" i="19"/>
  <c r="C161" i="19"/>
  <c r="Y160" i="19"/>
  <c r="X160" i="19"/>
  <c r="Q160" i="19"/>
  <c r="P160" i="19"/>
  <c r="I160" i="19"/>
  <c r="H160" i="19"/>
  <c r="Y159" i="19"/>
  <c r="X159" i="19"/>
  <c r="Q159" i="19"/>
  <c r="P159" i="19"/>
  <c r="I159" i="19"/>
  <c r="H159" i="19"/>
  <c r="Y158" i="19"/>
  <c r="X158" i="19"/>
  <c r="Q158" i="19"/>
  <c r="P158" i="19"/>
  <c r="I158" i="19"/>
  <c r="H158" i="19"/>
  <c r="Y157" i="19"/>
  <c r="X157" i="19"/>
  <c r="Q157" i="19"/>
  <c r="P157" i="19"/>
  <c r="J157" i="19"/>
  <c r="I157" i="19"/>
  <c r="H157" i="19"/>
  <c r="Y156" i="19"/>
  <c r="X156" i="19"/>
  <c r="Q156" i="19"/>
  <c r="P156" i="19"/>
  <c r="I156" i="19"/>
  <c r="H156" i="19"/>
  <c r="Y155" i="19"/>
  <c r="X155" i="19"/>
  <c r="Q155" i="19"/>
  <c r="P155" i="19"/>
  <c r="I155" i="19"/>
  <c r="H155" i="19"/>
  <c r="Y154" i="19"/>
  <c r="X154" i="19"/>
  <c r="Q154" i="19"/>
  <c r="P154" i="19"/>
  <c r="I154" i="19"/>
  <c r="H154" i="19"/>
  <c r="Y153" i="19"/>
  <c r="X153" i="19"/>
  <c r="Q153" i="19"/>
  <c r="P153" i="19"/>
  <c r="I153" i="19"/>
  <c r="H153" i="19"/>
  <c r="Y152" i="19"/>
  <c r="X152" i="19"/>
  <c r="Q152" i="19"/>
  <c r="P152" i="19"/>
  <c r="I152" i="19"/>
  <c r="H152" i="19"/>
  <c r="Y151" i="19"/>
  <c r="X151" i="19"/>
  <c r="Q151" i="19"/>
  <c r="P151" i="19"/>
  <c r="I151" i="19"/>
  <c r="H151" i="19"/>
  <c r="Y150" i="19"/>
  <c r="X150" i="19"/>
  <c r="R150" i="19"/>
  <c r="Q150" i="19"/>
  <c r="P150" i="19"/>
  <c r="I150" i="19"/>
  <c r="H150" i="19"/>
  <c r="W149" i="19"/>
  <c r="Y149" i="19" s="1"/>
  <c r="V149" i="19"/>
  <c r="U149" i="19"/>
  <c r="T149" i="19"/>
  <c r="S149" i="19"/>
  <c r="O149" i="19"/>
  <c r="R149" i="19" s="1"/>
  <c r="N149" i="19"/>
  <c r="P149" i="19" s="1"/>
  <c r="M149" i="19"/>
  <c r="L149" i="19"/>
  <c r="K149" i="19"/>
  <c r="Q149" i="19" s="1"/>
  <c r="I149" i="19"/>
  <c r="H149" i="19"/>
  <c r="G149" i="19"/>
  <c r="J149" i="19" s="1"/>
  <c r="F149" i="19"/>
  <c r="E149" i="19"/>
  <c r="D149" i="19"/>
  <c r="C149" i="19"/>
  <c r="Y147" i="19"/>
  <c r="W147" i="19"/>
  <c r="X147" i="19" s="1"/>
  <c r="V147" i="19"/>
  <c r="U147" i="19"/>
  <c r="T147" i="19"/>
  <c r="S147" i="19"/>
  <c r="O147" i="19"/>
  <c r="N147" i="19"/>
  <c r="M147" i="19"/>
  <c r="L147" i="19"/>
  <c r="K147" i="19"/>
  <c r="G147" i="19"/>
  <c r="J147" i="19" s="1"/>
  <c r="F147" i="19"/>
  <c r="H147" i="19" s="1"/>
  <c r="E147" i="19"/>
  <c r="D147" i="19"/>
  <c r="C147" i="19"/>
  <c r="Y146" i="19"/>
  <c r="X146" i="19"/>
  <c r="Q146" i="19"/>
  <c r="P146" i="19"/>
  <c r="J146" i="19"/>
  <c r="I146" i="19"/>
  <c r="H146" i="19"/>
  <c r="Y145" i="19"/>
  <c r="X145" i="19"/>
  <c r="Q145" i="19"/>
  <c r="P145" i="19"/>
  <c r="I145" i="19"/>
  <c r="H145" i="19"/>
  <c r="Y144" i="19"/>
  <c r="X144" i="19"/>
  <c r="Q144" i="19"/>
  <c r="P144" i="19"/>
  <c r="I144" i="19"/>
  <c r="H144" i="19"/>
  <c r="Y143" i="19"/>
  <c r="X143" i="19"/>
  <c r="Q143" i="19"/>
  <c r="P143" i="19"/>
  <c r="I143" i="19"/>
  <c r="H143" i="19"/>
  <c r="Y142" i="19"/>
  <c r="X142" i="19"/>
  <c r="Q142" i="19"/>
  <c r="P142" i="19"/>
  <c r="I142" i="19"/>
  <c r="H142" i="19"/>
  <c r="Y141" i="19"/>
  <c r="X141" i="19"/>
  <c r="Q141" i="19"/>
  <c r="P141" i="19"/>
  <c r="I141" i="19"/>
  <c r="H141" i="19"/>
  <c r="Y140" i="19"/>
  <c r="X140" i="19"/>
  <c r="Q140" i="19"/>
  <c r="P140" i="19"/>
  <c r="I140" i="19"/>
  <c r="H140" i="19"/>
  <c r="Y139" i="19"/>
  <c r="X139" i="19"/>
  <c r="R139" i="19"/>
  <c r="Q139" i="19"/>
  <c r="P139" i="19"/>
  <c r="I139" i="19"/>
  <c r="H139" i="19"/>
  <c r="Y138" i="19"/>
  <c r="X138" i="19"/>
  <c r="Q138" i="19"/>
  <c r="P138" i="19"/>
  <c r="I138" i="19"/>
  <c r="H138" i="19"/>
  <c r="Y137" i="19"/>
  <c r="X137" i="19"/>
  <c r="Q137" i="19"/>
  <c r="P137" i="19"/>
  <c r="J137" i="19"/>
  <c r="I137" i="19"/>
  <c r="H137" i="19"/>
  <c r="Y136" i="19"/>
  <c r="X136" i="19"/>
  <c r="Q136" i="19"/>
  <c r="P136" i="19"/>
  <c r="I136" i="19"/>
  <c r="H136" i="19"/>
  <c r="X135" i="19"/>
  <c r="W135" i="19"/>
  <c r="V135" i="19"/>
  <c r="U135" i="19"/>
  <c r="T135" i="19"/>
  <c r="S135" i="19"/>
  <c r="Y135" i="19" s="1"/>
  <c r="R135" i="19"/>
  <c r="P135" i="19"/>
  <c r="O135" i="19"/>
  <c r="Q135" i="19" s="1"/>
  <c r="N135" i="19"/>
  <c r="M135" i="19"/>
  <c r="L135" i="19"/>
  <c r="K135" i="19"/>
  <c r="I135" i="19"/>
  <c r="H135" i="19"/>
  <c r="G135" i="19"/>
  <c r="J135" i="19" s="1"/>
  <c r="F135" i="19"/>
  <c r="E135" i="19"/>
  <c r="D135" i="19"/>
  <c r="C135" i="19"/>
  <c r="W133" i="19"/>
  <c r="V133" i="19"/>
  <c r="U133" i="19"/>
  <c r="T133" i="19"/>
  <c r="S133" i="19"/>
  <c r="O133" i="19"/>
  <c r="R133" i="19" s="1"/>
  <c r="N133" i="19"/>
  <c r="M133" i="19"/>
  <c r="L133" i="19"/>
  <c r="K133" i="19"/>
  <c r="H133" i="19"/>
  <c r="G133" i="19"/>
  <c r="F133" i="19"/>
  <c r="E133" i="19"/>
  <c r="D133" i="19"/>
  <c r="C133" i="19"/>
  <c r="I133" i="19" s="1"/>
  <c r="Y132" i="19"/>
  <c r="X132" i="19"/>
  <c r="Q132" i="19"/>
  <c r="P132" i="19"/>
  <c r="I132" i="19"/>
  <c r="H132" i="19"/>
  <c r="Y131" i="19"/>
  <c r="X131" i="19"/>
  <c r="Q131" i="19"/>
  <c r="P131" i="19"/>
  <c r="I131" i="19"/>
  <c r="H131" i="19"/>
  <c r="Y130" i="19"/>
  <c r="X130" i="19"/>
  <c r="Q130" i="19"/>
  <c r="P130" i="19"/>
  <c r="I130" i="19"/>
  <c r="H130" i="19"/>
  <c r="Y129" i="19"/>
  <c r="X129" i="19"/>
  <c r="Q129" i="19"/>
  <c r="P129" i="19"/>
  <c r="I129" i="19"/>
  <c r="H129" i="19"/>
  <c r="Y128" i="19"/>
  <c r="X128" i="19"/>
  <c r="R128" i="19"/>
  <c r="Q128" i="19"/>
  <c r="P128" i="19"/>
  <c r="I128" i="19"/>
  <c r="H128" i="19"/>
  <c r="Y127" i="19"/>
  <c r="X127" i="19"/>
  <c r="Q127" i="19"/>
  <c r="P127" i="19"/>
  <c r="I127" i="19"/>
  <c r="H127" i="19"/>
  <c r="Y126" i="19"/>
  <c r="X126" i="19"/>
  <c r="Q126" i="19"/>
  <c r="P126" i="19"/>
  <c r="J126" i="19"/>
  <c r="I126" i="19"/>
  <c r="H126" i="19"/>
  <c r="Y125" i="19"/>
  <c r="X125" i="19"/>
  <c r="Q125" i="19"/>
  <c r="P125" i="19"/>
  <c r="I125" i="19"/>
  <c r="H125" i="19"/>
  <c r="Y124" i="19"/>
  <c r="X124" i="19"/>
  <c r="Q124" i="19"/>
  <c r="P124" i="19"/>
  <c r="I124" i="19"/>
  <c r="H124" i="19"/>
  <c r="Y123" i="19"/>
  <c r="X123" i="19"/>
  <c r="Q123" i="19"/>
  <c r="P123" i="19"/>
  <c r="I123" i="19"/>
  <c r="H123" i="19"/>
  <c r="Y122" i="19"/>
  <c r="X122" i="19"/>
  <c r="Q122" i="19"/>
  <c r="P122" i="19"/>
  <c r="I122" i="19"/>
  <c r="H122" i="19"/>
  <c r="Y121" i="19"/>
  <c r="W121" i="19"/>
  <c r="X121" i="19" s="1"/>
  <c r="V121" i="19"/>
  <c r="U121" i="19"/>
  <c r="T121" i="19"/>
  <c r="S121" i="19"/>
  <c r="O121" i="19"/>
  <c r="R121" i="19" s="1"/>
  <c r="N121" i="19"/>
  <c r="M121" i="19"/>
  <c r="L121" i="19"/>
  <c r="K121" i="19"/>
  <c r="G121" i="19"/>
  <c r="F121" i="19"/>
  <c r="H121" i="19" s="1"/>
  <c r="E121" i="19"/>
  <c r="D121" i="19"/>
  <c r="C121" i="19"/>
  <c r="I121" i="19" s="1"/>
  <c r="W119" i="19"/>
  <c r="Y119" i="19" s="1"/>
  <c r="V119" i="19"/>
  <c r="U119" i="19"/>
  <c r="T119" i="19"/>
  <c r="S119" i="19"/>
  <c r="O119" i="19"/>
  <c r="R119" i="19" s="1"/>
  <c r="N119" i="19"/>
  <c r="M119" i="19"/>
  <c r="L119" i="19"/>
  <c r="K119" i="19"/>
  <c r="J119" i="19"/>
  <c r="I119" i="19"/>
  <c r="G119" i="19"/>
  <c r="H119" i="19" s="1"/>
  <c r="F119" i="19"/>
  <c r="E119" i="19"/>
  <c r="D119" i="19"/>
  <c r="C119" i="19"/>
  <c r="Y118" i="19"/>
  <c r="X118" i="19"/>
  <c r="Q118" i="19"/>
  <c r="P118" i="19"/>
  <c r="I118" i="19"/>
  <c r="H118" i="19"/>
  <c r="Y117" i="19"/>
  <c r="X117" i="19"/>
  <c r="R117" i="19"/>
  <c r="Q117" i="19"/>
  <c r="P117" i="19"/>
  <c r="I117" i="19"/>
  <c r="H117" i="19"/>
  <c r="Y116" i="19"/>
  <c r="X116" i="19"/>
  <c r="Q116" i="19"/>
  <c r="P116" i="19"/>
  <c r="I116" i="19"/>
  <c r="H116" i="19"/>
  <c r="Y115" i="19"/>
  <c r="X115" i="19"/>
  <c r="Q115" i="19"/>
  <c r="P115" i="19"/>
  <c r="J115" i="19"/>
  <c r="I115" i="19"/>
  <c r="H115" i="19"/>
  <c r="Y114" i="19"/>
  <c r="X114" i="19"/>
  <c r="Q114" i="19"/>
  <c r="P114" i="19"/>
  <c r="I114" i="19"/>
  <c r="H114" i="19"/>
  <c r="Y113" i="19"/>
  <c r="X113" i="19"/>
  <c r="Q113" i="19"/>
  <c r="P113" i="19"/>
  <c r="I113" i="19"/>
  <c r="H113" i="19"/>
  <c r="Y112" i="19"/>
  <c r="X112" i="19"/>
  <c r="Q112" i="19"/>
  <c r="P112" i="19"/>
  <c r="I112" i="19"/>
  <c r="H112" i="19"/>
  <c r="Y111" i="19"/>
  <c r="X111" i="19"/>
  <c r="Q111" i="19"/>
  <c r="P111" i="19"/>
  <c r="I111" i="19"/>
  <c r="H111" i="19"/>
  <c r="Y110" i="19"/>
  <c r="X110" i="19"/>
  <c r="Q110" i="19"/>
  <c r="P110" i="19"/>
  <c r="I110" i="19"/>
  <c r="H110" i="19"/>
  <c r="Y109" i="19"/>
  <c r="X109" i="19"/>
  <c r="Q109" i="19"/>
  <c r="P109" i="19"/>
  <c r="I109" i="19"/>
  <c r="H109" i="19"/>
  <c r="Y108" i="19"/>
  <c r="X108" i="19"/>
  <c r="R108" i="19"/>
  <c r="Q108" i="19"/>
  <c r="P108" i="19"/>
  <c r="I108" i="19"/>
  <c r="H108" i="19"/>
  <c r="Y107" i="19"/>
  <c r="W107" i="19"/>
  <c r="X107" i="19" s="1"/>
  <c r="V107" i="19"/>
  <c r="U107" i="19"/>
  <c r="Z107" i="19" s="1"/>
  <c r="T107" i="19"/>
  <c r="S107" i="19"/>
  <c r="Q107" i="19"/>
  <c r="P107" i="19"/>
  <c r="O107" i="19"/>
  <c r="N107" i="19"/>
  <c r="M107" i="19"/>
  <c r="L107" i="19"/>
  <c r="K107" i="19"/>
  <c r="I107" i="19"/>
  <c r="H107" i="19"/>
  <c r="G107" i="19"/>
  <c r="F107" i="19"/>
  <c r="E107" i="19"/>
  <c r="D107" i="19"/>
  <c r="C107" i="19"/>
  <c r="W105" i="19"/>
  <c r="Y105" i="19" s="1"/>
  <c r="V105" i="19"/>
  <c r="U105" i="19"/>
  <c r="T105" i="19"/>
  <c r="S105" i="19"/>
  <c r="Q105" i="19"/>
  <c r="P105" i="19"/>
  <c r="O105" i="19"/>
  <c r="R105" i="19" s="1"/>
  <c r="N105" i="19"/>
  <c r="M105" i="19"/>
  <c r="L105" i="19"/>
  <c r="K105" i="19"/>
  <c r="I105" i="19"/>
  <c r="G105" i="19"/>
  <c r="J105" i="19" s="1"/>
  <c r="F105" i="19"/>
  <c r="E105" i="19"/>
  <c r="D105" i="19"/>
  <c r="C105" i="19"/>
  <c r="Y104" i="19"/>
  <c r="X104" i="19"/>
  <c r="Q104" i="19"/>
  <c r="P104" i="19"/>
  <c r="J104" i="19"/>
  <c r="I104" i="19"/>
  <c r="H104" i="19"/>
  <c r="Y103" i="19"/>
  <c r="X103" i="19"/>
  <c r="Q103" i="19"/>
  <c r="P103" i="19"/>
  <c r="I103" i="19"/>
  <c r="H103" i="19"/>
  <c r="Y102" i="19"/>
  <c r="X102" i="19"/>
  <c r="Q102" i="19"/>
  <c r="P102" i="19"/>
  <c r="I102" i="19"/>
  <c r="H102" i="19"/>
  <c r="Y101" i="19"/>
  <c r="X101" i="19"/>
  <c r="Q101" i="19"/>
  <c r="P101" i="19"/>
  <c r="I101" i="19"/>
  <c r="H101" i="19"/>
  <c r="Y100" i="19"/>
  <c r="X100" i="19"/>
  <c r="Q100" i="19"/>
  <c r="P100" i="19"/>
  <c r="I100" i="19"/>
  <c r="H100" i="19"/>
  <c r="Y99" i="19"/>
  <c r="X99" i="19"/>
  <c r="Q99" i="19"/>
  <c r="P99" i="19"/>
  <c r="I99" i="19"/>
  <c r="H99" i="19"/>
  <c r="Y98" i="19"/>
  <c r="X98" i="19"/>
  <c r="Q98" i="19"/>
  <c r="P98" i="19"/>
  <c r="I98" i="19"/>
  <c r="H98" i="19"/>
  <c r="Y97" i="19"/>
  <c r="X97" i="19"/>
  <c r="R97" i="19"/>
  <c r="Q97" i="19"/>
  <c r="P97" i="19"/>
  <c r="I97" i="19"/>
  <c r="H97" i="19"/>
  <c r="Y96" i="19"/>
  <c r="X96" i="19"/>
  <c r="Q96" i="19"/>
  <c r="P96" i="19"/>
  <c r="I96" i="19"/>
  <c r="H96" i="19"/>
  <c r="Y95" i="19"/>
  <c r="X95" i="19"/>
  <c r="Q95" i="19"/>
  <c r="P95" i="19"/>
  <c r="I95" i="19"/>
  <c r="H95" i="19"/>
  <c r="Y94" i="19"/>
  <c r="X94" i="19"/>
  <c r="Q94" i="19"/>
  <c r="P94" i="19"/>
  <c r="I94" i="19"/>
  <c r="H94" i="19"/>
  <c r="W93" i="19"/>
  <c r="X93" i="19" s="1"/>
  <c r="V93" i="19"/>
  <c r="U93" i="19"/>
  <c r="T93" i="19"/>
  <c r="S93" i="19"/>
  <c r="Y93" i="19" s="1"/>
  <c r="Q93" i="19"/>
  <c r="P93" i="19"/>
  <c r="O93" i="19"/>
  <c r="R93" i="19" s="1"/>
  <c r="N93" i="19"/>
  <c r="M93" i="19"/>
  <c r="L93" i="19"/>
  <c r="K93" i="19"/>
  <c r="I93" i="19"/>
  <c r="H93" i="19"/>
  <c r="G93" i="19"/>
  <c r="J93" i="19" s="1"/>
  <c r="F93" i="19"/>
  <c r="E93" i="19"/>
  <c r="D93" i="19"/>
  <c r="C93" i="19"/>
  <c r="X91" i="19"/>
  <c r="W91" i="19"/>
  <c r="Y91" i="19" s="1"/>
  <c r="V91" i="19"/>
  <c r="U91" i="19"/>
  <c r="T91" i="19"/>
  <c r="S91" i="19"/>
  <c r="O91" i="19"/>
  <c r="R91" i="19" s="1"/>
  <c r="N91" i="19"/>
  <c r="M91" i="19"/>
  <c r="L91" i="19"/>
  <c r="K91" i="19"/>
  <c r="G91" i="19"/>
  <c r="J91" i="19" s="1"/>
  <c r="F91" i="19"/>
  <c r="E91" i="19"/>
  <c r="D91" i="19"/>
  <c r="C91" i="19"/>
  <c r="I91" i="19" s="1"/>
  <c r="Y90" i="19"/>
  <c r="X90" i="19"/>
  <c r="Q90" i="19"/>
  <c r="P90" i="19"/>
  <c r="I90" i="19"/>
  <c r="H90" i="19"/>
  <c r="Y89" i="19"/>
  <c r="X89" i="19"/>
  <c r="Q89" i="19"/>
  <c r="P89" i="19"/>
  <c r="I89" i="19"/>
  <c r="H89" i="19"/>
  <c r="Y88" i="19"/>
  <c r="X88" i="19"/>
  <c r="Q88" i="19"/>
  <c r="P88" i="19"/>
  <c r="I88" i="19"/>
  <c r="H88" i="19"/>
  <c r="Y87" i="19"/>
  <c r="X87" i="19"/>
  <c r="Q87" i="19"/>
  <c r="P87" i="19"/>
  <c r="I87" i="19"/>
  <c r="H87" i="19"/>
  <c r="Y86" i="19"/>
  <c r="X86" i="19"/>
  <c r="R86" i="19"/>
  <c r="Q86" i="19"/>
  <c r="P86" i="19"/>
  <c r="I86" i="19"/>
  <c r="H86" i="19"/>
  <c r="Y85" i="19"/>
  <c r="X85" i="19"/>
  <c r="Q85" i="19"/>
  <c r="P85" i="19"/>
  <c r="I85" i="19"/>
  <c r="H85" i="19"/>
  <c r="Y84" i="19"/>
  <c r="X84" i="19"/>
  <c r="Q84" i="19"/>
  <c r="P84" i="19"/>
  <c r="I84" i="19"/>
  <c r="H84" i="19"/>
  <c r="Y83" i="19"/>
  <c r="X83" i="19"/>
  <c r="Q83" i="19"/>
  <c r="P83" i="19"/>
  <c r="I83" i="19"/>
  <c r="H83" i="19"/>
  <c r="Y82" i="19"/>
  <c r="X82" i="19"/>
  <c r="Q82" i="19"/>
  <c r="P82" i="19"/>
  <c r="J82" i="19"/>
  <c r="I82" i="19"/>
  <c r="H82" i="19"/>
  <c r="Y81" i="19"/>
  <c r="X81" i="19"/>
  <c r="Q81" i="19"/>
  <c r="P81" i="19"/>
  <c r="I81" i="19"/>
  <c r="H81" i="19"/>
  <c r="Y80" i="19"/>
  <c r="X80" i="19"/>
  <c r="Q80" i="19"/>
  <c r="P80" i="19"/>
  <c r="I80" i="19"/>
  <c r="H80" i="19"/>
  <c r="Z79" i="19"/>
  <c r="X79" i="19"/>
  <c r="W79" i="19"/>
  <c r="Y79" i="19" s="1"/>
  <c r="V79" i="19"/>
  <c r="U79" i="19"/>
  <c r="T79" i="19"/>
  <c r="S79" i="19"/>
  <c r="P79" i="19"/>
  <c r="O79" i="19"/>
  <c r="R79" i="19" s="1"/>
  <c r="N79" i="19"/>
  <c r="M79" i="19"/>
  <c r="L79" i="19"/>
  <c r="K79" i="19"/>
  <c r="G79" i="19"/>
  <c r="F79" i="19"/>
  <c r="E79" i="19"/>
  <c r="D79" i="19"/>
  <c r="C79" i="19"/>
  <c r="W77" i="19"/>
  <c r="Y77" i="19" s="1"/>
  <c r="V77" i="19"/>
  <c r="U77" i="19"/>
  <c r="Z77" i="19" s="1"/>
  <c r="T77" i="19"/>
  <c r="S77" i="19"/>
  <c r="P77" i="19"/>
  <c r="O77" i="19"/>
  <c r="R77" i="19" s="1"/>
  <c r="N77" i="19"/>
  <c r="M77" i="19"/>
  <c r="L77" i="19"/>
  <c r="K77" i="19"/>
  <c r="J77" i="19"/>
  <c r="H77" i="19"/>
  <c r="G77" i="19"/>
  <c r="I77" i="19" s="1"/>
  <c r="F77" i="19"/>
  <c r="E77" i="19"/>
  <c r="D77" i="19"/>
  <c r="C77" i="19"/>
  <c r="Y76" i="19"/>
  <c r="X76" i="19"/>
  <c r="Q76" i="19"/>
  <c r="P76" i="19"/>
  <c r="I76" i="19"/>
  <c r="H76" i="19"/>
  <c r="Y75" i="19"/>
  <c r="X75" i="19"/>
  <c r="R75" i="19"/>
  <c r="Q75" i="19"/>
  <c r="P75" i="19"/>
  <c r="I75" i="19"/>
  <c r="H75" i="19"/>
  <c r="Y74" i="19"/>
  <c r="X74" i="19"/>
  <c r="Q74" i="19"/>
  <c r="P74" i="19"/>
  <c r="I74" i="19"/>
  <c r="H74" i="19"/>
  <c r="Y73" i="19"/>
  <c r="X73" i="19"/>
  <c r="Q73" i="19"/>
  <c r="P73" i="19"/>
  <c r="I73" i="19"/>
  <c r="H73" i="19"/>
  <c r="Y72" i="19"/>
  <c r="X72" i="19"/>
  <c r="Q72" i="19"/>
  <c r="P72" i="19"/>
  <c r="I72" i="19"/>
  <c r="H72" i="19"/>
  <c r="Y71" i="19"/>
  <c r="X71" i="19"/>
  <c r="Q71" i="19"/>
  <c r="P71" i="19"/>
  <c r="J71" i="19"/>
  <c r="I71" i="19"/>
  <c r="H71" i="19"/>
  <c r="Y70" i="19"/>
  <c r="X70" i="19"/>
  <c r="Q70" i="19"/>
  <c r="P70" i="19"/>
  <c r="I70" i="19"/>
  <c r="H70" i="19"/>
  <c r="Y69" i="19"/>
  <c r="X69" i="19"/>
  <c r="Q69" i="19"/>
  <c r="P69" i="19"/>
  <c r="I69" i="19"/>
  <c r="H69" i="19"/>
  <c r="Y68" i="19"/>
  <c r="X68" i="19"/>
  <c r="Q68" i="19"/>
  <c r="P68" i="19"/>
  <c r="I68" i="19"/>
  <c r="H68" i="19"/>
  <c r="Y67" i="19"/>
  <c r="X67" i="19"/>
  <c r="Q67" i="19"/>
  <c r="P67" i="19"/>
  <c r="I67" i="19"/>
  <c r="H67" i="19"/>
  <c r="Y66" i="19"/>
  <c r="X66" i="19"/>
  <c r="Q66" i="19"/>
  <c r="P66" i="19"/>
  <c r="I66" i="19"/>
  <c r="H66" i="19"/>
  <c r="W65" i="19"/>
  <c r="Y65" i="19" s="1"/>
  <c r="V65" i="19"/>
  <c r="U65" i="19"/>
  <c r="T65" i="19"/>
  <c r="S65" i="19"/>
  <c r="O65" i="19"/>
  <c r="R65" i="19" s="1"/>
  <c r="N65" i="19"/>
  <c r="M65" i="19"/>
  <c r="L65" i="19"/>
  <c r="K65" i="19"/>
  <c r="Q65" i="19" s="1"/>
  <c r="H65" i="19"/>
  <c r="G65" i="19"/>
  <c r="I65" i="19" s="1"/>
  <c r="F65" i="19"/>
  <c r="E65" i="19"/>
  <c r="D65" i="19"/>
  <c r="C65" i="19"/>
  <c r="W63" i="19"/>
  <c r="Y63" i="19" s="1"/>
  <c r="V63" i="19"/>
  <c r="U63" i="19"/>
  <c r="T63" i="19"/>
  <c r="S63" i="19"/>
  <c r="R63" i="19"/>
  <c r="Q63" i="19"/>
  <c r="O63" i="19"/>
  <c r="P63" i="19" s="1"/>
  <c r="N63" i="19"/>
  <c r="M63" i="19"/>
  <c r="L63" i="19"/>
  <c r="K63" i="19"/>
  <c r="G63" i="19"/>
  <c r="J63" i="19" s="1"/>
  <c r="F63" i="19"/>
  <c r="E63" i="19"/>
  <c r="D63" i="19"/>
  <c r="C63" i="19"/>
  <c r="Y62" i="19"/>
  <c r="X62" i="19"/>
  <c r="Q62" i="19"/>
  <c r="P62" i="19"/>
  <c r="I62" i="19"/>
  <c r="H62" i="19"/>
  <c r="Y61" i="19"/>
  <c r="X61" i="19"/>
  <c r="Q61" i="19"/>
  <c r="P61" i="19"/>
  <c r="I61" i="19"/>
  <c r="H61" i="19"/>
  <c r="Y60" i="19"/>
  <c r="X60" i="19"/>
  <c r="Q60" i="19"/>
  <c r="P60" i="19"/>
  <c r="J60" i="19"/>
  <c r="I60" i="19"/>
  <c r="H60" i="19"/>
  <c r="Y59" i="19"/>
  <c r="X59" i="19"/>
  <c r="Q59" i="19"/>
  <c r="P59" i="19"/>
  <c r="I59" i="19"/>
  <c r="H59" i="19"/>
  <c r="Y58" i="19"/>
  <c r="X58" i="19"/>
  <c r="Q58" i="19"/>
  <c r="P58" i="19"/>
  <c r="I58" i="19"/>
  <c r="H58" i="19"/>
  <c r="Y57" i="19"/>
  <c r="X57" i="19"/>
  <c r="Q57" i="19"/>
  <c r="P57" i="19"/>
  <c r="I57" i="19"/>
  <c r="H57" i="19"/>
  <c r="Y56" i="19"/>
  <c r="X56" i="19"/>
  <c r="Q56" i="19"/>
  <c r="P56" i="19"/>
  <c r="I56" i="19"/>
  <c r="H56" i="19"/>
  <c r="Y55" i="19"/>
  <c r="X55" i="19"/>
  <c r="Q55" i="19"/>
  <c r="P55" i="19"/>
  <c r="I55" i="19"/>
  <c r="H55" i="19"/>
  <c r="Y54" i="19"/>
  <c r="X54" i="19"/>
  <c r="Q54" i="19"/>
  <c r="P54" i="19"/>
  <c r="I54" i="19"/>
  <c r="H54" i="19"/>
  <c r="Y53" i="19"/>
  <c r="X53" i="19"/>
  <c r="R53" i="19"/>
  <c r="Q53" i="19"/>
  <c r="P53" i="19"/>
  <c r="I53" i="19"/>
  <c r="H53" i="19"/>
  <c r="Y52" i="19"/>
  <c r="X52" i="19"/>
  <c r="Q52" i="19"/>
  <c r="P52" i="19"/>
  <c r="I52" i="19"/>
  <c r="H52" i="19"/>
  <c r="W51" i="19"/>
  <c r="X51" i="19" s="1"/>
  <c r="V51" i="19"/>
  <c r="U51" i="19"/>
  <c r="T51" i="19"/>
  <c r="S51" i="19"/>
  <c r="Y51" i="19" s="1"/>
  <c r="Q51" i="19"/>
  <c r="P51" i="19"/>
  <c r="O51" i="19"/>
  <c r="N51" i="19"/>
  <c r="M51" i="19"/>
  <c r="L51" i="19"/>
  <c r="K51" i="19"/>
  <c r="G51" i="19"/>
  <c r="I51" i="19" s="1"/>
  <c r="F51" i="19"/>
  <c r="H51" i="19" s="1"/>
  <c r="E51" i="19"/>
  <c r="D51" i="19"/>
  <c r="C51" i="19"/>
  <c r="Y49" i="19"/>
  <c r="X49" i="19"/>
  <c r="W49" i="19"/>
  <c r="V49" i="19"/>
  <c r="U49" i="19"/>
  <c r="T49" i="19"/>
  <c r="S49" i="19"/>
  <c r="O49" i="19"/>
  <c r="R49" i="19" s="1"/>
  <c r="N49" i="19"/>
  <c r="M49" i="19"/>
  <c r="L49" i="19"/>
  <c r="K49" i="19"/>
  <c r="G49" i="19"/>
  <c r="I49" i="19" s="1"/>
  <c r="F49" i="19"/>
  <c r="E49" i="19"/>
  <c r="D49" i="19"/>
  <c r="C49" i="19"/>
  <c r="Y48" i="19"/>
  <c r="X48" i="19"/>
  <c r="Q48" i="19"/>
  <c r="P48" i="19"/>
  <c r="I48" i="19"/>
  <c r="H48" i="19"/>
  <c r="Y47" i="19"/>
  <c r="X47" i="19"/>
  <c r="Q47" i="19"/>
  <c r="P47" i="19"/>
  <c r="I47" i="19"/>
  <c r="H47" i="19"/>
  <c r="Z46" i="19"/>
  <c r="Y46" i="19"/>
  <c r="X46" i="19"/>
  <c r="Q46" i="19"/>
  <c r="P46" i="19"/>
  <c r="I46" i="19"/>
  <c r="H46" i="19"/>
  <c r="Y45" i="19"/>
  <c r="X45" i="19"/>
  <c r="Q45" i="19"/>
  <c r="P45" i="19"/>
  <c r="I45" i="19"/>
  <c r="H45" i="19"/>
  <c r="Y44" i="19"/>
  <c r="X44" i="19"/>
  <c r="Q44" i="19"/>
  <c r="P44" i="19"/>
  <c r="I44" i="19"/>
  <c r="H44" i="19"/>
  <c r="Y43" i="19"/>
  <c r="X43" i="19"/>
  <c r="Q43" i="19"/>
  <c r="P43" i="19"/>
  <c r="I43" i="19"/>
  <c r="H43" i="19"/>
  <c r="Y42" i="19"/>
  <c r="X42" i="19"/>
  <c r="R42" i="19"/>
  <c r="Q42" i="19"/>
  <c r="P42" i="19"/>
  <c r="I42" i="19"/>
  <c r="H42" i="19"/>
  <c r="Y41" i="19"/>
  <c r="X41" i="19"/>
  <c r="Q41" i="19"/>
  <c r="P41" i="19"/>
  <c r="I41" i="19"/>
  <c r="H41" i="19"/>
  <c r="Y40" i="19"/>
  <c r="X40" i="19"/>
  <c r="Q40" i="19"/>
  <c r="P40" i="19"/>
  <c r="J40" i="19"/>
  <c r="I40" i="19"/>
  <c r="H40" i="19"/>
  <c r="Y39" i="19"/>
  <c r="X39" i="19"/>
  <c r="Q39" i="19"/>
  <c r="P39" i="19"/>
  <c r="I39" i="19"/>
  <c r="H39" i="19"/>
  <c r="Y38" i="19"/>
  <c r="X38" i="19"/>
  <c r="Q38" i="19"/>
  <c r="P38" i="19"/>
  <c r="I38" i="19"/>
  <c r="H38" i="19"/>
  <c r="Y37" i="19"/>
  <c r="X37" i="19"/>
  <c r="W37" i="19"/>
  <c r="V37" i="19"/>
  <c r="U37" i="19"/>
  <c r="Z37" i="19" s="1"/>
  <c r="T37" i="19"/>
  <c r="S37" i="19"/>
  <c r="Q37" i="19"/>
  <c r="O37" i="19"/>
  <c r="R37" i="19" s="1"/>
  <c r="N37" i="19"/>
  <c r="M37" i="19"/>
  <c r="L37" i="19"/>
  <c r="K37" i="19"/>
  <c r="H37" i="19"/>
  <c r="G37" i="19"/>
  <c r="F37" i="19"/>
  <c r="E37" i="19"/>
  <c r="D37" i="19"/>
  <c r="C37" i="19"/>
  <c r="W35" i="19"/>
  <c r="Y35" i="19" s="1"/>
  <c r="V35" i="19"/>
  <c r="U35" i="19"/>
  <c r="Z35" i="19" s="1"/>
  <c r="T35" i="19"/>
  <c r="S35" i="19"/>
  <c r="O35" i="19"/>
  <c r="R35" i="19" s="1"/>
  <c r="N35" i="19"/>
  <c r="M35" i="19"/>
  <c r="L35" i="19"/>
  <c r="K35" i="19"/>
  <c r="Q35" i="19" s="1"/>
  <c r="I35" i="19"/>
  <c r="H35" i="19"/>
  <c r="G35" i="19"/>
  <c r="J35" i="19" s="1"/>
  <c r="F35" i="19"/>
  <c r="E35" i="19"/>
  <c r="D35" i="19"/>
  <c r="C35" i="19"/>
  <c r="Y34" i="19"/>
  <c r="X34" i="19"/>
  <c r="Q34" i="19"/>
  <c r="P34" i="19"/>
  <c r="I34" i="19"/>
  <c r="H34" i="19"/>
  <c r="Y33" i="19"/>
  <c r="X33" i="19"/>
  <c r="Q33" i="19"/>
  <c r="P33" i="19"/>
  <c r="I33" i="19"/>
  <c r="H33" i="19"/>
  <c r="Y32" i="19"/>
  <c r="X32" i="19"/>
  <c r="Q32" i="19"/>
  <c r="P32" i="19"/>
  <c r="I32" i="19"/>
  <c r="H32" i="19"/>
  <c r="Y31" i="19"/>
  <c r="X31" i="19"/>
  <c r="R31" i="19"/>
  <c r="Q31" i="19"/>
  <c r="P31" i="19"/>
  <c r="I31" i="19"/>
  <c r="H31" i="19"/>
  <c r="Y30" i="19"/>
  <c r="X30" i="19"/>
  <c r="Q30" i="19"/>
  <c r="P30" i="19"/>
  <c r="I30" i="19"/>
  <c r="H30" i="19"/>
  <c r="Y29" i="19"/>
  <c r="X29" i="19"/>
  <c r="Q29" i="19"/>
  <c r="P29" i="19"/>
  <c r="J29" i="19"/>
  <c r="I29" i="19"/>
  <c r="H29" i="19"/>
  <c r="Y28" i="19"/>
  <c r="X28" i="19"/>
  <c r="Q28" i="19"/>
  <c r="P28" i="19"/>
  <c r="I28" i="19"/>
  <c r="H28" i="19"/>
  <c r="Y27" i="19"/>
  <c r="X27" i="19"/>
  <c r="Q27" i="19"/>
  <c r="P27" i="19"/>
  <c r="I27" i="19"/>
  <c r="H27" i="19"/>
  <c r="Y26" i="19"/>
  <c r="X26" i="19"/>
  <c r="Q26" i="19"/>
  <c r="P26" i="19"/>
  <c r="I26" i="19"/>
  <c r="H26" i="19"/>
  <c r="Y25" i="19"/>
  <c r="X25" i="19"/>
  <c r="Q25" i="19"/>
  <c r="P25" i="19"/>
  <c r="I25" i="19"/>
  <c r="H25" i="19"/>
  <c r="Y24" i="19"/>
  <c r="X24" i="19"/>
  <c r="R24" i="19"/>
  <c r="Q24" i="19"/>
  <c r="P24" i="19"/>
  <c r="I24" i="19"/>
  <c r="H24" i="19"/>
  <c r="X23" i="19"/>
  <c r="W23" i="19"/>
  <c r="Y23" i="19" s="1"/>
  <c r="V23" i="19"/>
  <c r="U23" i="19"/>
  <c r="T23" i="19"/>
  <c r="S23" i="19"/>
  <c r="O23" i="19"/>
  <c r="N23" i="19"/>
  <c r="M23" i="19"/>
  <c r="L23" i="19"/>
  <c r="K23" i="19"/>
  <c r="H23" i="19"/>
  <c r="G23" i="19"/>
  <c r="J23" i="19" s="1"/>
  <c r="F23" i="19"/>
  <c r="E23" i="19"/>
  <c r="D23" i="19"/>
  <c r="C23" i="19"/>
  <c r="X21" i="19"/>
  <c r="W21" i="19"/>
  <c r="Y21" i="19" s="1"/>
  <c r="V21" i="19"/>
  <c r="U21" i="19"/>
  <c r="T21" i="19"/>
  <c r="S21" i="19"/>
  <c r="R21" i="19"/>
  <c r="P21" i="19"/>
  <c r="O21" i="19"/>
  <c r="Q21" i="19" s="1"/>
  <c r="N21" i="19"/>
  <c r="M21" i="19"/>
  <c r="L21" i="19"/>
  <c r="K21" i="19"/>
  <c r="H21" i="19"/>
  <c r="G21" i="19"/>
  <c r="J21" i="19" s="1"/>
  <c r="F21" i="19"/>
  <c r="E21" i="19"/>
  <c r="D21" i="19"/>
  <c r="C21" i="19"/>
  <c r="Y20" i="19"/>
  <c r="X20" i="19"/>
  <c r="R20" i="19"/>
  <c r="Q20" i="19"/>
  <c r="P20" i="19"/>
  <c r="I20" i="19"/>
  <c r="H20" i="19"/>
  <c r="Y19" i="19"/>
  <c r="X19" i="19"/>
  <c r="Q19" i="19"/>
  <c r="P19" i="19"/>
  <c r="I19" i="19"/>
  <c r="H19" i="19"/>
  <c r="Y18" i="19"/>
  <c r="X18" i="19"/>
  <c r="Q18" i="19"/>
  <c r="P18" i="19"/>
  <c r="J18" i="19"/>
  <c r="I18" i="19"/>
  <c r="H18" i="19"/>
  <c r="Y17" i="19"/>
  <c r="X17" i="19"/>
  <c r="Q17" i="19"/>
  <c r="P17" i="19"/>
  <c r="I17" i="19"/>
  <c r="H17" i="19"/>
  <c r="Y16" i="19"/>
  <c r="X16" i="19"/>
  <c r="Q16" i="19"/>
  <c r="P16" i="19"/>
  <c r="I16" i="19"/>
  <c r="H16" i="19"/>
  <c r="Y15" i="19"/>
  <c r="X15" i="19"/>
  <c r="Q15" i="19"/>
  <c r="P15" i="19"/>
  <c r="I15" i="19"/>
  <c r="H15" i="19"/>
  <c r="Y14" i="19"/>
  <c r="X14" i="19"/>
  <c r="Q14" i="19"/>
  <c r="P14" i="19"/>
  <c r="I14" i="19"/>
  <c r="H14" i="19"/>
  <c r="Y13" i="19"/>
  <c r="X13" i="19"/>
  <c r="R13" i="19"/>
  <c r="Q13" i="19"/>
  <c r="P13" i="19"/>
  <c r="I13" i="19"/>
  <c r="H13" i="19"/>
  <c r="Y12" i="19"/>
  <c r="X12" i="19"/>
  <c r="Q12" i="19"/>
  <c r="P12" i="19"/>
  <c r="I12" i="19"/>
  <c r="H12" i="19"/>
  <c r="Y11" i="19"/>
  <c r="X11" i="19"/>
  <c r="R11" i="19"/>
  <c r="Q11" i="19"/>
  <c r="P11" i="19"/>
  <c r="I11" i="19"/>
  <c r="H11" i="19"/>
  <c r="Y10" i="19"/>
  <c r="X10" i="19"/>
  <c r="Q10" i="19"/>
  <c r="P10" i="19"/>
  <c r="I10" i="19"/>
  <c r="H10" i="19"/>
  <c r="W9" i="19"/>
  <c r="Y9" i="19" s="1"/>
  <c r="V9" i="19"/>
  <c r="U9" i="19"/>
  <c r="Z68" i="19" s="1"/>
  <c r="T9" i="19"/>
  <c r="S9" i="19"/>
  <c r="R9" i="19"/>
  <c r="O9" i="19"/>
  <c r="R152" i="19" s="1"/>
  <c r="N9" i="19"/>
  <c r="P9" i="19" s="1"/>
  <c r="M9" i="19"/>
  <c r="L9" i="19"/>
  <c r="K9" i="19"/>
  <c r="Q9" i="19" s="1"/>
  <c r="G9" i="19"/>
  <c r="J159" i="19" s="1"/>
  <c r="F9" i="19"/>
  <c r="E9" i="19"/>
  <c r="D9" i="19"/>
  <c r="C9" i="19"/>
  <c r="V7" i="19"/>
  <c r="X7" i="19" s="1"/>
  <c r="R7" i="19"/>
  <c r="N7" i="19"/>
  <c r="P7" i="19" s="1"/>
  <c r="M7" i="19"/>
  <c r="L7" i="19" s="1"/>
  <c r="K7" i="19" s="1"/>
  <c r="Q7" i="19" s="1"/>
  <c r="J7" i="19"/>
  <c r="H7" i="19"/>
  <c r="F7" i="19"/>
  <c r="E7" i="19" s="1"/>
  <c r="D7" i="19" s="1"/>
  <c r="C7" i="19" s="1"/>
  <c r="I7" i="19" s="1"/>
  <c r="B4" i="19"/>
  <c r="X160" i="18"/>
  <c r="W160" i="18"/>
  <c r="Y160" i="18" s="1"/>
  <c r="V160" i="18"/>
  <c r="U160" i="18"/>
  <c r="T160" i="18"/>
  <c r="S160" i="18"/>
  <c r="P160" i="18"/>
  <c r="O160" i="18"/>
  <c r="N160" i="18"/>
  <c r="M160" i="18"/>
  <c r="L160" i="18"/>
  <c r="K160" i="18"/>
  <c r="H160" i="18"/>
  <c r="G160" i="18"/>
  <c r="F160" i="18"/>
  <c r="E160" i="18"/>
  <c r="D160" i="18"/>
  <c r="C160" i="18"/>
  <c r="X159" i="18"/>
  <c r="Q159" i="18"/>
  <c r="I159" i="18"/>
  <c r="X158" i="18"/>
  <c r="Q158" i="18"/>
  <c r="I158" i="18"/>
  <c r="X157" i="18"/>
  <c r="Q157" i="18"/>
  <c r="I157" i="18"/>
  <c r="X156" i="18"/>
  <c r="Q156" i="18"/>
  <c r="I156" i="18"/>
  <c r="X155" i="18"/>
  <c r="Q155" i="18"/>
  <c r="I155" i="18"/>
  <c r="X154" i="18"/>
  <c r="Q154" i="18"/>
  <c r="I154" i="18"/>
  <c r="X153" i="18"/>
  <c r="Q153" i="18"/>
  <c r="I153" i="18"/>
  <c r="X152" i="18"/>
  <c r="Q152" i="18"/>
  <c r="I152" i="18"/>
  <c r="X151" i="18"/>
  <c r="Q151" i="18"/>
  <c r="I151" i="18"/>
  <c r="X150" i="18"/>
  <c r="Q150" i="18"/>
  <c r="I150" i="18"/>
  <c r="X149" i="18"/>
  <c r="Q149" i="18"/>
  <c r="I149" i="18"/>
  <c r="W148" i="18"/>
  <c r="X148" i="18" s="1"/>
  <c r="V148" i="18"/>
  <c r="U148" i="18"/>
  <c r="T148" i="18"/>
  <c r="S148" i="18"/>
  <c r="P148" i="18"/>
  <c r="O148" i="18"/>
  <c r="N148" i="18"/>
  <c r="M148" i="18"/>
  <c r="L148" i="18"/>
  <c r="K148" i="18"/>
  <c r="H148" i="18"/>
  <c r="G148" i="18"/>
  <c r="F148" i="18"/>
  <c r="E148" i="18"/>
  <c r="D148" i="18"/>
  <c r="C148" i="18"/>
  <c r="X146" i="18"/>
  <c r="W146" i="18"/>
  <c r="V146" i="18"/>
  <c r="U146" i="18"/>
  <c r="T146" i="18"/>
  <c r="S146" i="18"/>
  <c r="P146" i="18"/>
  <c r="Q146" i="18" s="1"/>
  <c r="O146" i="18"/>
  <c r="N146" i="18"/>
  <c r="M146" i="18"/>
  <c r="L146" i="18"/>
  <c r="K146" i="18"/>
  <c r="H146" i="18"/>
  <c r="J146" i="18" s="1"/>
  <c r="G146" i="18"/>
  <c r="F146" i="18"/>
  <c r="E146" i="18"/>
  <c r="D146" i="18"/>
  <c r="C146" i="18"/>
  <c r="X145" i="18"/>
  <c r="Q145" i="18"/>
  <c r="I145" i="18"/>
  <c r="X144" i="18"/>
  <c r="Q144" i="18"/>
  <c r="I144" i="18"/>
  <c r="X143" i="18"/>
  <c r="Q143" i="18"/>
  <c r="I143" i="18"/>
  <c r="X142" i="18"/>
  <c r="Q142" i="18"/>
  <c r="I142" i="18"/>
  <c r="Y141" i="18"/>
  <c r="X141" i="18"/>
  <c r="Q141" i="18"/>
  <c r="I141" i="18"/>
  <c r="X140" i="18"/>
  <c r="Q140" i="18"/>
  <c r="I140" i="18"/>
  <c r="X139" i="18"/>
  <c r="Q139" i="18"/>
  <c r="I139" i="18"/>
  <c r="X138" i="18"/>
  <c r="Q138" i="18"/>
  <c r="I138" i="18"/>
  <c r="X137" i="18"/>
  <c r="Q137" i="18"/>
  <c r="I137" i="18"/>
  <c r="X136" i="18"/>
  <c r="Q136" i="18"/>
  <c r="I136" i="18"/>
  <c r="X135" i="18"/>
  <c r="Q135" i="18"/>
  <c r="I135" i="18"/>
  <c r="X134" i="18"/>
  <c r="W134" i="18"/>
  <c r="V134" i="18"/>
  <c r="U134" i="18"/>
  <c r="T134" i="18"/>
  <c r="S134" i="18"/>
  <c r="Q134" i="18"/>
  <c r="P134" i="18"/>
  <c r="O134" i="18"/>
  <c r="N134" i="18"/>
  <c r="M134" i="18"/>
  <c r="L134" i="18"/>
  <c r="K134" i="18"/>
  <c r="H134" i="18"/>
  <c r="G134" i="18"/>
  <c r="F134" i="18"/>
  <c r="E134" i="18"/>
  <c r="D134" i="18"/>
  <c r="C134" i="18"/>
  <c r="W132" i="18"/>
  <c r="V132" i="18"/>
  <c r="U132" i="18"/>
  <c r="T132" i="18"/>
  <c r="S132" i="18"/>
  <c r="P132" i="18"/>
  <c r="O132" i="18"/>
  <c r="N132" i="18"/>
  <c r="M132" i="18"/>
  <c r="L132" i="18"/>
  <c r="K132" i="18"/>
  <c r="H132" i="18"/>
  <c r="I132" i="18" s="1"/>
  <c r="G132" i="18"/>
  <c r="F132" i="18"/>
  <c r="E132" i="18"/>
  <c r="D132" i="18"/>
  <c r="C132" i="18"/>
  <c r="X131" i="18"/>
  <c r="Q131" i="18"/>
  <c r="I131" i="18"/>
  <c r="X130" i="18"/>
  <c r="Q130" i="18"/>
  <c r="I130" i="18"/>
  <c r="X129" i="18"/>
  <c r="Q129" i="18"/>
  <c r="I129" i="18"/>
  <c r="X128" i="18"/>
  <c r="Q128" i="18"/>
  <c r="I128" i="18"/>
  <c r="X127" i="18"/>
  <c r="Q127" i="18"/>
  <c r="I127" i="18"/>
  <c r="X126" i="18"/>
  <c r="R126" i="18"/>
  <c r="Q126" i="18"/>
  <c r="I126" i="18"/>
  <c r="X125" i="18"/>
  <c r="Q125" i="18"/>
  <c r="I125" i="18"/>
  <c r="X124" i="18"/>
  <c r="Q124" i="18"/>
  <c r="I124" i="18"/>
  <c r="X123" i="18"/>
  <c r="Q123" i="18"/>
  <c r="I123" i="18"/>
  <c r="X122" i="18"/>
  <c r="Q122" i="18"/>
  <c r="I122" i="18"/>
  <c r="X121" i="18"/>
  <c r="Q121" i="18"/>
  <c r="I121" i="18"/>
  <c r="W120" i="18"/>
  <c r="X120" i="18" s="1"/>
  <c r="V120" i="18"/>
  <c r="U120" i="18"/>
  <c r="T120" i="18"/>
  <c r="S120" i="18"/>
  <c r="Q120" i="18"/>
  <c r="P120" i="18"/>
  <c r="O120" i="18"/>
  <c r="N120" i="18"/>
  <c r="M120" i="18"/>
  <c r="L120" i="18"/>
  <c r="K120" i="18"/>
  <c r="I120" i="18"/>
  <c r="H120" i="18"/>
  <c r="G120" i="18"/>
  <c r="F120" i="18"/>
  <c r="E120" i="18"/>
  <c r="D120" i="18"/>
  <c r="C120" i="18"/>
  <c r="W118" i="18"/>
  <c r="V118" i="18"/>
  <c r="U118" i="18"/>
  <c r="T118" i="18"/>
  <c r="S118" i="18"/>
  <c r="P118" i="18"/>
  <c r="R118" i="18" s="1"/>
  <c r="O118" i="18"/>
  <c r="N118" i="18"/>
  <c r="M118" i="18"/>
  <c r="L118" i="18"/>
  <c r="K118" i="18"/>
  <c r="H118" i="18"/>
  <c r="G118" i="18"/>
  <c r="F118" i="18"/>
  <c r="E118" i="18"/>
  <c r="D118" i="18"/>
  <c r="C118" i="18"/>
  <c r="X117" i="18"/>
  <c r="Q117" i="18"/>
  <c r="I117" i="18"/>
  <c r="X116" i="18"/>
  <c r="Q116" i="18"/>
  <c r="I116" i="18"/>
  <c r="X115" i="18"/>
  <c r="Q115" i="18"/>
  <c r="I115" i="18"/>
  <c r="X114" i="18"/>
  <c r="Q114" i="18"/>
  <c r="I114" i="18"/>
  <c r="X113" i="18"/>
  <c r="Q113" i="18"/>
  <c r="I113" i="18"/>
  <c r="X112" i="18"/>
  <c r="Q112" i="18"/>
  <c r="I112" i="18"/>
  <c r="X111" i="18"/>
  <c r="Q111" i="18"/>
  <c r="I111" i="18"/>
  <c r="X110" i="18"/>
  <c r="Q110" i="18"/>
  <c r="I110" i="18"/>
  <c r="X109" i="18"/>
  <c r="Q109" i="18"/>
  <c r="I109" i="18"/>
  <c r="X108" i="18"/>
  <c r="Q108" i="18"/>
  <c r="I108" i="18"/>
  <c r="X107" i="18"/>
  <c r="Q107" i="18"/>
  <c r="I107" i="18"/>
  <c r="X106" i="18"/>
  <c r="W106" i="18"/>
  <c r="V106" i="18"/>
  <c r="U106" i="18"/>
  <c r="T106" i="18"/>
  <c r="S106" i="18"/>
  <c r="P106" i="18"/>
  <c r="O106" i="18"/>
  <c r="N106" i="18"/>
  <c r="M106" i="18"/>
  <c r="L106" i="18"/>
  <c r="K106" i="18"/>
  <c r="H106" i="18"/>
  <c r="G106" i="18"/>
  <c r="F106" i="18"/>
  <c r="E106" i="18"/>
  <c r="D106" i="18"/>
  <c r="C106" i="18"/>
  <c r="W104" i="18"/>
  <c r="V104" i="18"/>
  <c r="U104" i="18"/>
  <c r="T104" i="18"/>
  <c r="S104" i="18"/>
  <c r="P104" i="18"/>
  <c r="O104" i="18"/>
  <c r="N104" i="18"/>
  <c r="M104" i="18"/>
  <c r="L104" i="18"/>
  <c r="K104" i="18"/>
  <c r="H104" i="18"/>
  <c r="J104" i="18" s="1"/>
  <c r="G104" i="18"/>
  <c r="F104" i="18"/>
  <c r="E104" i="18"/>
  <c r="D104" i="18"/>
  <c r="C104" i="18"/>
  <c r="X103" i="18"/>
  <c r="Q103" i="18"/>
  <c r="I103" i="18"/>
  <c r="X102" i="18"/>
  <c r="Q102" i="18"/>
  <c r="I102" i="18"/>
  <c r="X101" i="18"/>
  <c r="Q101" i="18"/>
  <c r="I101" i="18"/>
  <c r="X100" i="18"/>
  <c r="Q100" i="18"/>
  <c r="I100" i="18"/>
  <c r="X99" i="18"/>
  <c r="Q99" i="18"/>
  <c r="J99" i="18"/>
  <c r="I99" i="18"/>
  <c r="X98" i="18"/>
  <c r="Q98" i="18"/>
  <c r="I98" i="18"/>
  <c r="X97" i="18"/>
  <c r="Q97" i="18"/>
  <c r="I97" i="18"/>
  <c r="X96" i="18"/>
  <c r="Q96" i="18"/>
  <c r="I96" i="18"/>
  <c r="X95" i="18"/>
  <c r="Q95" i="18"/>
  <c r="I95" i="18"/>
  <c r="X94" i="18"/>
  <c r="Q94" i="18"/>
  <c r="I94" i="18"/>
  <c r="X93" i="18"/>
  <c r="Q93" i="18"/>
  <c r="I93" i="18"/>
  <c r="X92" i="18"/>
  <c r="W92" i="18"/>
  <c r="V92" i="18"/>
  <c r="U92" i="18"/>
  <c r="T92" i="18"/>
  <c r="S92" i="18"/>
  <c r="Q92" i="18"/>
  <c r="P92" i="18"/>
  <c r="O92" i="18"/>
  <c r="N92" i="18"/>
  <c r="M92" i="18"/>
  <c r="L92" i="18"/>
  <c r="K92" i="18"/>
  <c r="I92" i="18"/>
  <c r="H92" i="18"/>
  <c r="G92" i="18"/>
  <c r="F92" i="18"/>
  <c r="E92" i="18"/>
  <c r="D92" i="18"/>
  <c r="C92" i="18"/>
  <c r="W90" i="18"/>
  <c r="V90" i="18"/>
  <c r="U90" i="18"/>
  <c r="T90" i="18"/>
  <c r="S90" i="18"/>
  <c r="P90" i="18"/>
  <c r="O90" i="18"/>
  <c r="N90" i="18"/>
  <c r="M90" i="18"/>
  <c r="L90" i="18"/>
  <c r="K90" i="18"/>
  <c r="H90" i="18"/>
  <c r="G90" i="18"/>
  <c r="I90" i="18" s="1"/>
  <c r="F90" i="18"/>
  <c r="E90" i="18"/>
  <c r="D90" i="18"/>
  <c r="C90" i="18"/>
  <c r="Y89" i="18"/>
  <c r="X89" i="18"/>
  <c r="R89" i="18"/>
  <c r="Q89" i="18"/>
  <c r="I89" i="18"/>
  <c r="X88" i="18"/>
  <c r="Q88" i="18"/>
  <c r="I88" i="18"/>
  <c r="X87" i="18"/>
  <c r="Q87" i="18"/>
  <c r="I87" i="18"/>
  <c r="X86" i="18"/>
  <c r="R86" i="18"/>
  <c r="Q86" i="18"/>
  <c r="J86" i="18"/>
  <c r="I86" i="18"/>
  <c r="X85" i="18"/>
  <c r="Q85" i="18"/>
  <c r="I85" i="18"/>
  <c r="X84" i="18"/>
  <c r="Q84" i="18"/>
  <c r="I84" i="18"/>
  <c r="X83" i="18"/>
  <c r="Q83" i="18"/>
  <c r="J83" i="18"/>
  <c r="I83" i="18"/>
  <c r="Y82" i="18"/>
  <c r="X82" i="18"/>
  <c r="Q82" i="18"/>
  <c r="I82" i="18"/>
  <c r="X81" i="18"/>
  <c r="Q81" i="18"/>
  <c r="I81" i="18"/>
  <c r="X80" i="18"/>
  <c r="Q80" i="18"/>
  <c r="I80" i="18"/>
  <c r="Y79" i="18"/>
  <c r="X79" i="18"/>
  <c r="R79" i="18"/>
  <c r="Q79" i="18"/>
  <c r="I79" i="18"/>
  <c r="W78" i="18"/>
  <c r="Y78" i="18" s="1"/>
  <c r="V78" i="18"/>
  <c r="U78" i="18"/>
  <c r="T78" i="18"/>
  <c r="S78" i="18"/>
  <c r="P78" i="18"/>
  <c r="R78" i="18" s="1"/>
  <c r="O78" i="18"/>
  <c r="N78" i="18"/>
  <c r="M78" i="18"/>
  <c r="L78" i="18"/>
  <c r="K78" i="18"/>
  <c r="J78" i="18"/>
  <c r="I78" i="18"/>
  <c r="H78" i="18"/>
  <c r="G78" i="18"/>
  <c r="F78" i="18"/>
  <c r="E78" i="18"/>
  <c r="D78" i="18"/>
  <c r="C78" i="18"/>
  <c r="W76" i="18"/>
  <c r="Y76" i="18" s="1"/>
  <c r="V76" i="18"/>
  <c r="U76" i="18"/>
  <c r="T76" i="18"/>
  <c r="S76" i="18"/>
  <c r="P76" i="18"/>
  <c r="O76" i="18"/>
  <c r="Q76" i="18" s="1"/>
  <c r="N76" i="18"/>
  <c r="M76" i="18"/>
  <c r="L76" i="18"/>
  <c r="K76" i="18"/>
  <c r="H76" i="18"/>
  <c r="I76" i="18" s="1"/>
  <c r="G76" i="18"/>
  <c r="F76" i="18"/>
  <c r="E76" i="18"/>
  <c r="D76" i="18"/>
  <c r="C76" i="18"/>
  <c r="X75" i="18"/>
  <c r="Q75" i="18"/>
  <c r="I75" i="18"/>
  <c r="X74" i="18"/>
  <c r="R74" i="18"/>
  <c r="Q74" i="18"/>
  <c r="J74" i="18"/>
  <c r="I74" i="18"/>
  <c r="X73" i="18"/>
  <c r="Q73" i="18"/>
  <c r="I73" i="18"/>
  <c r="X72" i="18"/>
  <c r="Q72" i="18"/>
  <c r="I72" i="18"/>
  <c r="X71" i="18"/>
  <c r="Q71" i="18"/>
  <c r="J71" i="18"/>
  <c r="I71" i="18"/>
  <c r="Y70" i="18"/>
  <c r="X70" i="18"/>
  <c r="Q70" i="18"/>
  <c r="I70" i="18"/>
  <c r="X69" i="18"/>
  <c r="Q69" i="18"/>
  <c r="I69" i="18"/>
  <c r="X68" i="18"/>
  <c r="Q68" i="18"/>
  <c r="I68" i="18"/>
  <c r="Y67" i="18"/>
  <c r="X67" i="18"/>
  <c r="R67" i="18"/>
  <c r="Q67" i="18"/>
  <c r="I67" i="18"/>
  <c r="X66" i="18"/>
  <c r="Q66" i="18"/>
  <c r="I66" i="18"/>
  <c r="X65" i="18"/>
  <c r="Q65" i="18"/>
  <c r="I65" i="18"/>
  <c r="W64" i="18"/>
  <c r="Y64" i="18" s="1"/>
  <c r="V64" i="18"/>
  <c r="U64" i="18"/>
  <c r="T64" i="18"/>
  <c r="S64" i="18"/>
  <c r="P64" i="18"/>
  <c r="R64" i="18" s="1"/>
  <c r="O64" i="18"/>
  <c r="N64" i="18"/>
  <c r="M64" i="18"/>
  <c r="L64" i="18"/>
  <c r="K64" i="18"/>
  <c r="H64" i="18"/>
  <c r="J64" i="18" s="1"/>
  <c r="G64" i="18"/>
  <c r="F64" i="18"/>
  <c r="E64" i="18"/>
  <c r="D64" i="18"/>
  <c r="C64" i="18"/>
  <c r="Y62" i="18"/>
  <c r="X62" i="18"/>
  <c r="W62" i="18"/>
  <c r="V62" i="18"/>
  <c r="U62" i="18"/>
  <c r="T62" i="18"/>
  <c r="S62" i="18"/>
  <c r="P62" i="18"/>
  <c r="Q62" i="18" s="1"/>
  <c r="O62" i="18"/>
  <c r="N62" i="18"/>
  <c r="M62" i="18"/>
  <c r="L62" i="18"/>
  <c r="K62" i="18"/>
  <c r="H62" i="18"/>
  <c r="G62" i="18"/>
  <c r="I62" i="18" s="1"/>
  <c r="F62" i="18"/>
  <c r="E62" i="18"/>
  <c r="D62" i="18"/>
  <c r="C62" i="18"/>
  <c r="X61" i="18"/>
  <c r="Q61" i="18"/>
  <c r="I61" i="18"/>
  <c r="X60" i="18"/>
  <c r="Q60" i="18"/>
  <c r="I60" i="18"/>
  <c r="X59" i="18"/>
  <c r="Q59" i="18"/>
  <c r="J59" i="18"/>
  <c r="I59" i="18"/>
  <c r="Y58" i="18"/>
  <c r="X58" i="18"/>
  <c r="Q58" i="18"/>
  <c r="I58" i="18"/>
  <c r="X57" i="18"/>
  <c r="Q57" i="18"/>
  <c r="I57" i="18"/>
  <c r="X56" i="18"/>
  <c r="Q56" i="18"/>
  <c r="I56" i="18"/>
  <c r="Y55" i="18"/>
  <c r="X55" i="18"/>
  <c r="R55" i="18"/>
  <c r="Q55" i="18"/>
  <c r="I55" i="18"/>
  <c r="X54" i="18"/>
  <c r="Q54" i="18"/>
  <c r="I54" i="18"/>
  <c r="X53" i="18"/>
  <c r="Q53" i="18"/>
  <c r="I53" i="18"/>
  <c r="X52" i="18"/>
  <c r="R52" i="18"/>
  <c r="Q52" i="18"/>
  <c r="J52" i="18"/>
  <c r="I52" i="18"/>
  <c r="X51" i="18"/>
  <c r="Q51" i="18"/>
  <c r="I51" i="18"/>
  <c r="W50" i="18"/>
  <c r="V50" i="18"/>
  <c r="X50" i="18" s="1"/>
  <c r="U50" i="18"/>
  <c r="T50" i="18"/>
  <c r="S50" i="18"/>
  <c r="P50" i="18"/>
  <c r="R50" i="18" s="1"/>
  <c r="O50" i="18"/>
  <c r="N50" i="18"/>
  <c r="M50" i="18"/>
  <c r="L50" i="18"/>
  <c r="K50" i="18"/>
  <c r="H50" i="18"/>
  <c r="J50" i="18" s="1"/>
  <c r="G50" i="18"/>
  <c r="F50" i="18"/>
  <c r="E50" i="18"/>
  <c r="D50" i="18"/>
  <c r="C50" i="18"/>
  <c r="W48" i="18"/>
  <c r="Y48" i="18" s="1"/>
  <c r="V48" i="18"/>
  <c r="U48" i="18"/>
  <c r="T48" i="18"/>
  <c r="S48" i="18"/>
  <c r="P48" i="18"/>
  <c r="O48" i="18"/>
  <c r="N48" i="18"/>
  <c r="M48" i="18"/>
  <c r="L48" i="18"/>
  <c r="K48" i="18"/>
  <c r="H48" i="18"/>
  <c r="I48" i="18" s="1"/>
  <c r="G48" i="18"/>
  <c r="F48" i="18"/>
  <c r="E48" i="18"/>
  <c r="D48" i="18"/>
  <c r="C48" i="18"/>
  <c r="X47" i="18"/>
  <c r="Q47" i="18"/>
  <c r="J47" i="18"/>
  <c r="I47" i="18"/>
  <c r="Y46" i="18"/>
  <c r="X46" i="18"/>
  <c r="Q46" i="18"/>
  <c r="I46" i="18"/>
  <c r="X45" i="18"/>
  <c r="Q45" i="18"/>
  <c r="I45" i="18"/>
  <c r="X44" i="18"/>
  <c r="Q44" i="18"/>
  <c r="I44" i="18"/>
  <c r="Y43" i="18"/>
  <c r="X43" i="18"/>
  <c r="R43" i="18"/>
  <c r="Q43" i="18"/>
  <c r="I43" i="18"/>
  <c r="X42" i="18"/>
  <c r="Q42" i="18"/>
  <c r="I42" i="18"/>
  <c r="X41" i="18"/>
  <c r="Q41" i="18"/>
  <c r="I41" i="18"/>
  <c r="X40" i="18"/>
  <c r="R40" i="18"/>
  <c r="Q40" i="18"/>
  <c r="J40" i="18"/>
  <c r="I40" i="18"/>
  <c r="X39" i="18"/>
  <c r="Q39" i="18"/>
  <c r="I39" i="18"/>
  <c r="X38" i="18"/>
  <c r="Q38" i="18"/>
  <c r="I38" i="18"/>
  <c r="X37" i="18"/>
  <c r="Q37" i="18"/>
  <c r="J37" i="18"/>
  <c r="I37" i="18"/>
  <c r="Y36" i="18"/>
  <c r="X36" i="18"/>
  <c r="W36" i="18"/>
  <c r="V36" i="18"/>
  <c r="U36" i="18"/>
  <c r="T36" i="18"/>
  <c r="S36" i="18"/>
  <c r="Q36" i="18"/>
  <c r="P36" i="18"/>
  <c r="R36" i="18" s="1"/>
  <c r="O36" i="18"/>
  <c r="N36" i="18"/>
  <c r="M36" i="18"/>
  <c r="L36" i="18"/>
  <c r="K36" i="18"/>
  <c r="H36" i="18"/>
  <c r="J36" i="18" s="1"/>
  <c r="G36" i="18"/>
  <c r="F36" i="18"/>
  <c r="E36" i="18"/>
  <c r="D36" i="18"/>
  <c r="C36" i="18"/>
  <c r="W34" i="18"/>
  <c r="Y34" i="18" s="1"/>
  <c r="V34" i="18"/>
  <c r="U34" i="18"/>
  <c r="T34" i="18"/>
  <c r="S34" i="18"/>
  <c r="P34" i="18"/>
  <c r="R34" i="18" s="1"/>
  <c r="O34" i="18"/>
  <c r="Q34" i="18" s="1"/>
  <c r="N34" i="18"/>
  <c r="M34" i="18"/>
  <c r="L34" i="18"/>
  <c r="K34" i="18"/>
  <c r="H34" i="18"/>
  <c r="G34" i="18"/>
  <c r="F34" i="18"/>
  <c r="E34" i="18"/>
  <c r="D34" i="18"/>
  <c r="C34" i="18"/>
  <c r="X33" i="18"/>
  <c r="Q33" i="18"/>
  <c r="I33" i="18"/>
  <c r="X32" i="18"/>
  <c r="Q32" i="18"/>
  <c r="I32" i="18"/>
  <c r="Y31" i="18"/>
  <c r="X31" i="18"/>
  <c r="R31" i="18"/>
  <c r="Q31" i="18"/>
  <c r="I31" i="18"/>
  <c r="X30" i="18"/>
  <c r="Q30" i="18"/>
  <c r="I30" i="18"/>
  <c r="X29" i="18"/>
  <c r="Q29" i="18"/>
  <c r="I29" i="18"/>
  <c r="X28" i="18"/>
  <c r="R28" i="18"/>
  <c r="Q28" i="18"/>
  <c r="J28" i="18"/>
  <c r="I28" i="18"/>
  <c r="X27" i="18"/>
  <c r="Q27" i="18"/>
  <c r="I27" i="18"/>
  <c r="X26" i="18"/>
  <c r="Q26" i="18"/>
  <c r="I26" i="18"/>
  <c r="X25" i="18"/>
  <c r="Q25" i="18"/>
  <c r="J25" i="18"/>
  <c r="I25" i="18"/>
  <c r="Y24" i="18"/>
  <c r="X24" i="18"/>
  <c r="Q24" i="18"/>
  <c r="I24" i="18"/>
  <c r="X23" i="18"/>
  <c r="Q23" i="18"/>
  <c r="I23" i="18"/>
  <c r="X22" i="18"/>
  <c r="W22" i="18"/>
  <c r="Y22" i="18" s="1"/>
  <c r="V22" i="18"/>
  <c r="U22" i="18"/>
  <c r="T22" i="18"/>
  <c r="S22" i="18"/>
  <c r="R22" i="18"/>
  <c r="Q22" i="18"/>
  <c r="P22" i="18"/>
  <c r="O22" i="18"/>
  <c r="N22" i="18"/>
  <c r="M22" i="18"/>
  <c r="L22" i="18"/>
  <c r="K22" i="18"/>
  <c r="H22" i="18"/>
  <c r="J22" i="18" s="1"/>
  <c r="G22" i="18"/>
  <c r="F22" i="18"/>
  <c r="E22" i="18"/>
  <c r="D22" i="18"/>
  <c r="C22" i="18"/>
  <c r="W20" i="18"/>
  <c r="Y20" i="18" s="1"/>
  <c r="V20" i="18"/>
  <c r="U20" i="18"/>
  <c r="T20" i="18"/>
  <c r="S20" i="18"/>
  <c r="P20" i="18"/>
  <c r="Q20" i="18" s="1"/>
  <c r="O20" i="18"/>
  <c r="N20" i="18"/>
  <c r="M20" i="18"/>
  <c r="L20" i="18"/>
  <c r="K20" i="18"/>
  <c r="H20" i="18"/>
  <c r="J20" i="18" s="1"/>
  <c r="G20" i="18"/>
  <c r="I20" i="18" s="1"/>
  <c r="F20" i="18"/>
  <c r="E20" i="18"/>
  <c r="D20" i="18"/>
  <c r="C20" i="18"/>
  <c r="Y19" i="18"/>
  <c r="X19" i="18"/>
  <c r="R19" i="18"/>
  <c r="Q19" i="18"/>
  <c r="I19" i="18"/>
  <c r="X18" i="18"/>
  <c r="Q18" i="18"/>
  <c r="I18" i="18"/>
  <c r="X17" i="18"/>
  <c r="Q17" i="18"/>
  <c r="I17" i="18"/>
  <c r="X16" i="18"/>
  <c r="R16" i="18"/>
  <c r="Q16" i="18"/>
  <c r="J16" i="18"/>
  <c r="I16" i="18"/>
  <c r="X15" i="18"/>
  <c r="Q15" i="18"/>
  <c r="J15" i="18"/>
  <c r="I15" i="18"/>
  <c r="X14" i="18"/>
  <c r="Q14" i="18"/>
  <c r="I14" i="18"/>
  <c r="X13" i="18"/>
  <c r="Q13" i="18"/>
  <c r="J13" i="18"/>
  <c r="I13" i="18"/>
  <c r="Y12" i="18"/>
  <c r="X12" i="18"/>
  <c r="Q12" i="18"/>
  <c r="I12" i="18"/>
  <c r="X11" i="18"/>
  <c r="Q11" i="18"/>
  <c r="I11" i="18"/>
  <c r="X10" i="18"/>
  <c r="Q10" i="18"/>
  <c r="I10" i="18"/>
  <c r="Y9" i="18"/>
  <c r="X9" i="18"/>
  <c r="R9" i="18"/>
  <c r="Q9" i="18"/>
  <c r="I9" i="18"/>
  <c r="W8" i="18"/>
  <c r="Y84" i="18" s="1"/>
  <c r="V8" i="18"/>
  <c r="U8" i="18"/>
  <c r="T8" i="18"/>
  <c r="S8" i="18"/>
  <c r="P8" i="18"/>
  <c r="R80" i="18" s="1"/>
  <c r="O8" i="18"/>
  <c r="N8" i="18"/>
  <c r="M8" i="18"/>
  <c r="L8" i="18"/>
  <c r="K8" i="18"/>
  <c r="J8" i="18"/>
  <c r="I8" i="18"/>
  <c r="H8" i="18"/>
  <c r="J157" i="18" s="1"/>
  <c r="G8" i="18"/>
  <c r="F8" i="18"/>
  <c r="E8" i="18"/>
  <c r="D8" i="18"/>
  <c r="C8" i="18"/>
  <c r="Y6" i="18"/>
  <c r="X6" i="18"/>
  <c r="R6" i="18"/>
  <c r="Q6" i="18"/>
  <c r="J6" i="18"/>
  <c r="I6" i="18"/>
  <c r="B3" i="18"/>
  <c r="H161" i="17"/>
  <c r="G161" i="17"/>
  <c r="F161" i="17"/>
  <c r="E161" i="17"/>
  <c r="D161" i="17"/>
  <c r="C161" i="17"/>
  <c r="J160" i="17"/>
  <c r="I160" i="17"/>
  <c r="J159" i="17"/>
  <c r="I159" i="17"/>
  <c r="J158" i="17"/>
  <c r="I158" i="17"/>
  <c r="J157" i="17"/>
  <c r="I157" i="17"/>
  <c r="J156" i="17"/>
  <c r="I156" i="17"/>
  <c r="J155" i="17"/>
  <c r="I155" i="17"/>
  <c r="J154" i="17"/>
  <c r="I154" i="17"/>
  <c r="J153" i="17"/>
  <c r="I153" i="17"/>
  <c r="J152" i="17"/>
  <c r="I152" i="17"/>
  <c r="J151" i="17"/>
  <c r="I151" i="17"/>
  <c r="J150" i="17"/>
  <c r="I150" i="17"/>
  <c r="H149" i="17"/>
  <c r="G149" i="17"/>
  <c r="F149" i="17"/>
  <c r="E149" i="17"/>
  <c r="D149" i="17"/>
  <c r="C149" i="17"/>
  <c r="J147" i="17"/>
  <c r="H147" i="17"/>
  <c r="G147" i="17"/>
  <c r="F147" i="17"/>
  <c r="E147" i="17"/>
  <c r="D147" i="17"/>
  <c r="C147" i="17"/>
  <c r="J146" i="17"/>
  <c r="I146" i="17"/>
  <c r="J145" i="17"/>
  <c r="I145" i="17"/>
  <c r="K144" i="17"/>
  <c r="J144" i="17"/>
  <c r="I144" i="17"/>
  <c r="J143" i="17"/>
  <c r="I143" i="17"/>
  <c r="J142" i="17"/>
  <c r="I142" i="17"/>
  <c r="J141" i="17"/>
  <c r="I141" i="17"/>
  <c r="J140" i="17"/>
  <c r="I140" i="17"/>
  <c r="J139" i="17"/>
  <c r="I139" i="17"/>
  <c r="J138" i="17"/>
  <c r="I138" i="17"/>
  <c r="J137" i="17"/>
  <c r="I137" i="17"/>
  <c r="J136" i="17"/>
  <c r="I136" i="17"/>
  <c r="J135" i="17"/>
  <c r="H135" i="17"/>
  <c r="K135" i="17" s="1"/>
  <c r="G135" i="17"/>
  <c r="I135" i="17" s="1"/>
  <c r="F135" i="17"/>
  <c r="E135" i="17"/>
  <c r="D135" i="17"/>
  <c r="C135" i="17"/>
  <c r="H133" i="17"/>
  <c r="G133" i="17"/>
  <c r="F133" i="17"/>
  <c r="E133" i="17"/>
  <c r="D133" i="17"/>
  <c r="C133" i="17"/>
  <c r="J132" i="17"/>
  <c r="I132" i="17"/>
  <c r="J131" i="17"/>
  <c r="I131" i="17"/>
  <c r="J130" i="17"/>
  <c r="I130" i="17"/>
  <c r="J129" i="17"/>
  <c r="I129" i="17"/>
  <c r="J128" i="17"/>
  <c r="I128" i="17"/>
  <c r="K127" i="17"/>
  <c r="J127" i="17"/>
  <c r="I127" i="17"/>
  <c r="J126" i="17"/>
  <c r="I126" i="17"/>
  <c r="J125" i="17"/>
  <c r="I125" i="17"/>
  <c r="J124" i="17"/>
  <c r="I124" i="17"/>
  <c r="J123" i="17"/>
  <c r="I123" i="17"/>
  <c r="J122" i="17"/>
  <c r="I122" i="17"/>
  <c r="J121" i="17"/>
  <c r="I121" i="17"/>
  <c r="H121" i="17"/>
  <c r="G121" i="17"/>
  <c r="F121" i="17"/>
  <c r="E121" i="17"/>
  <c r="D121" i="17"/>
  <c r="C121" i="17"/>
  <c r="J119" i="17"/>
  <c r="H119" i="17"/>
  <c r="K119" i="17" s="1"/>
  <c r="G119" i="17"/>
  <c r="I119" i="17" s="1"/>
  <c r="F119" i="17"/>
  <c r="E119" i="17"/>
  <c r="D119" i="17"/>
  <c r="C119" i="17"/>
  <c r="J118" i="17"/>
  <c r="I118" i="17"/>
  <c r="J117" i="17"/>
  <c r="I117" i="17"/>
  <c r="J116" i="17"/>
  <c r="I116" i="17"/>
  <c r="J115" i="17"/>
  <c r="I115" i="17"/>
  <c r="J114" i="17"/>
  <c r="I114" i="17"/>
  <c r="J113" i="17"/>
  <c r="I113" i="17"/>
  <c r="J112" i="17"/>
  <c r="I112" i="17"/>
  <c r="J111" i="17"/>
  <c r="I111" i="17"/>
  <c r="K110" i="17"/>
  <c r="J110" i="17"/>
  <c r="I110" i="17"/>
  <c r="J109" i="17"/>
  <c r="I109" i="17"/>
  <c r="J108" i="17"/>
  <c r="I108" i="17"/>
  <c r="H107" i="17"/>
  <c r="J107" i="17" s="1"/>
  <c r="G107" i="17"/>
  <c r="I107" i="17" s="1"/>
  <c r="F107" i="17"/>
  <c r="E107" i="17"/>
  <c r="D107" i="17"/>
  <c r="C107" i="17"/>
  <c r="J105" i="17"/>
  <c r="I105" i="17"/>
  <c r="H105" i="17"/>
  <c r="G105" i="17"/>
  <c r="F105" i="17"/>
  <c r="E105" i="17"/>
  <c r="D105" i="17"/>
  <c r="C105" i="17"/>
  <c r="J104" i="17"/>
  <c r="I104" i="17"/>
  <c r="J103" i="17"/>
  <c r="I103" i="17"/>
  <c r="J102" i="17"/>
  <c r="I102" i="17"/>
  <c r="J101" i="17"/>
  <c r="I101" i="17"/>
  <c r="J100" i="17"/>
  <c r="I100" i="17"/>
  <c r="J99" i="17"/>
  <c r="I99" i="17"/>
  <c r="J98" i="17"/>
  <c r="I98" i="17"/>
  <c r="J97" i="17"/>
  <c r="I97" i="17"/>
  <c r="J96" i="17"/>
  <c r="I96" i="17"/>
  <c r="J95" i="17"/>
  <c r="I95" i="17"/>
  <c r="J94" i="17"/>
  <c r="I94" i="17"/>
  <c r="J93" i="17"/>
  <c r="I93" i="17"/>
  <c r="H93" i="17"/>
  <c r="G93" i="17"/>
  <c r="F93" i="17"/>
  <c r="E93" i="17"/>
  <c r="D93" i="17"/>
  <c r="C93" i="17"/>
  <c r="H91" i="17"/>
  <c r="J91" i="17" s="1"/>
  <c r="G91" i="17"/>
  <c r="I91" i="17" s="1"/>
  <c r="F91" i="17"/>
  <c r="E91" i="17"/>
  <c r="D91" i="17"/>
  <c r="C91" i="17"/>
  <c r="J90" i="17"/>
  <c r="I90" i="17"/>
  <c r="J89" i="17"/>
  <c r="I89" i="17"/>
  <c r="J88" i="17"/>
  <c r="I88" i="17"/>
  <c r="J87" i="17"/>
  <c r="I87" i="17"/>
  <c r="J86" i="17"/>
  <c r="I86" i="17"/>
  <c r="J85" i="17"/>
  <c r="I85" i="17"/>
  <c r="J84" i="17"/>
  <c r="I84" i="17"/>
  <c r="K83" i="17"/>
  <c r="J83" i="17"/>
  <c r="I83" i="17"/>
  <c r="J82" i="17"/>
  <c r="I82" i="17"/>
  <c r="J81" i="17"/>
  <c r="I81" i="17"/>
  <c r="J80" i="17"/>
  <c r="I80" i="17"/>
  <c r="I79" i="17"/>
  <c r="H79" i="17"/>
  <c r="G79" i="17"/>
  <c r="F79" i="17"/>
  <c r="E79" i="17"/>
  <c r="D79" i="17"/>
  <c r="C79" i="17"/>
  <c r="J77" i="17"/>
  <c r="I77" i="17"/>
  <c r="H77" i="17"/>
  <c r="G77" i="17"/>
  <c r="F77" i="17"/>
  <c r="E77" i="17"/>
  <c r="D77" i="17"/>
  <c r="C77" i="17"/>
  <c r="J76" i="17"/>
  <c r="I76" i="17"/>
  <c r="J75" i="17"/>
  <c r="I75" i="17"/>
  <c r="J74" i="17"/>
  <c r="I74" i="17"/>
  <c r="J73" i="17"/>
  <c r="I73" i="17"/>
  <c r="J72" i="17"/>
  <c r="I72" i="17"/>
  <c r="J71" i="17"/>
  <c r="I71" i="17"/>
  <c r="J70" i="17"/>
  <c r="I70" i="17"/>
  <c r="J69" i="17"/>
  <c r="I69" i="17"/>
  <c r="J68" i="17"/>
  <c r="I68" i="17"/>
  <c r="J67" i="17"/>
  <c r="I67" i="17"/>
  <c r="K66" i="17"/>
  <c r="J66" i="17"/>
  <c r="I66" i="17"/>
  <c r="H65" i="17"/>
  <c r="G65" i="17"/>
  <c r="F65" i="17"/>
  <c r="E65" i="17"/>
  <c r="D65" i="17"/>
  <c r="C65" i="17"/>
  <c r="I63" i="17"/>
  <c r="H63" i="17"/>
  <c r="G63" i="17"/>
  <c r="F63" i="17"/>
  <c r="E63" i="17"/>
  <c r="D63" i="17"/>
  <c r="C63" i="17"/>
  <c r="K62" i="17"/>
  <c r="J62" i="17"/>
  <c r="I62" i="17"/>
  <c r="J61" i="17"/>
  <c r="I61" i="17"/>
  <c r="J60" i="17"/>
  <c r="I60" i="17"/>
  <c r="J59" i="17"/>
  <c r="I59" i="17"/>
  <c r="J58" i="17"/>
  <c r="I58" i="17"/>
  <c r="J57" i="17"/>
  <c r="I57" i="17"/>
  <c r="J56" i="17"/>
  <c r="I56" i="17"/>
  <c r="J55" i="17"/>
  <c r="I55" i="17"/>
  <c r="J54" i="17"/>
  <c r="I54" i="17"/>
  <c r="J53" i="17"/>
  <c r="I53" i="17"/>
  <c r="J52" i="17"/>
  <c r="I52" i="17"/>
  <c r="H51" i="17"/>
  <c r="I51" i="17" s="1"/>
  <c r="G51" i="17"/>
  <c r="J51" i="17" s="1"/>
  <c r="F51" i="17"/>
  <c r="E51" i="17"/>
  <c r="D51" i="17"/>
  <c r="C51" i="17"/>
  <c r="H49" i="17"/>
  <c r="G49" i="17"/>
  <c r="F49" i="17"/>
  <c r="E49" i="17"/>
  <c r="D49" i="17"/>
  <c r="C49" i="17"/>
  <c r="J48" i="17"/>
  <c r="I48" i="17"/>
  <c r="J47" i="17"/>
  <c r="I47" i="17"/>
  <c r="J46" i="17"/>
  <c r="I46" i="17"/>
  <c r="K45" i="17"/>
  <c r="J45" i="17"/>
  <c r="I45" i="17"/>
  <c r="J44" i="17"/>
  <c r="I44" i="17"/>
  <c r="J43" i="17"/>
  <c r="I43" i="17"/>
  <c r="J42" i="17"/>
  <c r="I42" i="17"/>
  <c r="J41" i="17"/>
  <c r="I41" i="17"/>
  <c r="J40" i="17"/>
  <c r="I40" i="17"/>
  <c r="J39" i="17"/>
  <c r="I39" i="17"/>
  <c r="J38" i="17"/>
  <c r="I38" i="17"/>
  <c r="I37" i="17"/>
  <c r="H37" i="17"/>
  <c r="K37" i="17" s="1"/>
  <c r="G37" i="17"/>
  <c r="J37" i="17" s="1"/>
  <c r="F37" i="17"/>
  <c r="E37" i="17"/>
  <c r="D37" i="17"/>
  <c r="C37" i="17"/>
  <c r="H35" i="17"/>
  <c r="I35" i="17" s="1"/>
  <c r="G35" i="17"/>
  <c r="J35" i="17" s="1"/>
  <c r="F35" i="17"/>
  <c r="E35" i="17"/>
  <c r="D35" i="17"/>
  <c r="C35" i="17"/>
  <c r="J34" i="17"/>
  <c r="I34" i="17"/>
  <c r="J33" i="17"/>
  <c r="I33" i="17"/>
  <c r="J32" i="17"/>
  <c r="I32" i="17"/>
  <c r="J31" i="17"/>
  <c r="I31" i="17"/>
  <c r="J30" i="17"/>
  <c r="I30" i="17"/>
  <c r="J29" i="17"/>
  <c r="I29" i="17"/>
  <c r="K28" i="17"/>
  <c r="J28" i="17"/>
  <c r="I28" i="17"/>
  <c r="J27" i="17"/>
  <c r="I27" i="17"/>
  <c r="J26" i="17"/>
  <c r="I26" i="17"/>
  <c r="J25" i="17"/>
  <c r="I25" i="17"/>
  <c r="J24" i="17"/>
  <c r="I24" i="17"/>
  <c r="H23" i="17"/>
  <c r="G23" i="17"/>
  <c r="F23" i="17"/>
  <c r="E23" i="17"/>
  <c r="D23" i="17"/>
  <c r="C23" i="17"/>
  <c r="U21" i="17"/>
  <c r="T21" i="17"/>
  <c r="W21" i="17" s="1"/>
  <c r="S21" i="17"/>
  <c r="V21" i="17" s="1"/>
  <c r="R21" i="17"/>
  <c r="Q21" i="17"/>
  <c r="P21" i="17"/>
  <c r="O21" i="17"/>
  <c r="H21" i="17"/>
  <c r="I21" i="17" s="1"/>
  <c r="G21" i="17"/>
  <c r="J21" i="17" s="1"/>
  <c r="F21" i="17"/>
  <c r="E21" i="17"/>
  <c r="D21" i="17"/>
  <c r="C21" i="17"/>
  <c r="V20" i="17"/>
  <c r="U20" i="17"/>
  <c r="J20" i="17"/>
  <c r="I20" i="17"/>
  <c r="V19" i="17"/>
  <c r="U19" i="17"/>
  <c r="J19" i="17"/>
  <c r="I19" i="17"/>
  <c r="V18" i="17"/>
  <c r="U18" i="17"/>
  <c r="J18" i="17"/>
  <c r="I18" i="17"/>
  <c r="W17" i="17"/>
  <c r="V17" i="17"/>
  <c r="U17" i="17"/>
  <c r="J17" i="17"/>
  <c r="I17" i="17"/>
  <c r="W16" i="17"/>
  <c r="V16" i="17"/>
  <c r="U16" i="17"/>
  <c r="J16" i="17"/>
  <c r="I16" i="17"/>
  <c r="V15" i="17"/>
  <c r="U15" i="17"/>
  <c r="J15" i="17"/>
  <c r="I15" i="17"/>
  <c r="W14" i="17"/>
  <c r="V14" i="17"/>
  <c r="U14" i="17"/>
  <c r="J14" i="17"/>
  <c r="I14" i="17"/>
  <c r="V13" i="17"/>
  <c r="U13" i="17"/>
  <c r="J13" i="17"/>
  <c r="I13" i="17"/>
  <c r="V12" i="17"/>
  <c r="U12" i="17"/>
  <c r="J12" i="17"/>
  <c r="I12" i="17"/>
  <c r="V11" i="17"/>
  <c r="U11" i="17"/>
  <c r="J11" i="17"/>
  <c r="I11" i="17"/>
  <c r="V10" i="17"/>
  <c r="U10" i="17"/>
  <c r="J10" i="17"/>
  <c r="I10" i="17"/>
  <c r="T9" i="17"/>
  <c r="W20" i="17" s="1"/>
  <c r="S9" i="17"/>
  <c r="R9" i="17"/>
  <c r="Q9" i="17"/>
  <c r="P9" i="17"/>
  <c r="O9" i="17"/>
  <c r="H9" i="17"/>
  <c r="K93" i="17" s="1"/>
  <c r="G9" i="17"/>
  <c r="F9" i="17"/>
  <c r="E9" i="17"/>
  <c r="D9" i="17"/>
  <c r="C9" i="17"/>
  <c r="W7" i="17"/>
  <c r="V7" i="17"/>
  <c r="U7" i="17"/>
  <c r="K7" i="17"/>
  <c r="J7" i="17"/>
  <c r="I7" i="17"/>
  <c r="B4" i="17"/>
  <c r="H161" i="16"/>
  <c r="J161" i="16" s="1"/>
  <c r="G161" i="16"/>
  <c r="F161" i="16"/>
  <c r="E161" i="16"/>
  <c r="D161" i="16"/>
  <c r="C161" i="16"/>
  <c r="J160" i="16"/>
  <c r="I160" i="16"/>
  <c r="J159" i="16"/>
  <c r="I159" i="16"/>
  <c r="J158" i="16"/>
  <c r="I158" i="16"/>
  <c r="J157" i="16"/>
  <c r="I157" i="16"/>
  <c r="J156" i="16"/>
  <c r="I156" i="16"/>
  <c r="J155" i="16"/>
  <c r="I155" i="16"/>
  <c r="K154" i="16"/>
  <c r="J154" i="16"/>
  <c r="I154" i="16"/>
  <c r="J153" i="16"/>
  <c r="I153" i="16"/>
  <c r="J152" i="16"/>
  <c r="I152" i="16"/>
  <c r="J151" i="16"/>
  <c r="I151" i="16"/>
  <c r="J150" i="16"/>
  <c r="I150" i="16"/>
  <c r="H149" i="16"/>
  <c r="G149" i="16"/>
  <c r="F149" i="16"/>
  <c r="E149" i="16"/>
  <c r="D149" i="16"/>
  <c r="C149" i="16"/>
  <c r="I147" i="16"/>
  <c r="H147" i="16"/>
  <c r="K147" i="16" s="1"/>
  <c r="G147" i="16"/>
  <c r="F147" i="16"/>
  <c r="E147" i="16"/>
  <c r="D147" i="16"/>
  <c r="C147" i="16"/>
  <c r="J146" i="16"/>
  <c r="I146" i="16"/>
  <c r="J145" i="16"/>
  <c r="I145" i="16"/>
  <c r="J144" i="16"/>
  <c r="I144" i="16"/>
  <c r="J143" i="16"/>
  <c r="I143" i="16"/>
  <c r="J142" i="16"/>
  <c r="I142" i="16"/>
  <c r="J141" i="16"/>
  <c r="I141" i="16"/>
  <c r="J140" i="16"/>
  <c r="I140" i="16"/>
  <c r="J139" i="16"/>
  <c r="I139" i="16"/>
  <c r="J138" i="16"/>
  <c r="I138" i="16"/>
  <c r="K137" i="16"/>
  <c r="J137" i="16"/>
  <c r="I137" i="16"/>
  <c r="J136" i="16"/>
  <c r="I136" i="16"/>
  <c r="J135" i="16"/>
  <c r="H135" i="16"/>
  <c r="G135" i="16"/>
  <c r="I135" i="16" s="1"/>
  <c r="F135" i="16"/>
  <c r="E135" i="16"/>
  <c r="D135" i="16"/>
  <c r="C135" i="16"/>
  <c r="H133" i="16"/>
  <c r="G133" i="16"/>
  <c r="F133" i="16"/>
  <c r="E133" i="16"/>
  <c r="D133" i="16"/>
  <c r="C133" i="16"/>
  <c r="J132" i="16"/>
  <c r="I132" i="16"/>
  <c r="J131" i="16"/>
  <c r="I131" i="16"/>
  <c r="J130" i="16"/>
  <c r="I130" i="16"/>
  <c r="J129" i="16"/>
  <c r="I129" i="16"/>
  <c r="J128" i="16"/>
  <c r="I128" i="16"/>
  <c r="J127" i="16"/>
  <c r="I127" i="16"/>
  <c r="J126" i="16"/>
  <c r="I126" i="16"/>
  <c r="J125" i="16"/>
  <c r="I125" i="16"/>
  <c r="J124" i="16"/>
  <c r="I124" i="16"/>
  <c r="J123" i="16"/>
  <c r="I123" i="16"/>
  <c r="J122" i="16"/>
  <c r="I122" i="16"/>
  <c r="H121" i="16"/>
  <c r="G121" i="16"/>
  <c r="F121" i="16"/>
  <c r="E121" i="16"/>
  <c r="D121" i="16"/>
  <c r="C121" i="16"/>
  <c r="H119" i="16"/>
  <c r="J119" i="16" s="1"/>
  <c r="G119" i="16"/>
  <c r="F119" i="16"/>
  <c r="E119" i="16"/>
  <c r="D119" i="16"/>
  <c r="C119" i="16"/>
  <c r="J118" i="16"/>
  <c r="I118" i="16"/>
  <c r="J117" i="16"/>
  <c r="I117" i="16"/>
  <c r="J116" i="16"/>
  <c r="I116" i="16"/>
  <c r="J115" i="16"/>
  <c r="I115" i="16"/>
  <c r="J114" i="16"/>
  <c r="I114" i="16"/>
  <c r="J113" i="16"/>
  <c r="I113" i="16"/>
  <c r="J112" i="16"/>
  <c r="I112" i="16"/>
  <c r="J111" i="16"/>
  <c r="I111" i="16"/>
  <c r="J110" i="16"/>
  <c r="I110" i="16"/>
  <c r="J109" i="16"/>
  <c r="I109" i="16"/>
  <c r="J108" i="16"/>
  <c r="I108" i="16"/>
  <c r="H107" i="16"/>
  <c r="K107" i="16" s="1"/>
  <c r="G107" i="16"/>
  <c r="F107" i="16"/>
  <c r="E107" i="16"/>
  <c r="D107" i="16"/>
  <c r="C107" i="16"/>
  <c r="H105" i="16"/>
  <c r="G105" i="16"/>
  <c r="F105" i="16"/>
  <c r="E105" i="16"/>
  <c r="D105" i="16"/>
  <c r="C105" i="16"/>
  <c r="J104" i="16"/>
  <c r="I104" i="16"/>
  <c r="J103" i="16"/>
  <c r="I103" i="16"/>
  <c r="J102" i="16"/>
  <c r="I102" i="16"/>
  <c r="J101" i="16"/>
  <c r="I101" i="16"/>
  <c r="J100" i="16"/>
  <c r="I100" i="16"/>
  <c r="J99" i="16"/>
  <c r="I99" i="16"/>
  <c r="J98" i="16"/>
  <c r="I98" i="16"/>
  <c r="J97" i="16"/>
  <c r="I97" i="16"/>
  <c r="J96" i="16"/>
  <c r="I96" i="16"/>
  <c r="J95" i="16"/>
  <c r="I95" i="16"/>
  <c r="J94" i="16"/>
  <c r="I94" i="16"/>
  <c r="J93" i="16"/>
  <c r="H93" i="16"/>
  <c r="I93" i="16" s="1"/>
  <c r="G93" i="16"/>
  <c r="F93" i="16"/>
  <c r="E93" i="16"/>
  <c r="D93" i="16"/>
  <c r="C93" i="16"/>
  <c r="H91" i="16"/>
  <c r="K91" i="16" s="1"/>
  <c r="G91" i="16"/>
  <c r="F91" i="16"/>
  <c r="E91" i="16"/>
  <c r="D91" i="16"/>
  <c r="C91" i="16"/>
  <c r="J90" i="16"/>
  <c r="I90" i="16"/>
  <c r="J89" i="16"/>
  <c r="I89" i="16"/>
  <c r="J88" i="16"/>
  <c r="I88" i="16"/>
  <c r="J87" i="16"/>
  <c r="I87" i="16"/>
  <c r="J86" i="16"/>
  <c r="I86" i="16"/>
  <c r="J85" i="16"/>
  <c r="I85" i="16"/>
  <c r="J84" i="16"/>
  <c r="I84" i="16"/>
  <c r="J83" i="16"/>
  <c r="I83" i="16"/>
  <c r="J82" i="16"/>
  <c r="I82" i="16"/>
  <c r="J81" i="16"/>
  <c r="I81" i="16"/>
  <c r="J80" i="16"/>
  <c r="I80" i="16"/>
  <c r="I79" i="16"/>
  <c r="H79" i="16"/>
  <c r="G79" i="16"/>
  <c r="F79" i="16"/>
  <c r="E79" i="16"/>
  <c r="D79" i="16"/>
  <c r="C79" i="16"/>
  <c r="J77" i="16"/>
  <c r="H77" i="16"/>
  <c r="I77" i="16" s="1"/>
  <c r="G77" i="16"/>
  <c r="F77" i="16"/>
  <c r="E77" i="16"/>
  <c r="D77" i="16"/>
  <c r="C77" i="16"/>
  <c r="J76" i="16"/>
  <c r="I76" i="16"/>
  <c r="J75" i="16"/>
  <c r="I75" i="16"/>
  <c r="J74" i="16"/>
  <c r="I74" i="16"/>
  <c r="J73" i="16"/>
  <c r="I73" i="16"/>
  <c r="J72" i="16"/>
  <c r="I72" i="16"/>
  <c r="J71" i="16"/>
  <c r="I71" i="16"/>
  <c r="J70" i="16"/>
  <c r="I70" i="16"/>
  <c r="J69" i="16"/>
  <c r="I69" i="16"/>
  <c r="J68" i="16"/>
  <c r="I68" i="16"/>
  <c r="J67" i="16"/>
  <c r="I67" i="16"/>
  <c r="J66" i="16"/>
  <c r="I66" i="16"/>
  <c r="H65" i="16"/>
  <c r="G65" i="16"/>
  <c r="F65" i="16"/>
  <c r="E65" i="16"/>
  <c r="D65" i="16"/>
  <c r="C65" i="16"/>
  <c r="I63" i="16"/>
  <c r="H63" i="16"/>
  <c r="K63" i="16" s="1"/>
  <c r="G63" i="16"/>
  <c r="F63" i="16"/>
  <c r="E63" i="16"/>
  <c r="D63" i="16"/>
  <c r="C63" i="16"/>
  <c r="K62" i="16"/>
  <c r="J62" i="16"/>
  <c r="I62" i="16"/>
  <c r="J61" i="16"/>
  <c r="I61" i="16"/>
  <c r="J60" i="16"/>
  <c r="I60" i="16"/>
  <c r="J59" i="16"/>
  <c r="I59" i="16"/>
  <c r="J58" i="16"/>
  <c r="I58" i="16"/>
  <c r="J57" i="16"/>
  <c r="I57" i="16"/>
  <c r="J56" i="16"/>
  <c r="I56" i="16"/>
  <c r="K55" i="16"/>
  <c r="J55" i="16"/>
  <c r="I55" i="16"/>
  <c r="J54" i="16"/>
  <c r="I54" i="16"/>
  <c r="J53" i="16"/>
  <c r="I53" i="16"/>
  <c r="J52" i="16"/>
  <c r="I52" i="16"/>
  <c r="H51" i="16"/>
  <c r="J51" i="16" s="1"/>
  <c r="G51" i="16"/>
  <c r="F51" i="16"/>
  <c r="E51" i="16"/>
  <c r="D51" i="16"/>
  <c r="C51" i="16"/>
  <c r="H49" i="16"/>
  <c r="G49" i="16"/>
  <c r="F49" i="16"/>
  <c r="E49" i="16"/>
  <c r="D49" i="16"/>
  <c r="C49" i="16"/>
  <c r="J48" i="16"/>
  <c r="I48" i="16"/>
  <c r="J47" i="16"/>
  <c r="I47" i="16"/>
  <c r="J46" i="16"/>
  <c r="I46" i="16"/>
  <c r="K45" i="16"/>
  <c r="J45" i="16"/>
  <c r="I45" i="16"/>
  <c r="J44" i="16"/>
  <c r="I44" i="16"/>
  <c r="J43" i="16"/>
  <c r="I43" i="16"/>
  <c r="J42" i="16"/>
  <c r="I42" i="16"/>
  <c r="J41" i="16"/>
  <c r="I41" i="16"/>
  <c r="J40" i="16"/>
  <c r="I40" i="16"/>
  <c r="J39" i="16"/>
  <c r="I39" i="16"/>
  <c r="K38" i="16"/>
  <c r="J38" i="16"/>
  <c r="I38" i="16"/>
  <c r="H37" i="16"/>
  <c r="K37" i="16" s="1"/>
  <c r="G37" i="16"/>
  <c r="I37" i="16" s="1"/>
  <c r="F37" i="16"/>
  <c r="E37" i="16"/>
  <c r="D37" i="16"/>
  <c r="C37" i="16"/>
  <c r="H35" i="16"/>
  <c r="J35" i="16" s="1"/>
  <c r="G35" i="16"/>
  <c r="F35" i="16"/>
  <c r="E35" i="16"/>
  <c r="D35" i="16"/>
  <c r="C35" i="16"/>
  <c r="J34" i="16"/>
  <c r="I34" i="16"/>
  <c r="J33" i="16"/>
  <c r="I33" i="16"/>
  <c r="J32" i="16"/>
  <c r="I32" i="16"/>
  <c r="J31" i="16"/>
  <c r="I31" i="16"/>
  <c r="J30" i="16"/>
  <c r="I30" i="16"/>
  <c r="J29" i="16"/>
  <c r="I29" i="16"/>
  <c r="K28" i="16"/>
  <c r="J28" i="16"/>
  <c r="I28" i="16"/>
  <c r="J27" i="16"/>
  <c r="I27" i="16"/>
  <c r="J26" i="16"/>
  <c r="I26" i="16"/>
  <c r="J25" i="16"/>
  <c r="I25" i="16"/>
  <c r="J24" i="16"/>
  <c r="I24" i="16"/>
  <c r="H23" i="16"/>
  <c r="K23" i="16" s="1"/>
  <c r="G23" i="16"/>
  <c r="F23" i="16"/>
  <c r="E23" i="16"/>
  <c r="D23" i="16"/>
  <c r="C23" i="16"/>
  <c r="U21" i="16"/>
  <c r="T21" i="16"/>
  <c r="W21" i="16" s="1"/>
  <c r="S21" i="16"/>
  <c r="R21" i="16"/>
  <c r="Q21" i="16"/>
  <c r="P21" i="16"/>
  <c r="O21" i="16"/>
  <c r="I21" i="16"/>
  <c r="H21" i="16"/>
  <c r="J21" i="16" s="1"/>
  <c r="G21" i="16"/>
  <c r="F21" i="16"/>
  <c r="E21" i="16"/>
  <c r="D21" i="16"/>
  <c r="C21" i="16"/>
  <c r="V20" i="16"/>
  <c r="U20" i="16"/>
  <c r="J20" i="16"/>
  <c r="I20" i="16"/>
  <c r="V19" i="16"/>
  <c r="U19" i="16"/>
  <c r="J19" i="16"/>
  <c r="I19" i="16"/>
  <c r="V18" i="16"/>
  <c r="U18" i="16"/>
  <c r="J18" i="16"/>
  <c r="I18" i="16"/>
  <c r="W17" i="16"/>
  <c r="V17" i="16"/>
  <c r="U17" i="16"/>
  <c r="J17" i="16"/>
  <c r="I17" i="16"/>
  <c r="V16" i="16"/>
  <c r="U16" i="16"/>
  <c r="J16" i="16"/>
  <c r="I16" i="16"/>
  <c r="V15" i="16"/>
  <c r="U15" i="16"/>
  <c r="J15" i="16"/>
  <c r="I15" i="16"/>
  <c r="W14" i="16"/>
  <c r="V14" i="16"/>
  <c r="U14" i="16"/>
  <c r="J14" i="16"/>
  <c r="I14" i="16"/>
  <c r="V13" i="16"/>
  <c r="U13" i="16"/>
  <c r="J13" i="16"/>
  <c r="I13" i="16"/>
  <c r="V12" i="16"/>
  <c r="U12" i="16"/>
  <c r="J12" i="16"/>
  <c r="I12" i="16"/>
  <c r="V11" i="16"/>
  <c r="U11" i="16"/>
  <c r="J11" i="16"/>
  <c r="I11" i="16"/>
  <c r="V10" i="16"/>
  <c r="U10" i="16"/>
  <c r="J10" i="16"/>
  <c r="I10" i="16"/>
  <c r="T9" i="16"/>
  <c r="W20" i="16" s="1"/>
  <c r="S9" i="16"/>
  <c r="R9" i="16"/>
  <c r="Q9" i="16"/>
  <c r="P9" i="16"/>
  <c r="O9" i="16"/>
  <c r="H9" i="16"/>
  <c r="K110" i="16" s="1"/>
  <c r="G9" i="16"/>
  <c r="F9" i="16"/>
  <c r="E9" i="16"/>
  <c r="D9" i="16"/>
  <c r="C9" i="16"/>
  <c r="W7" i="16"/>
  <c r="V7" i="16"/>
  <c r="U7" i="16"/>
  <c r="K7" i="16"/>
  <c r="J7" i="16"/>
  <c r="I7" i="16"/>
  <c r="B4" i="16"/>
  <c r="H161" i="15"/>
  <c r="M161" i="15" s="1"/>
  <c r="G161" i="15"/>
  <c r="F161" i="15"/>
  <c r="E161" i="15"/>
  <c r="D161" i="15"/>
  <c r="C161" i="15"/>
  <c r="M160" i="15"/>
  <c r="L160" i="15"/>
  <c r="K160" i="15"/>
  <c r="J160" i="15"/>
  <c r="I160" i="15"/>
  <c r="M159" i="15"/>
  <c r="L159" i="15"/>
  <c r="K159" i="15"/>
  <c r="J159" i="15"/>
  <c r="I159" i="15"/>
  <c r="M158" i="15"/>
  <c r="L158" i="15"/>
  <c r="K158" i="15"/>
  <c r="J158" i="15"/>
  <c r="I158" i="15"/>
  <c r="M157" i="15"/>
  <c r="L157" i="15"/>
  <c r="K157" i="15"/>
  <c r="J157" i="15"/>
  <c r="I157" i="15"/>
  <c r="M156" i="15"/>
  <c r="L156" i="15"/>
  <c r="K156" i="15"/>
  <c r="J156" i="15"/>
  <c r="I156" i="15"/>
  <c r="M155" i="15"/>
  <c r="L155" i="15"/>
  <c r="K155" i="15"/>
  <c r="J155" i="15"/>
  <c r="I155" i="15"/>
  <c r="M154" i="15"/>
  <c r="L154" i="15"/>
  <c r="K154" i="15"/>
  <c r="J154" i="15"/>
  <c r="I154" i="15"/>
  <c r="M153" i="15"/>
  <c r="L153" i="15"/>
  <c r="K153" i="15"/>
  <c r="J153" i="15"/>
  <c r="I153" i="15"/>
  <c r="M152" i="15"/>
  <c r="L152" i="15"/>
  <c r="K152" i="15"/>
  <c r="J152" i="15"/>
  <c r="I152" i="15"/>
  <c r="M151" i="15"/>
  <c r="L151" i="15"/>
  <c r="K151" i="15"/>
  <c r="J151" i="15"/>
  <c r="I151" i="15"/>
  <c r="M150" i="15"/>
  <c r="L150" i="15"/>
  <c r="K150" i="15"/>
  <c r="J150" i="15"/>
  <c r="I150" i="15"/>
  <c r="M149" i="15"/>
  <c r="L149" i="15"/>
  <c r="K149" i="15"/>
  <c r="J149" i="15"/>
  <c r="I149" i="15"/>
  <c r="H147" i="15"/>
  <c r="M147" i="15" s="1"/>
  <c r="G147" i="15"/>
  <c r="F147" i="15"/>
  <c r="E147" i="15"/>
  <c r="D147" i="15"/>
  <c r="C147" i="15"/>
  <c r="M146" i="15"/>
  <c r="L146" i="15"/>
  <c r="K146" i="15"/>
  <c r="J146" i="15"/>
  <c r="I146" i="15"/>
  <c r="M145" i="15"/>
  <c r="L145" i="15"/>
  <c r="K145" i="15"/>
  <c r="J145" i="15"/>
  <c r="I145" i="15"/>
  <c r="M144" i="15"/>
  <c r="L144" i="15"/>
  <c r="K144" i="15"/>
  <c r="J144" i="15"/>
  <c r="I144" i="15"/>
  <c r="M143" i="15"/>
  <c r="L143" i="15"/>
  <c r="K143" i="15"/>
  <c r="J143" i="15"/>
  <c r="I143" i="15"/>
  <c r="M142" i="15"/>
  <c r="L142" i="15"/>
  <c r="K142" i="15"/>
  <c r="J142" i="15"/>
  <c r="I142" i="15"/>
  <c r="M141" i="15"/>
  <c r="L141" i="15"/>
  <c r="K141" i="15"/>
  <c r="J141" i="15"/>
  <c r="I141" i="15"/>
  <c r="M140" i="15"/>
  <c r="L140" i="15"/>
  <c r="K140" i="15"/>
  <c r="J140" i="15"/>
  <c r="I140" i="15"/>
  <c r="M139" i="15"/>
  <c r="L139" i="15"/>
  <c r="K139" i="15"/>
  <c r="J139" i="15"/>
  <c r="I139" i="15"/>
  <c r="M138" i="15"/>
  <c r="L138" i="15"/>
  <c r="K138" i="15"/>
  <c r="J138" i="15"/>
  <c r="I138" i="15"/>
  <c r="M137" i="15"/>
  <c r="L137" i="15"/>
  <c r="K137" i="15"/>
  <c r="J137" i="15"/>
  <c r="I137" i="15"/>
  <c r="M136" i="15"/>
  <c r="L136" i="15"/>
  <c r="K136" i="15"/>
  <c r="J136" i="15"/>
  <c r="I136" i="15"/>
  <c r="M135" i="15"/>
  <c r="L135" i="15"/>
  <c r="K135" i="15"/>
  <c r="J135" i="15"/>
  <c r="I135" i="15"/>
  <c r="H133" i="15"/>
  <c r="G133" i="15"/>
  <c r="F133" i="15"/>
  <c r="E133" i="15"/>
  <c r="D133" i="15"/>
  <c r="C133" i="15"/>
  <c r="M132" i="15"/>
  <c r="L132" i="15"/>
  <c r="K132" i="15"/>
  <c r="J132" i="15"/>
  <c r="I132" i="15"/>
  <c r="M131" i="15"/>
  <c r="L131" i="15"/>
  <c r="K131" i="15"/>
  <c r="J131" i="15"/>
  <c r="I131" i="15"/>
  <c r="M130" i="15"/>
  <c r="L130" i="15"/>
  <c r="K130" i="15"/>
  <c r="J130" i="15"/>
  <c r="I130" i="15"/>
  <c r="M129" i="15"/>
  <c r="L129" i="15"/>
  <c r="K129" i="15"/>
  <c r="J129" i="15"/>
  <c r="I129" i="15"/>
  <c r="M128" i="15"/>
  <c r="L128" i="15"/>
  <c r="K128" i="15"/>
  <c r="J128" i="15"/>
  <c r="I128" i="15"/>
  <c r="M127" i="15"/>
  <c r="L127" i="15"/>
  <c r="K127" i="15"/>
  <c r="J127" i="15"/>
  <c r="I127" i="15"/>
  <c r="M126" i="15"/>
  <c r="L126" i="15"/>
  <c r="K126" i="15"/>
  <c r="J126" i="15"/>
  <c r="I126" i="15"/>
  <c r="M125" i="15"/>
  <c r="L125" i="15"/>
  <c r="K125" i="15"/>
  <c r="J125" i="15"/>
  <c r="I125" i="15"/>
  <c r="M124" i="15"/>
  <c r="L124" i="15"/>
  <c r="K124" i="15"/>
  <c r="J124" i="15"/>
  <c r="I124" i="15"/>
  <c r="M123" i="15"/>
  <c r="L123" i="15"/>
  <c r="K123" i="15"/>
  <c r="J123" i="15"/>
  <c r="I123" i="15"/>
  <c r="M122" i="15"/>
  <c r="L122" i="15"/>
  <c r="K122" i="15"/>
  <c r="J122" i="15"/>
  <c r="I122" i="15"/>
  <c r="M121" i="15"/>
  <c r="L121" i="15"/>
  <c r="K121" i="15"/>
  <c r="J121" i="15"/>
  <c r="I121" i="15"/>
  <c r="M119" i="15"/>
  <c r="K119" i="15"/>
  <c r="I119" i="15"/>
  <c r="H119" i="15"/>
  <c r="G119" i="15"/>
  <c r="F119" i="15"/>
  <c r="E119" i="15"/>
  <c r="D119" i="15"/>
  <c r="L119" i="15" s="1"/>
  <c r="C119" i="15"/>
  <c r="M118" i="15"/>
  <c r="L118" i="15"/>
  <c r="K118" i="15"/>
  <c r="J118" i="15"/>
  <c r="I118" i="15"/>
  <c r="M117" i="15"/>
  <c r="L117" i="15"/>
  <c r="K117" i="15"/>
  <c r="J117" i="15"/>
  <c r="I117" i="15"/>
  <c r="M116" i="15"/>
  <c r="L116" i="15"/>
  <c r="K116" i="15"/>
  <c r="J116" i="15"/>
  <c r="I116" i="15"/>
  <c r="M115" i="15"/>
  <c r="L115" i="15"/>
  <c r="K115" i="15"/>
  <c r="J115" i="15"/>
  <c r="I115" i="15"/>
  <c r="M114" i="15"/>
  <c r="L114" i="15"/>
  <c r="K114" i="15"/>
  <c r="J114" i="15"/>
  <c r="I114" i="15"/>
  <c r="M113" i="15"/>
  <c r="L113" i="15"/>
  <c r="K113" i="15"/>
  <c r="J113" i="15"/>
  <c r="I113" i="15"/>
  <c r="M112" i="15"/>
  <c r="L112" i="15"/>
  <c r="K112" i="15"/>
  <c r="J112" i="15"/>
  <c r="I112" i="15"/>
  <c r="M111" i="15"/>
  <c r="L111" i="15"/>
  <c r="K111" i="15"/>
  <c r="J111" i="15"/>
  <c r="I111" i="15"/>
  <c r="M110" i="15"/>
  <c r="L110" i="15"/>
  <c r="K110" i="15"/>
  <c r="J110" i="15"/>
  <c r="I110" i="15"/>
  <c r="M109" i="15"/>
  <c r="L109" i="15"/>
  <c r="K109" i="15"/>
  <c r="J109" i="15"/>
  <c r="I109" i="15"/>
  <c r="M108" i="15"/>
  <c r="L108" i="15"/>
  <c r="K108" i="15"/>
  <c r="J108" i="15"/>
  <c r="I108" i="15"/>
  <c r="M107" i="15"/>
  <c r="L107" i="15"/>
  <c r="K107" i="15"/>
  <c r="J107" i="15"/>
  <c r="I107" i="15"/>
  <c r="L105" i="15"/>
  <c r="K105" i="15"/>
  <c r="J105" i="15"/>
  <c r="I105" i="15"/>
  <c r="H105" i="15"/>
  <c r="M105" i="15" s="1"/>
  <c r="G105" i="15"/>
  <c r="F105" i="15"/>
  <c r="E105" i="15"/>
  <c r="D105" i="15"/>
  <c r="C105" i="15"/>
  <c r="M104" i="15"/>
  <c r="L104" i="15"/>
  <c r="K104" i="15"/>
  <c r="J104" i="15"/>
  <c r="I104" i="15"/>
  <c r="M103" i="15"/>
  <c r="L103" i="15"/>
  <c r="K103" i="15"/>
  <c r="J103" i="15"/>
  <c r="I103" i="15"/>
  <c r="M102" i="15"/>
  <c r="L102" i="15"/>
  <c r="K102" i="15"/>
  <c r="J102" i="15"/>
  <c r="I102" i="15"/>
  <c r="M101" i="15"/>
  <c r="L101" i="15"/>
  <c r="K101" i="15"/>
  <c r="J101" i="15"/>
  <c r="I101" i="15"/>
  <c r="M100" i="15"/>
  <c r="L100" i="15"/>
  <c r="K100" i="15"/>
  <c r="J100" i="15"/>
  <c r="I100" i="15"/>
  <c r="M99" i="15"/>
  <c r="L99" i="15"/>
  <c r="K99" i="15"/>
  <c r="J99" i="15"/>
  <c r="I99" i="15"/>
  <c r="M98" i="15"/>
  <c r="L98" i="15"/>
  <c r="K98" i="15"/>
  <c r="J98" i="15"/>
  <c r="I98" i="15"/>
  <c r="M97" i="15"/>
  <c r="L97" i="15"/>
  <c r="K97" i="15"/>
  <c r="J97" i="15"/>
  <c r="I97" i="15"/>
  <c r="M96" i="15"/>
  <c r="L96" i="15"/>
  <c r="K96" i="15"/>
  <c r="J96" i="15"/>
  <c r="I96" i="15"/>
  <c r="M95" i="15"/>
  <c r="L95" i="15"/>
  <c r="K95" i="15"/>
  <c r="J95" i="15"/>
  <c r="I95" i="15"/>
  <c r="M94" i="15"/>
  <c r="L94" i="15"/>
  <c r="K94" i="15"/>
  <c r="J94" i="15"/>
  <c r="I94" i="15"/>
  <c r="M93" i="15"/>
  <c r="L93" i="15"/>
  <c r="K93" i="15"/>
  <c r="J93" i="15"/>
  <c r="I93" i="15"/>
  <c r="H91" i="15"/>
  <c r="M91" i="15" s="1"/>
  <c r="G91" i="15"/>
  <c r="F91" i="15"/>
  <c r="E91" i="15"/>
  <c r="D91" i="15"/>
  <c r="C91" i="15"/>
  <c r="M90" i="15"/>
  <c r="L90" i="15"/>
  <c r="K90" i="15"/>
  <c r="J90" i="15"/>
  <c r="I90" i="15"/>
  <c r="M89" i="15"/>
  <c r="L89" i="15"/>
  <c r="K89" i="15"/>
  <c r="J89" i="15"/>
  <c r="I89" i="15"/>
  <c r="M88" i="15"/>
  <c r="L88" i="15"/>
  <c r="K88" i="15"/>
  <c r="J88" i="15"/>
  <c r="I88" i="15"/>
  <c r="M87" i="15"/>
  <c r="L87" i="15"/>
  <c r="K87" i="15"/>
  <c r="J87" i="15"/>
  <c r="I87" i="15"/>
  <c r="M86" i="15"/>
  <c r="L86" i="15"/>
  <c r="K86" i="15"/>
  <c r="J86" i="15"/>
  <c r="I86" i="15"/>
  <c r="M85" i="15"/>
  <c r="L85" i="15"/>
  <c r="K85" i="15"/>
  <c r="J85" i="15"/>
  <c r="I85" i="15"/>
  <c r="M84" i="15"/>
  <c r="L84" i="15"/>
  <c r="K84" i="15"/>
  <c r="J84" i="15"/>
  <c r="I84" i="15"/>
  <c r="M83" i="15"/>
  <c r="L83" i="15"/>
  <c r="K83" i="15"/>
  <c r="J83" i="15"/>
  <c r="I83" i="15"/>
  <c r="M82" i="15"/>
  <c r="L82" i="15"/>
  <c r="K82" i="15"/>
  <c r="J82" i="15"/>
  <c r="I82" i="15"/>
  <c r="M81" i="15"/>
  <c r="L81" i="15"/>
  <c r="K81" i="15"/>
  <c r="J81" i="15"/>
  <c r="I81" i="15"/>
  <c r="M80" i="15"/>
  <c r="L80" i="15"/>
  <c r="K80" i="15"/>
  <c r="J80" i="15"/>
  <c r="I80" i="15"/>
  <c r="M79" i="15"/>
  <c r="L79" i="15"/>
  <c r="K79" i="15"/>
  <c r="J79" i="15"/>
  <c r="I79" i="15"/>
  <c r="M77" i="15"/>
  <c r="L77" i="15"/>
  <c r="K77" i="15"/>
  <c r="H77" i="15"/>
  <c r="J77" i="15" s="1"/>
  <c r="G77" i="15"/>
  <c r="I77" i="15" s="1"/>
  <c r="F77" i="15"/>
  <c r="E77" i="15"/>
  <c r="D77" i="15"/>
  <c r="C77" i="15"/>
  <c r="M76" i="15"/>
  <c r="L76" i="15"/>
  <c r="K76" i="15"/>
  <c r="J76" i="15"/>
  <c r="I76" i="15"/>
  <c r="M75" i="15"/>
  <c r="L75" i="15"/>
  <c r="K75" i="15"/>
  <c r="J75" i="15"/>
  <c r="I75" i="15"/>
  <c r="M74" i="15"/>
  <c r="L74" i="15"/>
  <c r="K74" i="15"/>
  <c r="J74" i="15"/>
  <c r="I74" i="15"/>
  <c r="M73" i="15"/>
  <c r="L73" i="15"/>
  <c r="K73" i="15"/>
  <c r="J73" i="15"/>
  <c r="I73" i="15"/>
  <c r="M72" i="15"/>
  <c r="L72" i="15"/>
  <c r="K72" i="15"/>
  <c r="J72" i="15"/>
  <c r="I72" i="15"/>
  <c r="M71" i="15"/>
  <c r="L71" i="15"/>
  <c r="K71" i="15"/>
  <c r="J71" i="15"/>
  <c r="I71" i="15"/>
  <c r="M70" i="15"/>
  <c r="L70" i="15"/>
  <c r="K70" i="15"/>
  <c r="J70" i="15"/>
  <c r="I70" i="15"/>
  <c r="M69" i="15"/>
  <c r="L69" i="15"/>
  <c r="K69" i="15"/>
  <c r="J69" i="15"/>
  <c r="I69" i="15"/>
  <c r="M68" i="15"/>
  <c r="L68" i="15"/>
  <c r="K68" i="15"/>
  <c r="J68" i="15"/>
  <c r="I68" i="15"/>
  <c r="M67" i="15"/>
  <c r="L67" i="15"/>
  <c r="K67" i="15"/>
  <c r="J67" i="15"/>
  <c r="I67" i="15"/>
  <c r="M66" i="15"/>
  <c r="L66" i="15"/>
  <c r="K66" i="15"/>
  <c r="J66" i="15"/>
  <c r="I66" i="15"/>
  <c r="M65" i="15"/>
  <c r="L65" i="15"/>
  <c r="K65" i="15"/>
  <c r="J65" i="15"/>
  <c r="I65" i="15"/>
  <c r="H63" i="15"/>
  <c r="M63" i="15" s="1"/>
  <c r="G63" i="15"/>
  <c r="F63" i="15"/>
  <c r="E63" i="15"/>
  <c r="D63" i="15"/>
  <c r="L63" i="15" s="1"/>
  <c r="C63" i="15"/>
  <c r="M62" i="15"/>
  <c r="L62" i="15"/>
  <c r="K62" i="15"/>
  <c r="J62" i="15"/>
  <c r="I62" i="15"/>
  <c r="M61" i="15"/>
  <c r="L61" i="15"/>
  <c r="K61" i="15"/>
  <c r="J61" i="15"/>
  <c r="I61" i="15"/>
  <c r="M60" i="15"/>
  <c r="L60" i="15"/>
  <c r="K60" i="15"/>
  <c r="J60" i="15"/>
  <c r="I60" i="15"/>
  <c r="M59" i="15"/>
  <c r="L59" i="15"/>
  <c r="K59" i="15"/>
  <c r="J59" i="15"/>
  <c r="I59" i="15"/>
  <c r="M58" i="15"/>
  <c r="L58" i="15"/>
  <c r="K58" i="15"/>
  <c r="J58" i="15"/>
  <c r="I58" i="15"/>
  <c r="M57" i="15"/>
  <c r="L57" i="15"/>
  <c r="K57" i="15"/>
  <c r="J57" i="15"/>
  <c r="I57" i="15"/>
  <c r="M56" i="15"/>
  <c r="L56" i="15"/>
  <c r="K56" i="15"/>
  <c r="J56" i="15"/>
  <c r="I56" i="15"/>
  <c r="M55" i="15"/>
  <c r="L55" i="15"/>
  <c r="K55" i="15"/>
  <c r="J55" i="15"/>
  <c r="I55" i="15"/>
  <c r="M54" i="15"/>
  <c r="L54" i="15"/>
  <c r="K54" i="15"/>
  <c r="J54" i="15"/>
  <c r="I54" i="15"/>
  <c r="M53" i="15"/>
  <c r="L53" i="15"/>
  <c r="K53" i="15"/>
  <c r="J53" i="15"/>
  <c r="I53" i="15"/>
  <c r="M52" i="15"/>
  <c r="L52" i="15"/>
  <c r="K52" i="15"/>
  <c r="J52" i="15"/>
  <c r="I52" i="15"/>
  <c r="M51" i="15"/>
  <c r="L51" i="15"/>
  <c r="K51" i="15"/>
  <c r="J51" i="15"/>
  <c r="I51" i="15"/>
  <c r="M49" i="15"/>
  <c r="H49" i="15"/>
  <c r="L49" i="15" s="1"/>
  <c r="G49" i="15"/>
  <c r="F49" i="15"/>
  <c r="E49" i="15"/>
  <c r="D49" i="15"/>
  <c r="C49" i="15"/>
  <c r="M48" i="15"/>
  <c r="L48" i="15"/>
  <c r="K48" i="15"/>
  <c r="J48" i="15"/>
  <c r="I48" i="15"/>
  <c r="M47" i="15"/>
  <c r="L47" i="15"/>
  <c r="K47" i="15"/>
  <c r="J47" i="15"/>
  <c r="I47" i="15"/>
  <c r="M46" i="15"/>
  <c r="L46" i="15"/>
  <c r="K46" i="15"/>
  <c r="J46" i="15"/>
  <c r="I46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M42" i="15"/>
  <c r="L42" i="15"/>
  <c r="K42" i="15"/>
  <c r="J42" i="15"/>
  <c r="I42" i="15"/>
  <c r="M41" i="15"/>
  <c r="L41" i="15"/>
  <c r="K41" i="15"/>
  <c r="J41" i="15"/>
  <c r="I41" i="15"/>
  <c r="M40" i="15"/>
  <c r="L40" i="15"/>
  <c r="K40" i="15"/>
  <c r="J40" i="15"/>
  <c r="I40" i="15"/>
  <c r="M39" i="15"/>
  <c r="L39" i="15"/>
  <c r="K39" i="15"/>
  <c r="J39" i="15"/>
  <c r="I39" i="15"/>
  <c r="M38" i="15"/>
  <c r="L38" i="15"/>
  <c r="K38" i="15"/>
  <c r="J38" i="15"/>
  <c r="I38" i="15"/>
  <c r="M37" i="15"/>
  <c r="L37" i="15"/>
  <c r="K37" i="15"/>
  <c r="J37" i="15"/>
  <c r="I37" i="15"/>
  <c r="H35" i="15"/>
  <c r="M35" i="15" s="1"/>
  <c r="G35" i="15"/>
  <c r="F35" i="15"/>
  <c r="E35" i="15"/>
  <c r="D35" i="15"/>
  <c r="C35" i="15"/>
  <c r="M34" i="15"/>
  <c r="L34" i="15"/>
  <c r="K34" i="15"/>
  <c r="J34" i="15"/>
  <c r="I34" i="15"/>
  <c r="M33" i="15"/>
  <c r="L33" i="15"/>
  <c r="K33" i="15"/>
  <c r="J33" i="15"/>
  <c r="I33" i="15"/>
  <c r="M32" i="15"/>
  <c r="L32" i="15"/>
  <c r="K32" i="15"/>
  <c r="J32" i="15"/>
  <c r="I32" i="15"/>
  <c r="M31" i="15"/>
  <c r="L31" i="15"/>
  <c r="K31" i="15"/>
  <c r="J31" i="15"/>
  <c r="I31" i="15"/>
  <c r="M30" i="15"/>
  <c r="L30" i="15"/>
  <c r="K30" i="15"/>
  <c r="J30" i="15"/>
  <c r="I30" i="15"/>
  <c r="M29" i="15"/>
  <c r="L29" i="15"/>
  <c r="K29" i="15"/>
  <c r="J29" i="15"/>
  <c r="I29" i="15"/>
  <c r="M28" i="15"/>
  <c r="L28" i="15"/>
  <c r="K28" i="15"/>
  <c r="J28" i="15"/>
  <c r="I28" i="15"/>
  <c r="M27" i="15"/>
  <c r="L27" i="15"/>
  <c r="K27" i="15"/>
  <c r="J27" i="15"/>
  <c r="I27" i="15"/>
  <c r="M26" i="15"/>
  <c r="L26" i="15"/>
  <c r="K26" i="15"/>
  <c r="J26" i="15"/>
  <c r="I26" i="15"/>
  <c r="M25" i="15"/>
  <c r="L25" i="15"/>
  <c r="K25" i="15"/>
  <c r="J25" i="15"/>
  <c r="I25" i="15"/>
  <c r="M24" i="15"/>
  <c r="L24" i="15"/>
  <c r="K24" i="15"/>
  <c r="J24" i="15"/>
  <c r="I24" i="15"/>
  <c r="M23" i="15"/>
  <c r="L23" i="15"/>
  <c r="K23" i="15"/>
  <c r="J23" i="15"/>
  <c r="I23" i="15"/>
  <c r="V21" i="15"/>
  <c r="Y21" i="15" s="1"/>
  <c r="U21" i="15"/>
  <c r="T21" i="15"/>
  <c r="S21" i="15"/>
  <c r="R21" i="15"/>
  <c r="Q21" i="15"/>
  <c r="H21" i="15"/>
  <c r="M21" i="15" s="1"/>
  <c r="G21" i="15"/>
  <c r="F21" i="15"/>
  <c r="E21" i="15"/>
  <c r="D21" i="15"/>
  <c r="C21" i="15"/>
  <c r="Y20" i="15"/>
  <c r="X20" i="15"/>
  <c r="W20" i="15"/>
  <c r="M20" i="15"/>
  <c r="L20" i="15"/>
  <c r="K20" i="15"/>
  <c r="J20" i="15"/>
  <c r="I20" i="15"/>
  <c r="Y19" i="15"/>
  <c r="X19" i="15"/>
  <c r="W19" i="15"/>
  <c r="M19" i="15"/>
  <c r="L19" i="15"/>
  <c r="K19" i="15"/>
  <c r="J19" i="15"/>
  <c r="I19" i="15"/>
  <c r="Y18" i="15"/>
  <c r="X18" i="15"/>
  <c r="W18" i="15"/>
  <c r="M18" i="15"/>
  <c r="L18" i="15"/>
  <c r="K18" i="15"/>
  <c r="J18" i="15"/>
  <c r="I18" i="15"/>
  <c r="Y17" i="15"/>
  <c r="X17" i="15"/>
  <c r="W17" i="15"/>
  <c r="M17" i="15"/>
  <c r="L17" i="15"/>
  <c r="K17" i="15"/>
  <c r="J17" i="15"/>
  <c r="I17" i="15"/>
  <c r="Y16" i="15"/>
  <c r="X16" i="15"/>
  <c r="W16" i="15"/>
  <c r="M16" i="15"/>
  <c r="L16" i="15"/>
  <c r="K16" i="15"/>
  <c r="J16" i="15"/>
  <c r="I16" i="15"/>
  <c r="Y15" i="15"/>
  <c r="X15" i="15"/>
  <c r="W15" i="15"/>
  <c r="M15" i="15"/>
  <c r="L15" i="15"/>
  <c r="K15" i="15"/>
  <c r="J15" i="15"/>
  <c r="I15" i="15"/>
  <c r="Y14" i="15"/>
  <c r="X14" i="15"/>
  <c r="W14" i="15"/>
  <c r="M14" i="15"/>
  <c r="L14" i="15"/>
  <c r="K14" i="15"/>
  <c r="J14" i="15"/>
  <c r="I14" i="15"/>
  <c r="Y13" i="15"/>
  <c r="X13" i="15"/>
  <c r="W13" i="15"/>
  <c r="M13" i="15"/>
  <c r="L13" i="15"/>
  <c r="K13" i="15"/>
  <c r="J13" i="15"/>
  <c r="I13" i="15"/>
  <c r="Y12" i="15"/>
  <c r="X12" i="15"/>
  <c r="W12" i="15"/>
  <c r="M12" i="15"/>
  <c r="L12" i="15"/>
  <c r="K12" i="15"/>
  <c r="J12" i="15"/>
  <c r="I12" i="15"/>
  <c r="Y11" i="15"/>
  <c r="X11" i="15"/>
  <c r="W11" i="15"/>
  <c r="M11" i="15"/>
  <c r="L11" i="15"/>
  <c r="K11" i="15"/>
  <c r="J11" i="15"/>
  <c r="I11" i="15"/>
  <c r="Y10" i="15"/>
  <c r="X10" i="15"/>
  <c r="W10" i="15"/>
  <c r="M10" i="15"/>
  <c r="L10" i="15"/>
  <c r="K10" i="15"/>
  <c r="J10" i="15"/>
  <c r="I10" i="15"/>
  <c r="Y9" i="15"/>
  <c r="X9" i="15"/>
  <c r="W9" i="15"/>
  <c r="M9" i="15"/>
  <c r="L9" i="15"/>
  <c r="K9" i="15"/>
  <c r="J9" i="15"/>
  <c r="I9" i="15"/>
  <c r="Y7" i="15"/>
  <c r="X7" i="15"/>
  <c r="W7" i="15"/>
  <c r="M7" i="15"/>
  <c r="L7" i="15"/>
  <c r="K7" i="15"/>
  <c r="J7" i="15"/>
  <c r="I7" i="15"/>
  <c r="B4" i="15"/>
  <c r="J163" i="14"/>
  <c r="H163" i="14"/>
  <c r="I163" i="14" s="1"/>
  <c r="G163" i="14"/>
  <c r="F163" i="14"/>
  <c r="E163" i="14"/>
  <c r="D163" i="14"/>
  <c r="C163" i="14"/>
  <c r="J162" i="14"/>
  <c r="I162" i="14"/>
  <c r="J161" i="14"/>
  <c r="I161" i="14"/>
  <c r="J160" i="14"/>
  <c r="I160" i="14"/>
  <c r="J159" i="14"/>
  <c r="I159" i="14"/>
  <c r="J158" i="14"/>
  <c r="I158" i="14"/>
  <c r="J157" i="14"/>
  <c r="I157" i="14"/>
  <c r="J156" i="14"/>
  <c r="I156" i="14"/>
  <c r="J155" i="14"/>
  <c r="I155" i="14"/>
  <c r="J154" i="14"/>
  <c r="I154" i="14"/>
  <c r="J153" i="14"/>
  <c r="I153" i="14"/>
  <c r="J152" i="14"/>
  <c r="I152" i="14"/>
  <c r="J151" i="14"/>
  <c r="I151" i="14"/>
  <c r="J149" i="14"/>
  <c r="I149" i="14"/>
  <c r="H149" i="14"/>
  <c r="G149" i="14"/>
  <c r="F149" i="14"/>
  <c r="E149" i="14"/>
  <c r="D149" i="14"/>
  <c r="C149" i="14"/>
  <c r="J148" i="14"/>
  <c r="I148" i="14"/>
  <c r="J147" i="14"/>
  <c r="I147" i="14"/>
  <c r="J146" i="14"/>
  <c r="I146" i="14"/>
  <c r="J145" i="14"/>
  <c r="I145" i="14"/>
  <c r="J144" i="14"/>
  <c r="I144" i="14"/>
  <c r="J143" i="14"/>
  <c r="I143" i="14"/>
  <c r="J142" i="14"/>
  <c r="I142" i="14"/>
  <c r="J141" i="14"/>
  <c r="I141" i="14"/>
  <c r="J140" i="14"/>
  <c r="I140" i="14"/>
  <c r="J139" i="14"/>
  <c r="I139" i="14"/>
  <c r="J138" i="14"/>
  <c r="I138" i="14"/>
  <c r="J137" i="14"/>
  <c r="I137" i="14"/>
  <c r="H135" i="14"/>
  <c r="J135" i="14" s="1"/>
  <c r="G135" i="14"/>
  <c r="F135" i="14"/>
  <c r="E135" i="14"/>
  <c r="D135" i="14"/>
  <c r="C135" i="14"/>
  <c r="J134" i="14"/>
  <c r="I134" i="14"/>
  <c r="J133" i="14"/>
  <c r="I133" i="14"/>
  <c r="J132" i="14"/>
  <c r="I132" i="14"/>
  <c r="J131" i="14"/>
  <c r="I131" i="14"/>
  <c r="J130" i="14"/>
  <c r="I130" i="14"/>
  <c r="J129" i="14"/>
  <c r="I129" i="14"/>
  <c r="J128" i="14"/>
  <c r="I128" i="14"/>
  <c r="J127" i="14"/>
  <c r="I127" i="14"/>
  <c r="J126" i="14"/>
  <c r="I126" i="14"/>
  <c r="J125" i="14"/>
  <c r="I125" i="14"/>
  <c r="J124" i="14"/>
  <c r="I124" i="14"/>
  <c r="J123" i="14"/>
  <c r="I123" i="14"/>
  <c r="H121" i="14"/>
  <c r="J121" i="14" s="1"/>
  <c r="G121" i="14"/>
  <c r="F121" i="14"/>
  <c r="E121" i="14"/>
  <c r="D121" i="14"/>
  <c r="C121" i="14"/>
  <c r="J120" i="14"/>
  <c r="I120" i="14"/>
  <c r="J119" i="14"/>
  <c r="I119" i="14"/>
  <c r="J118" i="14"/>
  <c r="I118" i="14"/>
  <c r="J117" i="14"/>
  <c r="I117" i="14"/>
  <c r="J116" i="14"/>
  <c r="I116" i="14"/>
  <c r="J115" i="14"/>
  <c r="I115" i="14"/>
  <c r="J114" i="14"/>
  <c r="I114" i="14"/>
  <c r="J113" i="14"/>
  <c r="I113" i="14"/>
  <c r="J112" i="14"/>
  <c r="I112" i="14"/>
  <c r="J111" i="14"/>
  <c r="I111" i="14"/>
  <c r="J110" i="14"/>
  <c r="I110" i="14"/>
  <c r="J109" i="14"/>
  <c r="I109" i="14"/>
  <c r="H107" i="14"/>
  <c r="J107" i="14" s="1"/>
  <c r="G107" i="14"/>
  <c r="F107" i="14"/>
  <c r="E107" i="14"/>
  <c r="D107" i="14"/>
  <c r="C107" i="14"/>
  <c r="J106" i="14"/>
  <c r="I106" i="14"/>
  <c r="J105" i="14"/>
  <c r="I105" i="14"/>
  <c r="J104" i="14"/>
  <c r="I104" i="14"/>
  <c r="J103" i="14"/>
  <c r="I103" i="14"/>
  <c r="J102" i="14"/>
  <c r="I102" i="14"/>
  <c r="J101" i="14"/>
  <c r="I101" i="14"/>
  <c r="J100" i="14"/>
  <c r="I100" i="14"/>
  <c r="J99" i="14"/>
  <c r="I99" i="14"/>
  <c r="J98" i="14"/>
  <c r="I98" i="14"/>
  <c r="J97" i="14"/>
  <c r="I97" i="14"/>
  <c r="J96" i="14"/>
  <c r="I96" i="14"/>
  <c r="J95" i="14"/>
  <c r="I95" i="14"/>
  <c r="I93" i="14"/>
  <c r="H93" i="14"/>
  <c r="J93" i="14" s="1"/>
  <c r="G93" i="14"/>
  <c r="F93" i="14"/>
  <c r="E93" i="14"/>
  <c r="D93" i="14"/>
  <c r="C93" i="14"/>
  <c r="J92" i="14"/>
  <c r="I92" i="14"/>
  <c r="J91" i="14"/>
  <c r="I91" i="14"/>
  <c r="J90" i="14"/>
  <c r="I90" i="14"/>
  <c r="J89" i="14"/>
  <c r="I89" i="14"/>
  <c r="J88" i="14"/>
  <c r="I88" i="14"/>
  <c r="J87" i="14"/>
  <c r="I87" i="14"/>
  <c r="J86" i="14"/>
  <c r="I86" i="14"/>
  <c r="J85" i="14"/>
  <c r="I85" i="14"/>
  <c r="J84" i="14"/>
  <c r="I84" i="14"/>
  <c r="J83" i="14"/>
  <c r="I83" i="14"/>
  <c r="J82" i="14"/>
  <c r="I82" i="14"/>
  <c r="J81" i="14"/>
  <c r="I81" i="14"/>
  <c r="J79" i="14"/>
  <c r="I79" i="14"/>
  <c r="H79" i="14"/>
  <c r="G79" i="14"/>
  <c r="F79" i="14"/>
  <c r="E79" i="14"/>
  <c r="D79" i="14"/>
  <c r="C79" i="14"/>
  <c r="J78" i="14"/>
  <c r="I78" i="14"/>
  <c r="J77" i="14"/>
  <c r="I77" i="14"/>
  <c r="J76" i="14"/>
  <c r="I76" i="14"/>
  <c r="J75" i="14"/>
  <c r="I75" i="14"/>
  <c r="J74" i="14"/>
  <c r="I74" i="14"/>
  <c r="J73" i="14"/>
  <c r="I73" i="14"/>
  <c r="J72" i="14"/>
  <c r="I72" i="14"/>
  <c r="J71" i="14"/>
  <c r="I71" i="14"/>
  <c r="J70" i="14"/>
  <c r="I70" i="14"/>
  <c r="J69" i="14"/>
  <c r="I69" i="14"/>
  <c r="J68" i="14"/>
  <c r="I68" i="14"/>
  <c r="J67" i="14"/>
  <c r="I67" i="14"/>
  <c r="H65" i="14"/>
  <c r="J65" i="14" s="1"/>
  <c r="G65" i="14"/>
  <c r="F65" i="14"/>
  <c r="E65" i="14"/>
  <c r="D65" i="14"/>
  <c r="C65" i="14"/>
  <c r="J64" i="14"/>
  <c r="I64" i="14"/>
  <c r="J63" i="14"/>
  <c r="I63" i="14"/>
  <c r="J62" i="14"/>
  <c r="I62" i="14"/>
  <c r="J61" i="14"/>
  <c r="I61" i="14"/>
  <c r="J60" i="14"/>
  <c r="I60" i="14"/>
  <c r="J59" i="14"/>
  <c r="I59" i="14"/>
  <c r="J58" i="14"/>
  <c r="I58" i="14"/>
  <c r="J57" i="14"/>
  <c r="I57" i="14"/>
  <c r="J56" i="14"/>
  <c r="I56" i="14"/>
  <c r="J55" i="14"/>
  <c r="I55" i="14"/>
  <c r="J54" i="14"/>
  <c r="I54" i="14"/>
  <c r="J53" i="14"/>
  <c r="I53" i="14"/>
  <c r="H51" i="14"/>
  <c r="J51" i="14" s="1"/>
  <c r="G51" i="14"/>
  <c r="F51" i="14"/>
  <c r="E51" i="14"/>
  <c r="D51" i="14"/>
  <c r="C51" i="14"/>
  <c r="J50" i="14"/>
  <c r="I50" i="14"/>
  <c r="J49" i="14"/>
  <c r="I49" i="14"/>
  <c r="J48" i="14"/>
  <c r="I48" i="14"/>
  <c r="J47" i="14"/>
  <c r="I47" i="14"/>
  <c r="J46" i="14"/>
  <c r="I46" i="14"/>
  <c r="J45" i="14"/>
  <c r="I45" i="14"/>
  <c r="J44" i="14"/>
  <c r="I44" i="14"/>
  <c r="J43" i="14"/>
  <c r="I43" i="14"/>
  <c r="J42" i="14"/>
  <c r="I42" i="14"/>
  <c r="J41" i="14"/>
  <c r="I41" i="14"/>
  <c r="J40" i="14"/>
  <c r="I40" i="14"/>
  <c r="J39" i="14"/>
  <c r="I39" i="14"/>
  <c r="H37" i="14"/>
  <c r="J37" i="14" s="1"/>
  <c r="G37" i="14"/>
  <c r="F37" i="14"/>
  <c r="E37" i="14"/>
  <c r="D37" i="14"/>
  <c r="C37" i="14"/>
  <c r="J36" i="14"/>
  <c r="I36" i="14"/>
  <c r="J35" i="14"/>
  <c r="I35" i="14"/>
  <c r="J34" i="14"/>
  <c r="I34" i="14"/>
  <c r="J33" i="14"/>
  <c r="I33" i="14"/>
  <c r="J32" i="14"/>
  <c r="I32" i="14"/>
  <c r="J31" i="14"/>
  <c r="I31" i="14"/>
  <c r="J30" i="14"/>
  <c r="I30" i="14"/>
  <c r="J29" i="14"/>
  <c r="I29" i="14"/>
  <c r="J28" i="14"/>
  <c r="I28" i="14"/>
  <c r="J27" i="14"/>
  <c r="I27" i="14"/>
  <c r="J26" i="14"/>
  <c r="I26" i="14"/>
  <c r="J25" i="14"/>
  <c r="I25" i="14"/>
  <c r="R23" i="14"/>
  <c r="T23" i="14" s="1"/>
  <c r="Q23" i="14"/>
  <c r="P23" i="14"/>
  <c r="O23" i="14"/>
  <c r="N23" i="14"/>
  <c r="H23" i="14"/>
  <c r="J23" i="14" s="1"/>
  <c r="G23" i="14"/>
  <c r="F23" i="14"/>
  <c r="E23" i="14"/>
  <c r="D23" i="14"/>
  <c r="C23" i="14"/>
  <c r="T22" i="14"/>
  <c r="S22" i="14"/>
  <c r="J22" i="14"/>
  <c r="I22" i="14"/>
  <c r="T21" i="14"/>
  <c r="S21" i="14"/>
  <c r="J21" i="14"/>
  <c r="I21" i="14"/>
  <c r="T20" i="14"/>
  <c r="S20" i="14"/>
  <c r="J20" i="14"/>
  <c r="I20" i="14"/>
  <c r="T19" i="14"/>
  <c r="S19" i="14"/>
  <c r="J19" i="14"/>
  <c r="I19" i="14"/>
  <c r="T18" i="14"/>
  <c r="S18" i="14"/>
  <c r="J18" i="14"/>
  <c r="I18" i="14"/>
  <c r="T17" i="14"/>
  <c r="S17" i="14"/>
  <c r="J17" i="14"/>
  <c r="I17" i="14"/>
  <c r="T16" i="14"/>
  <c r="S16" i="14"/>
  <c r="J16" i="14"/>
  <c r="I16" i="14"/>
  <c r="T15" i="14"/>
  <c r="S15" i="14"/>
  <c r="J15" i="14"/>
  <c r="I15" i="14"/>
  <c r="T14" i="14"/>
  <c r="S14" i="14"/>
  <c r="J14" i="14"/>
  <c r="I14" i="14"/>
  <c r="T13" i="14"/>
  <c r="S13" i="14"/>
  <c r="J13" i="14"/>
  <c r="I13" i="14"/>
  <c r="T12" i="14"/>
  <c r="S12" i="14"/>
  <c r="J12" i="14"/>
  <c r="I12" i="14"/>
  <c r="T11" i="14"/>
  <c r="S11" i="14"/>
  <c r="J11" i="14"/>
  <c r="I11" i="14"/>
  <c r="T9" i="14"/>
  <c r="J9" i="14"/>
  <c r="I9" i="14"/>
  <c r="B6" i="14"/>
  <c r="H160" i="13"/>
  <c r="K160" i="13" s="1"/>
  <c r="G160" i="13"/>
  <c r="F160" i="13"/>
  <c r="E160" i="13"/>
  <c r="D160" i="13"/>
  <c r="C160" i="13"/>
  <c r="K159" i="13"/>
  <c r="J159" i="13"/>
  <c r="I159" i="13"/>
  <c r="K158" i="13"/>
  <c r="J158" i="13"/>
  <c r="I158" i="13"/>
  <c r="K157" i="13"/>
  <c r="J157" i="13"/>
  <c r="I157" i="13"/>
  <c r="K156" i="13"/>
  <c r="J156" i="13"/>
  <c r="I156" i="13"/>
  <c r="K155" i="13"/>
  <c r="J155" i="13"/>
  <c r="I155" i="13"/>
  <c r="K154" i="13"/>
  <c r="J154" i="13"/>
  <c r="I154" i="13"/>
  <c r="K153" i="13"/>
  <c r="J153" i="13"/>
  <c r="I153" i="13"/>
  <c r="K152" i="13"/>
  <c r="J152" i="13"/>
  <c r="I152" i="13"/>
  <c r="K151" i="13"/>
  <c r="J151" i="13"/>
  <c r="I151" i="13"/>
  <c r="K150" i="13"/>
  <c r="J150" i="13"/>
  <c r="I150" i="13"/>
  <c r="K149" i="13"/>
  <c r="J149" i="13"/>
  <c r="I149" i="13"/>
  <c r="K148" i="13"/>
  <c r="J148" i="13"/>
  <c r="I148" i="13"/>
  <c r="K146" i="13"/>
  <c r="J146" i="13"/>
  <c r="H146" i="13"/>
  <c r="I146" i="13" s="1"/>
  <c r="G146" i="13"/>
  <c r="F146" i="13"/>
  <c r="E146" i="13"/>
  <c r="D146" i="13"/>
  <c r="C146" i="13"/>
  <c r="K145" i="13"/>
  <c r="J145" i="13"/>
  <c r="I145" i="13"/>
  <c r="K144" i="13"/>
  <c r="J144" i="13"/>
  <c r="I144" i="13"/>
  <c r="K143" i="13"/>
  <c r="J143" i="13"/>
  <c r="I143" i="13"/>
  <c r="K142" i="13"/>
  <c r="J142" i="13"/>
  <c r="I142" i="13"/>
  <c r="K141" i="13"/>
  <c r="J141" i="13"/>
  <c r="I141" i="13"/>
  <c r="K140" i="13"/>
  <c r="J140" i="13"/>
  <c r="I140" i="13"/>
  <c r="K139" i="13"/>
  <c r="J139" i="13"/>
  <c r="I139" i="13"/>
  <c r="K138" i="13"/>
  <c r="J138" i="13"/>
  <c r="I138" i="13"/>
  <c r="K137" i="13"/>
  <c r="J137" i="13"/>
  <c r="I137" i="13"/>
  <c r="K136" i="13"/>
  <c r="J136" i="13"/>
  <c r="I136" i="13"/>
  <c r="K135" i="13"/>
  <c r="J135" i="13"/>
  <c r="I135" i="13"/>
  <c r="K134" i="13"/>
  <c r="J134" i="13"/>
  <c r="I134" i="13"/>
  <c r="H132" i="13"/>
  <c r="K132" i="13" s="1"/>
  <c r="G132" i="13"/>
  <c r="F132" i="13"/>
  <c r="E132" i="13"/>
  <c r="D132" i="13"/>
  <c r="C132" i="13"/>
  <c r="K131" i="13"/>
  <c r="J131" i="13"/>
  <c r="I131" i="13"/>
  <c r="K130" i="13"/>
  <c r="J130" i="13"/>
  <c r="I130" i="13"/>
  <c r="K129" i="13"/>
  <c r="J129" i="13"/>
  <c r="I129" i="13"/>
  <c r="K128" i="13"/>
  <c r="J128" i="13"/>
  <c r="I128" i="13"/>
  <c r="K127" i="13"/>
  <c r="J127" i="13"/>
  <c r="I127" i="13"/>
  <c r="K126" i="13"/>
  <c r="J126" i="13"/>
  <c r="I126" i="13"/>
  <c r="K125" i="13"/>
  <c r="J125" i="13"/>
  <c r="I125" i="13"/>
  <c r="K124" i="13"/>
  <c r="J124" i="13"/>
  <c r="I124" i="13"/>
  <c r="K123" i="13"/>
  <c r="J123" i="13"/>
  <c r="I123" i="13"/>
  <c r="K122" i="13"/>
  <c r="J122" i="13"/>
  <c r="I122" i="13"/>
  <c r="K121" i="13"/>
  <c r="J121" i="13"/>
  <c r="I121" i="13"/>
  <c r="K120" i="13"/>
  <c r="J120" i="13"/>
  <c r="I120" i="13"/>
  <c r="H118" i="13"/>
  <c r="K118" i="13" s="1"/>
  <c r="G118" i="13"/>
  <c r="F118" i="13"/>
  <c r="E118" i="13"/>
  <c r="D118" i="13"/>
  <c r="C118" i="13"/>
  <c r="K117" i="13"/>
  <c r="J117" i="13"/>
  <c r="I117" i="13"/>
  <c r="K116" i="13"/>
  <c r="J116" i="13"/>
  <c r="I116" i="13"/>
  <c r="K115" i="13"/>
  <c r="J115" i="13"/>
  <c r="I115" i="13"/>
  <c r="K114" i="13"/>
  <c r="J114" i="13"/>
  <c r="I114" i="13"/>
  <c r="K113" i="13"/>
  <c r="J113" i="13"/>
  <c r="I113" i="13"/>
  <c r="K112" i="13"/>
  <c r="J112" i="13"/>
  <c r="I112" i="13"/>
  <c r="K111" i="13"/>
  <c r="J111" i="13"/>
  <c r="I111" i="13"/>
  <c r="K110" i="13"/>
  <c r="J110" i="13"/>
  <c r="I110" i="13"/>
  <c r="K109" i="13"/>
  <c r="J109" i="13"/>
  <c r="I109" i="13"/>
  <c r="K108" i="13"/>
  <c r="J108" i="13"/>
  <c r="I108" i="13"/>
  <c r="K107" i="13"/>
  <c r="J107" i="13"/>
  <c r="I107" i="13"/>
  <c r="K106" i="13"/>
  <c r="J106" i="13"/>
  <c r="I106" i="13"/>
  <c r="H104" i="13"/>
  <c r="K104" i="13" s="1"/>
  <c r="G104" i="13"/>
  <c r="F104" i="13"/>
  <c r="E104" i="13"/>
  <c r="D104" i="13"/>
  <c r="C104" i="13"/>
  <c r="K103" i="13"/>
  <c r="J103" i="13"/>
  <c r="I103" i="13"/>
  <c r="K102" i="13"/>
  <c r="J102" i="13"/>
  <c r="I102" i="13"/>
  <c r="K101" i="13"/>
  <c r="J101" i="13"/>
  <c r="I101" i="13"/>
  <c r="K100" i="13"/>
  <c r="J100" i="13"/>
  <c r="I100" i="13"/>
  <c r="K99" i="13"/>
  <c r="J99" i="13"/>
  <c r="I99" i="13"/>
  <c r="K98" i="13"/>
  <c r="J98" i="13"/>
  <c r="I98" i="13"/>
  <c r="K97" i="13"/>
  <c r="J97" i="13"/>
  <c r="I97" i="13"/>
  <c r="K96" i="13"/>
  <c r="J96" i="13"/>
  <c r="I96" i="13"/>
  <c r="K95" i="13"/>
  <c r="J95" i="13"/>
  <c r="I95" i="13"/>
  <c r="K94" i="13"/>
  <c r="J94" i="13"/>
  <c r="I94" i="13"/>
  <c r="K93" i="13"/>
  <c r="J93" i="13"/>
  <c r="I93" i="13"/>
  <c r="K92" i="13"/>
  <c r="J92" i="13"/>
  <c r="I92" i="13"/>
  <c r="K90" i="13"/>
  <c r="J90" i="13"/>
  <c r="H90" i="13"/>
  <c r="I90" i="13" s="1"/>
  <c r="G90" i="13"/>
  <c r="F90" i="13"/>
  <c r="E90" i="13"/>
  <c r="D90" i="13"/>
  <c r="C90" i="13"/>
  <c r="K89" i="13"/>
  <c r="J89" i="13"/>
  <c r="I89" i="13"/>
  <c r="K88" i="13"/>
  <c r="J88" i="13"/>
  <c r="I88" i="13"/>
  <c r="K87" i="13"/>
  <c r="J87" i="13"/>
  <c r="I87" i="13"/>
  <c r="K86" i="13"/>
  <c r="J86" i="13"/>
  <c r="I86" i="13"/>
  <c r="K85" i="13"/>
  <c r="J85" i="13"/>
  <c r="I85" i="13"/>
  <c r="K84" i="13"/>
  <c r="J84" i="13"/>
  <c r="I84" i="13"/>
  <c r="K83" i="13"/>
  <c r="J83" i="13"/>
  <c r="I83" i="13"/>
  <c r="K82" i="13"/>
  <c r="J82" i="13"/>
  <c r="I82" i="13"/>
  <c r="K81" i="13"/>
  <c r="J81" i="13"/>
  <c r="I81" i="13"/>
  <c r="K80" i="13"/>
  <c r="J80" i="13"/>
  <c r="I80" i="13"/>
  <c r="K79" i="13"/>
  <c r="J79" i="13"/>
  <c r="I79" i="13"/>
  <c r="K78" i="13"/>
  <c r="J78" i="13"/>
  <c r="I78" i="13"/>
  <c r="H76" i="13"/>
  <c r="K76" i="13" s="1"/>
  <c r="G76" i="13"/>
  <c r="F76" i="13"/>
  <c r="E76" i="13"/>
  <c r="D76" i="13"/>
  <c r="C76" i="13"/>
  <c r="K75" i="13"/>
  <c r="J75" i="13"/>
  <c r="I75" i="13"/>
  <c r="K74" i="13"/>
  <c r="J74" i="13"/>
  <c r="I74" i="13"/>
  <c r="K73" i="13"/>
  <c r="J73" i="13"/>
  <c r="I73" i="13"/>
  <c r="K72" i="13"/>
  <c r="J72" i="13"/>
  <c r="I72" i="13"/>
  <c r="K71" i="13"/>
  <c r="J71" i="13"/>
  <c r="I71" i="13"/>
  <c r="K70" i="13"/>
  <c r="J70" i="13"/>
  <c r="I70" i="13"/>
  <c r="K69" i="13"/>
  <c r="J69" i="13"/>
  <c r="I69" i="13"/>
  <c r="K68" i="13"/>
  <c r="J68" i="13"/>
  <c r="I68" i="13"/>
  <c r="K67" i="13"/>
  <c r="J67" i="13"/>
  <c r="I67" i="13"/>
  <c r="K66" i="13"/>
  <c r="J66" i="13"/>
  <c r="I66" i="13"/>
  <c r="K65" i="13"/>
  <c r="J65" i="13"/>
  <c r="I65" i="13"/>
  <c r="K64" i="13"/>
  <c r="J64" i="13"/>
  <c r="I64" i="13"/>
  <c r="K62" i="13"/>
  <c r="H62" i="13"/>
  <c r="J62" i="13" s="1"/>
  <c r="G62" i="13"/>
  <c r="F62" i="13"/>
  <c r="E62" i="13"/>
  <c r="D62" i="13"/>
  <c r="C62" i="13"/>
  <c r="K61" i="13"/>
  <c r="J61" i="13"/>
  <c r="I61" i="13"/>
  <c r="K60" i="13"/>
  <c r="J60" i="13"/>
  <c r="I60" i="13"/>
  <c r="K59" i="13"/>
  <c r="J59" i="13"/>
  <c r="I59" i="13"/>
  <c r="K58" i="13"/>
  <c r="J58" i="13"/>
  <c r="I58" i="13"/>
  <c r="K57" i="13"/>
  <c r="J57" i="13"/>
  <c r="I57" i="13"/>
  <c r="K56" i="13"/>
  <c r="J56" i="13"/>
  <c r="I56" i="13"/>
  <c r="K55" i="13"/>
  <c r="J55" i="13"/>
  <c r="I55" i="13"/>
  <c r="K54" i="13"/>
  <c r="J54" i="13"/>
  <c r="I54" i="13"/>
  <c r="K53" i="13"/>
  <c r="J53" i="13"/>
  <c r="I53" i="13"/>
  <c r="K52" i="13"/>
  <c r="J52" i="13"/>
  <c r="I52" i="13"/>
  <c r="K51" i="13"/>
  <c r="J51" i="13"/>
  <c r="I51" i="13"/>
  <c r="K50" i="13"/>
  <c r="J50" i="13"/>
  <c r="I50" i="13"/>
  <c r="H48" i="13"/>
  <c r="K48" i="13" s="1"/>
  <c r="G48" i="13"/>
  <c r="F48" i="13"/>
  <c r="E48" i="13"/>
  <c r="D48" i="13"/>
  <c r="C48" i="13"/>
  <c r="K47" i="13"/>
  <c r="J47" i="13"/>
  <c r="I47" i="13"/>
  <c r="K46" i="13"/>
  <c r="J46" i="13"/>
  <c r="I46" i="13"/>
  <c r="K45" i="13"/>
  <c r="J45" i="13"/>
  <c r="I45" i="13"/>
  <c r="K44" i="13"/>
  <c r="J44" i="13"/>
  <c r="I44" i="13"/>
  <c r="K43" i="13"/>
  <c r="J43" i="13"/>
  <c r="I43" i="13"/>
  <c r="K42" i="13"/>
  <c r="J42" i="13"/>
  <c r="I42" i="13"/>
  <c r="K41" i="13"/>
  <c r="J41" i="13"/>
  <c r="I41" i="13"/>
  <c r="K40" i="13"/>
  <c r="J40" i="13"/>
  <c r="I40" i="13"/>
  <c r="K39" i="13"/>
  <c r="J39" i="13"/>
  <c r="I39" i="13"/>
  <c r="K38" i="13"/>
  <c r="J38" i="13"/>
  <c r="I38" i="13"/>
  <c r="K37" i="13"/>
  <c r="J37" i="13"/>
  <c r="I37" i="13"/>
  <c r="K36" i="13"/>
  <c r="J36" i="13"/>
  <c r="I36" i="13"/>
  <c r="K34" i="13"/>
  <c r="J34" i="13"/>
  <c r="I34" i="13"/>
  <c r="H34" i="13"/>
  <c r="G34" i="13"/>
  <c r="F34" i="13"/>
  <c r="E34" i="13"/>
  <c r="D34" i="13"/>
  <c r="C34" i="13"/>
  <c r="K33" i="13"/>
  <c r="J33" i="13"/>
  <c r="I33" i="13"/>
  <c r="K32" i="13"/>
  <c r="J32" i="13"/>
  <c r="I32" i="13"/>
  <c r="K31" i="13"/>
  <c r="J31" i="13"/>
  <c r="I31" i="13"/>
  <c r="K30" i="13"/>
  <c r="J30" i="13"/>
  <c r="I30" i="13"/>
  <c r="K29" i="13"/>
  <c r="J29" i="13"/>
  <c r="I29" i="13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T20" i="13"/>
  <c r="W20" i="13" s="1"/>
  <c r="S20" i="13"/>
  <c r="R20" i="13"/>
  <c r="Q20" i="13"/>
  <c r="P20" i="13"/>
  <c r="O20" i="13"/>
  <c r="H20" i="13"/>
  <c r="K20" i="13" s="1"/>
  <c r="G20" i="13"/>
  <c r="F20" i="13"/>
  <c r="E20" i="13"/>
  <c r="D20" i="13"/>
  <c r="C20" i="13"/>
  <c r="W19" i="13"/>
  <c r="V19" i="13"/>
  <c r="U19" i="13"/>
  <c r="K19" i="13"/>
  <c r="J19" i="13"/>
  <c r="I19" i="13"/>
  <c r="W18" i="13"/>
  <c r="V18" i="13"/>
  <c r="U18" i="13"/>
  <c r="K18" i="13"/>
  <c r="J18" i="13"/>
  <c r="I18" i="13"/>
  <c r="W17" i="13"/>
  <c r="V17" i="13"/>
  <c r="U17" i="13"/>
  <c r="K17" i="13"/>
  <c r="J17" i="13"/>
  <c r="I17" i="13"/>
  <c r="W16" i="13"/>
  <c r="V16" i="13"/>
  <c r="U16" i="13"/>
  <c r="K16" i="13"/>
  <c r="J16" i="13"/>
  <c r="I16" i="13"/>
  <c r="W15" i="13"/>
  <c r="V15" i="13"/>
  <c r="U15" i="13"/>
  <c r="K15" i="13"/>
  <c r="J15" i="13"/>
  <c r="I15" i="13"/>
  <c r="W14" i="13"/>
  <c r="V14" i="13"/>
  <c r="U14" i="13"/>
  <c r="K14" i="13"/>
  <c r="J14" i="13"/>
  <c r="I14" i="13"/>
  <c r="W13" i="13"/>
  <c r="V13" i="13"/>
  <c r="U13" i="13"/>
  <c r="K13" i="13"/>
  <c r="J13" i="13"/>
  <c r="I13" i="13"/>
  <c r="W12" i="13"/>
  <c r="V12" i="13"/>
  <c r="U12" i="13"/>
  <c r="K12" i="13"/>
  <c r="J12" i="13"/>
  <c r="I12" i="13"/>
  <c r="W11" i="13"/>
  <c r="V11" i="13"/>
  <c r="U11" i="13"/>
  <c r="K11" i="13"/>
  <c r="J11" i="13"/>
  <c r="I11" i="13"/>
  <c r="W10" i="13"/>
  <c r="V10" i="13"/>
  <c r="U10" i="13"/>
  <c r="K10" i="13"/>
  <c r="J10" i="13"/>
  <c r="I10" i="13"/>
  <c r="W9" i="13"/>
  <c r="V9" i="13"/>
  <c r="U9" i="13"/>
  <c r="K9" i="13"/>
  <c r="J9" i="13"/>
  <c r="I9" i="13"/>
  <c r="W8" i="13"/>
  <c r="V8" i="13"/>
  <c r="U8" i="13"/>
  <c r="K8" i="13"/>
  <c r="J8" i="13"/>
  <c r="I8" i="13"/>
  <c r="W6" i="13"/>
  <c r="V6" i="13"/>
  <c r="U6" i="13"/>
  <c r="K6" i="13"/>
  <c r="J6" i="13"/>
  <c r="I6" i="13"/>
  <c r="B3" i="13"/>
  <c r="V57" i="12"/>
  <c r="U57" i="12"/>
  <c r="T57" i="12"/>
  <c r="S57" i="12"/>
  <c r="V56" i="12"/>
  <c r="U56" i="12"/>
  <c r="T56" i="12"/>
  <c r="S56" i="12"/>
  <c r="L56" i="12"/>
  <c r="K56" i="12"/>
  <c r="H56" i="12"/>
  <c r="J56" i="12" s="1"/>
  <c r="G56" i="12"/>
  <c r="F56" i="12"/>
  <c r="E56" i="12"/>
  <c r="D56" i="12"/>
  <c r="C56" i="12"/>
  <c r="V55" i="12"/>
  <c r="U55" i="12"/>
  <c r="T55" i="12"/>
  <c r="S55" i="12"/>
  <c r="H55" i="12"/>
  <c r="L55" i="12" s="1"/>
  <c r="G55" i="12"/>
  <c r="F55" i="12"/>
  <c r="E55" i="12"/>
  <c r="D55" i="12"/>
  <c r="C55" i="12"/>
  <c r="V54" i="12"/>
  <c r="U54" i="12"/>
  <c r="T54" i="12"/>
  <c r="S54" i="12"/>
  <c r="H54" i="12"/>
  <c r="L54" i="12" s="1"/>
  <c r="G54" i="12"/>
  <c r="F54" i="12"/>
  <c r="E54" i="12"/>
  <c r="D54" i="12"/>
  <c r="C54" i="12"/>
  <c r="V53" i="12"/>
  <c r="U53" i="12"/>
  <c r="T53" i="12"/>
  <c r="S53" i="12"/>
  <c r="H53" i="12"/>
  <c r="L53" i="12" s="1"/>
  <c r="G53" i="12"/>
  <c r="G57" i="12" s="1"/>
  <c r="F53" i="12"/>
  <c r="F57" i="12" s="1"/>
  <c r="E53" i="12"/>
  <c r="E57" i="12" s="1"/>
  <c r="D53" i="12"/>
  <c r="D57" i="12" s="1"/>
  <c r="C53" i="12"/>
  <c r="C57" i="12" s="1"/>
  <c r="V52" i="12"/>
  <c r="U52" i="12"/>
  <c r="T52" i="12"/>
  <c r="S52" i="12"/>
  <c r="L52" i="12"/>
  <c r="K52" i="12"/>
  <c r="J52" i="12"/>
  <c r="I52" i="12"/>
  <c r="V51" i="12"/>
  <c r="U51" i="12"/>
  <c r="T51" i="12"/>
  <c r="S51" i="12"/>
  <c r="L51" i="12"/>
  <c r="K51" i="12"/>
  <c r="J51" i="12"/>
  <c r="I51" i="12"/>
  <c r="V50" i="12"/>
  <c r="U50" i="12"/>
  <c r="T50" i="12"/>
  <c r="S50" i="12"/>
  <c r="L50" i="12"/>
  <c r="K50" i="12"/>
  <c r="J50" i="12"/>
  <c r="I50" i="12"/>
  <c r="V49" i="12"/>
  <c r="U49" i="12"/>
  <c r="T49" i="12"/>
  <c r="S49" i="12"/>
  <c r="L49" i="12"/>
  <c r="K49" i="12"/>
  <c r="J49" i="12"/>
  <c r="I49" i="12"/>
  <c r="V48" i="12"/>
  <c r="U48" i="12"/>
  <c r="T48" i="12"/>
  <c r="S48" i="12"/>
  <c r="L48" i="12"/>
  <c r="K48" i="12"/>
  <c r="J48" i="12"/>
  <c r="I48" i="12"/>
  <c r="V47" i="12"/>
  <c r="U47" i="12"/>
  <c r="T47" i="12"/>
  <c r="S47" i="12"/>
  <c r="L47" i="12"/>
  <c r="K47" i="12"/>
  <c r="J47" i="12"/>
  <c r="I47" i="12"/>
  <c r="V46" i="12"/>
  <c r="U46" i="12"/>
  <c r="T46" i="12"/>
  <c r="S46" i="12"/>
  <c r="L46" i="12"/>
  <c r="K46" i="12"/>
  <c r="J46" i="12"/>
  <c r="I46" i="12"/>
  <c r="V45" i="12"/>
  <c r="U45" i="12"/>
  <c r="T45" i="12"/>
  <c r="S45" i="12"/>
  <c r="L45" i="12"/>
  <c r="K45" i="12"/>
  <c r="J45" i="12"/>
  <c r="I45" i="12"/>
  <c r="V44" i="12"/>
  <c r="U44" i="12"/>
  <c r="T44" i="12"/>
  <c r="S44" i="12"/>
  <c r="L44" i="12"/>
  <c r="K44" i="12"/>
  <c r="J44" i="12"/>
  <c r="I44" i="12"/>
  <c r="V43" i="12"/>
  <c r="U43" i="12"/>
  <c r="T43" i="12"/>
  <c r="S43" i="12"/>
  <c r="L43" i="12"/>
  <c r="K43" i="12"/>
  <c r="J43" i="12"/>
  <c r="I43" i="12"/>
  <c r="V42" i="12"/>
  <c r="U42" i="12"/>
  <c r="T42" i="12"/>
  <c r="S42" i="12"/>
  <c r="L42" i="12"/>
  <c r="K42" i="12"/>
  <c r="J42" i="12"/>
  <c r="I42" i="12"/>
  <c r="V41" i="12"/>
  <c r="U41" i="12"/>
  <c r="T41" i="12"/>
  <c r="S41" i="12"/>
  <c r="L41" i="12"/>
  <c r="K41" i="12"/>
  <c r="J41" i="12"/>
  <c r="I41" i="12"/>
  <c r="V40" i="12"/>
  <c r="U40" i="12"/>
  <c r="T40" i="12"/>
  <c r="S40" i="12"/>
  <c r="L40" i="12"/>
  <c r="K40" i="12"/>
  <c r="J40" i="12"/>
  <c r="I40" i="12"/>
  <c r="V39" i="12"/>
  <c r="U39" i="12"/>
  <c r="T39" i="12"/>
  <c r="S39" i="12"/>
  <c r="L39" i="12"/>
  <c r="K39" i="12"/>
  <c r="J39" i="12"/>
  <c r="I39" i="12"/>
  <c r="V38" i="12"/>
  <c r="U38" i="12"/>
  <c r="T38" i="12"/>
  <c r="S38" i="12"/>
  <c r="L38" i="12"/>
  <c r="K38" i="12"/>
  <c r="J38" i="12"/>
  <c r="I38" i="12"/>
  <c r="V37" i="12"/>
  <c r="U37" i="12"/>
  <c r="T37" i="12"/>
  <c r="S37" i="12"/>
  <c r="L37" i="12"/>
  <c r="K37" i="12"/>
  <c r="J37" i="12"/>
  <c r="I37" i="12"/>
  <c r="V36" i="12"/>
  <c r="U36" i="12"/>
  <c r="T36" i="12"/>
  <c r="S36" i="12"/>
  <c r="L36" i="12"/>
  <c r="K36" i="12"/>
  <c r="J36" i="12"/>
  <c r="I36" i="12"/>
  <c r="V35" i="12"/>
  <c r="U35" i="12"/>
  <c r="T35" i="12"/>
  <c r="S35" i="12"/>
  <c r="L35" i="12"/>
  <c r="K35" i="12"/>
  <c r="J35" i="12"/>
  <c r="I35" i="12"/>
  <c r="V34" i="12"/>
  <c r="U34" i="12"/>
  <c r="T34" i="12"/>
  <c r="S34" i="12"/>
  <c r="L34" i="12"/>
  <c r="K34" i="12"/>
  <c r="J34" i="12"/>
  <c r="I34" i="12"/>
  <c r="V33" i="12"/>
  <c r="U33" i="12"/>
  <c r="T33" i="12"/>
  <c r="S33" i="12"/>
  <c r="L33" i="12"/>
  <c r="K33" i="12"/>
  <c r="J33" i="12"/>
  <c r="I33" i="12"/>
  <c r="V32" i="12"/>
  <c r="U32" i="12"/>
  <c r="T32" i="12"/>
  <c r="S32" i="12"/>
  <c r="L32" i="12"/>
  <c r="K32" i="12"/>
  <c r="J32" i="12"/>
  <c r="I32" i="12"/>
  <c r="V31" i="12"/>
  <c r="U31" i="12"/>
  <c r="T31" i="12"/>
  <c r="S31" i="12"/>
  <c r="L31" i="12"/>
  <c r="K31" i="12"/>
  <c r="J31" i="12"/>
  <c r="I31" i="12"/>
  <c r="V30" i="12"/>
  <c r="U30" i="12"/>
  <c r="T30" i="12"/>
  <c r="S30" i="12"/>
  <c r="L30" i="12"/>
  <c r="K30" i="12"/>
  <c r="J30" i="12"/>
  <c r="I30" i="12"/>
  <c r="V29" i="12"/>
  <c r="U29" i="12"/>
  <c r="T29" i="12"/>
  <c r="S29" i="12"/>
  <c r="L29" i="12"/>
  <c r="K29" i="12"/>
  <c r="J29" i="12"/>
  <c r="I29" i="12"/>
  <c r="V28" i="12"/>
  <c r="U28" i="12"/>
  <c r="T28" i="12"/>
  <c r="S28" i="12"/>
  <c r="L28" i="12"/>
  <c r="K28" i="12"/>
  <c r="J28" i="12"/>
  <c r="I28" i="12"/>
  <c r="V27" i="12"/>
  <c r="U27" i="12"/>
  <c r="T27" i="12"/>
  <c r="S27" i="12"/>
  <c r="L27" i="12"/>
  <c r="K27" i="12"/>
  <c r="J27" i="12"/>
  <c r="I27" i="12"/>
  <c r="V26" i="12"/>
  <c r="U26" i="12"/>
  <c r="T26" i="12"/>
  <c r="S26" i="12"/>
  <c r="L26" i="12"/>
  <c r="K26" i="12"/>
  <c r="J26" i="12"/>
  <c r="I26" i="12"/>
  <c r="V25" i="12"/>
  <c r="U25" i="12"/>
  <c r="T25" i="12"/>
  <c r="S25" i="12"/>
  <c r="L25" i="12"/>
  <c r="K25" i="12"/>
  <c r="J25" i="12"/>
  <c r="I25" i="12"/>
  <c r="V24" i="12"/>
  <c r="U24" i="12"/>
  <c r="T24" i="12"/>
  <c r="S24" i="12"/>
  <c r="L24" i="12"/>
  <c r="K24" i="12"/>
  <c r="J24" i="12"/>
  <c r="I24" i="12"/>
  <c r="V23" i="12"/>
  <c r="U23" i="12"/>
  <c r="T23" i="12"/>
  <c r="S23" i="12"/>
  <c r="L23" i="12"/>
  <c r="K23" i="12"/>
  <c r="J23" i="12"/>
  <c r="I23" i="12"/>
  <c r="V22" i="12"/>
  <c r="U22" i="12"/>
  <c r="T22" i="12"/>
  <c r="S22" i="12"/>
  <c r="L22" i="12"/>
  <c r="K22" i="12"/>
  <c r="J22" i="12"/>
  <c r="I22" i="12"/>
  <c r="V21" i="12"/>
  <c r="U21" i="12"/>
  <c r="T21" i="12"/>
  <c r="S21" i="12"/>
  <c r="L21" i="12"/>
  <c r="K21" i="12"/>
  <c r="J21" i="12"/>
  <c r="I21" i="12"/>
  <c r="V20" i="12"/>
  <c r="U20" i="12"/>
  <c r="T20" i="12"/>
  <c r="S20" i="12"/>
  <c r="L20" i="12"/>
  <c r="K20" i="12"/>
  <c r="J20" i="12"/>
  <c r="I20" i="12"/>
  <c r="V19" i="12"/>
  <c r="U19" i="12"/>
  <c r="T19" i="12"/>
  <c r="S19" i="12"/>
  <c r="L19" i="12"/>
  <c r="K19" i="12"/>
  <c r="J19" i="12"/>
  <c r="I19" i="12"/>
  <c r="V18" i="12"/>
  <c r="U18" i="12"/>
  <c r="T18" i="12"/>
  <c r="S18" i="12"/>
  <c r="L18" i="12"/>
  <c r="K18" i="12"/>
  <c r="J18" i="12"/>
  <c r="I18" i="12"/>
  <c r="V17" i="12"/>
  <c r="U17" i="12"/>
  <c r="T17" i="12"/>
  <c r="S17" i="12"/>
  <c r="L17" i="12"/>
  <c r="K17" i="12"/>
  <c r="J17" i="12"/>
  <c r="I17" i="12"/>
  <c r="V16" i="12"/>
  <c r="U16" i="12"/>
  <c r="T16" i="12"/>
  <c r="S16" i="12"/>
  <c r="L16" i="12"/>
  <c r="K16" i="12"/>
  <c r="J16" i="12"/>
  <c r="I16" i="12"/>
  <c r="V15" i="12"/>
  <c r="U15" i="12"/>
  <c r="T15" i="12"/>
  <c r="S15" i="12"/>
  <c r="L15" i="12"/>
  <c r="K15" i="12"/>
  <c r="J15" i="12"/>
  <c r="I15" i="12"/>
  <c r="A15" i="12"/>
  <c r="V14" i="12"/>
  <c r="U14" i="12"/>
  <c r="T14" i="12"/>
  <c r="S14" i="12"/>
  <c r="L14" i="12"/>
  <c r="K14" i="12"/>
  <c r="J14" i="12"/>
  <c r="I14" i="12"/>
  <c r="V13" i="12"/>
  <c r="U13" i="12"/>
  <c r="T13" i="12"/>
  <c r="S13" i="12"/>
  <c r="L13" i="12"/>
  <c r="K13" i="12"/>
  <c r="J13" i="12"/>
  <c r="I13" i="12"/>
  <c r="V12" i="12"/>
  <c r="U12" i="12"/>
  <c r="T12" i="12"/>
  <c r="S12" i="12"/>
  <c r="L12" i="12"/>
  <c r="K12" i="12"/>
  <c r="J12" i="12"/>
  <c r="I12" i="12"/>
  <c r="A12" i="12"/>
  <c r="V11" i="12"/>
  <c r="U11" i="12"/>
  <c r="T11" i="12"/>
  <c r="S11" i="12"/>
  <c r="L11" i="12"/>
  <c r="K11" i="12"/>
  <c r="J11" i="12"/>
  <c r="I11" i="12"/>
  <c r="A11" i="12"/>
  <c r="V10" i="12"/>
  <c r="U10" i="12"/>
  <c r="T10" i="12"/>
  <c r="S10" i="12"/>
  <c r="L10" i="12"/>
  <c r="K10" i="12"/>
  <c r="J10" i="12"/>
  <c r="I10" i="12"/>
  <c r="V9" i="12"/>
  <c r="U9" i="12"/>
  <c r="T9" i="12"/>
  <c r="S9" i="12"/>
  <c r="L9" i="12"/>
  <c r="K9" i="12"/>
  <c r="J9" i="12"/>
  <c r="I9" i="12"/>
  <c r="V8" i="12"/>
  <c r="U8" i="12"/>
  <c r="T8" i="12"/>
  <c r="S8" i="12"/>
  <c r="L8" i="12"/>
  <c r="K8" i="12"/>
  <c r="J8" i="12"/>
  <c r="I8" i="12"/>
  <c r="V7" i="12"/>
  <c r="U7" i="12"/>
  <c r="T7" i="12"/>
  <c r="S7" i="12"/>
  <c r="L7" i="12"/>
  <c r="K7" i="12"/>
  <c r="J7" i="12"/>
  <c r="I7" i="12"/>
  <c r="V6" i="12"/>
  <c r="U6" i="12"/>
  <c r="T6" i="12"/>
  <c r="S6" i="12"/>
  <c r="L6" i="12"/>
  <c r="K6" i="12"/>
  <c r="J6" i="12"/>
  <c r="I6" i="12"/>
  <c r="V5" i="12"/>
  <c r="U5" i="12"/>
  <c r="T5" i="12"/>
  <c r="S5" i="12"/>
  <c r="L5" i="12"/>
  <c r="K5" i="12"/>
  <c r="J5" i="12"/>
  <c r="I5" i="12"/>
  <c r="D113" i="11"/>
  <c r="D112" i="11"/>
  <c r="D111" i="11"/>
  <c r="D110" i="11"/>
  <c r="D109" i="11"/>
  <c r="D108" i="11"/>
  <c r="D107" i="11"/>
  <c r="D106" i="11"/>
  <c r="D105" i="11"/>
  <c r="D104" i="11"/>
  <c r="D103" i="11"/>
  <c r="B103" i="11"/>
  <c r="B104" i="11" s="1"/>
  <c r="B105" i="11" s="1"/>
  <c r="B106" i="11" s="1"/>
  <c r="B107" i="11" s="1"/>
  <c r="B108" i="11" s="1"/>
  <c r="B109" i="11" s="1"/>
  <c r="B110" i="11" s="1"/>
  <c r="B111" i="11" s="1"/>
  <c r="B112" i="11" s="1"/>
  <c r="B113" i="11" s="1"/>
  <c r="B114" i="11" s="1"/>
  <c r="D102" i="11"/>
  <c r="D101" i="11"/>
  <c r="B101" i="11"/>
  <c r="B102" i="11" s="1"/>
  <c r="D100" i="11"/>
  <c r="D90" i="11"/>
  <c r="D89" i="11"/>
  <c r="D88" i="11"/>
  <c r="D87" i="11"/>
  <c r="D86" i="11"/>
  <c r="D85" i="11"/>
  <c r="D84" i="11"/>
  <c r="B84" i="11"/>
  <c r="B85" i="11" s="1"/>
  <c r="B86" i="11" s="1"/>
  <c r="B87" i="11" s="1"/>
  <c r="B88" i="11" s="1"/>
  <c r="B89" i="11" s="1"/>
  <c r="B90" i="11" s="1"/>
  <c r="B91" i="11" s="1"/>
  <c r="D83" i="11"/>
  <c r="D82" i="11"/>
  <c r="D81" i="11"/>
  <c r="D80" i="11"/>
  <c r="D79" i="11"/>
  <c r="B79" i="11"/>
  <c r="B80" i="11" s="1"/>
  <c r="B81" i="11" s="1"/>
  <c r="B82" i="11" s="1"/>
  <c r="B83" i="11" s="1"/>
  <c r="D78" i="11"/>
  <c r="B78" i="11"/>
  <c r="D77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B55" i="1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D54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B32" i="1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D31" i="11"/>
  <c r="D21" i="11"/>
  <c r="D20" i="11"/>
  <c r="D19" i="11"/>
  <c r="D18" i="11"/>
  <c r="D17" i="11"/>
  <c r="B17" i="11"/>
  <c r="B18" i="11" s="1"/>
  <c r="B19" i="11" s="1"/>
  <c r="B20" i="11" s="1"/>
  <c r="B21" i="11" s="1"/>
  <c r="B22" i="11" s="1"/>
  <c r="D16" i="11"/>
  <c r="D15" i="11"/>
  <c r="D14" i="11"/>
  <c r="D13" i="11"/>
  <c r="D12" i="11"/>
  <c r="D11" i="11"/>
  <c r="D10" i="11"/>
  <c r="D9" i="11"/>
  <c r="B9" i="11"/>
  <c r="B10" i="11" s="1"/>
  <c r="B11" i="11" s="1"/>
  <c r="B12" i="11" s="1"/>
  <c r="B13" i="11" s="1"/>
  <c r="B14" i="11" s="1"/>
  <c r="B15" i="11" s="1"/>
  <c r="B16" i="11" s="1"/>
  <c r="D8" i="11"/>
  <c r="J109" i="10"/>
  <c r="H109" i="10"/>
  <c r="F109" i="10"/>
  <c r="J108" i="10"/>
  <c r="H108" i="10"/>
  <c r="F108" i="10"/>
  <c r="J107" i="10"/>
  <c r="H107" i="10"/>
  <c r="F107" i="10"/>
  <c r="J106" i="10"/>
  <c r="H106" i="10"/>
  <c r="F106" i="10"/>
  <c r="J105" i="10"/>
  <c r="H105" i="10"/>
  <c r="F105" i="10"/>
  <c r="J104" i="10"/>
  <c r="H104" i="10"/>
  <c r="F104" i="10"/>
  <c r="L103" i="10"/>
  <c r="J103" i="10"/>
  <c r="H103" i="10"/>
  <c r="F103" i="10"/>
  <c r="L102" i="10"/>
  <c r="J102" i="10"/>
  <c r="H102" i="10"/>
  <c r="F102" i="10"/>
  <c r="L101" i="10"/>
  <c r="J101" i="10"/>
  <c r="H101" i="10"/>
  <c r="F101" i="10"/>
  <c r="L100" i="10"/>
  <c r="J100" i="10"/>
  <c r="H100" i="10"/>
  <c r="F100" i="10"/>
  <c r="L99" i="10"/>
  <c r="J99" i="10"/>
  <c r="H99" i="10"/>
  <c r="F99" i="10"/>
  <c r="L98" i="10"/>
  <c r="J98" i="10"/>
  <c r="H98" i="10"/>
  <c r="F98" i="10"/>
  <c r="L97" i="10"/>
  <c r="J97" i="10"/>
  <c r="H97" i="10"/>
  <c r="F97" i="10"/>
  <c r="L96" i="10"/>
  <c r="J96" i="10"/>
  <c r="I95" i="10"/>
  <c r="G95" i="10" s="1"/>
  <c r="J87" i="10"/>
  <c r="H87" i="10"/>
  <c r="F87" i="10"/>
  <c r="J86" i="10"/>
  <c r="H86" i="10"/>
  <c r="F86" i="10"/>
  <c r="J85" i="10"/>
  <c r="H85" i="10"/>
  <c r="F85" i="10"/>
  <c r="J84" i="10"/>
  <c r="H84" i="10"/>
  <c r="F84" i="10"/>
  <c r="J83" i="10"/>
  <c r="H83" i="10"/>
  <c r="F83" i="10"/>
  <c r="J82" i="10"/>
  <c r="H82" i="10"/>
  <c r="F82" i="10"/>
  <c r="L81" i="10"/>
  <c r="J81" i="10"/>
  <c r="H81" i="10"/>
  <c r="F81" i="10"/>
  <c r="L80" i="10"/>
  <c r="J80" i="10"/>
  <c r="H80" i="10"/>
  <c r="F80" i="10"/>
  <c r="L79" i="10"/>
  <c r="J79" i="10"/>
  <c r="H79" i="10"/>
  <c r="F79" i="10"/>
  <c r="L78" i="10"/>
  <c r="J78" i="10"/>
  <c r="H78" i="10"/>
  <c r="F78" i="10"/>
  <c r="L77" i="10"/>
  <c r="J77" i="10"/>
  <c r="H77" i="10"/>
  <c r="F77" i="10"/>
  <c r="L76" i="10"/>
  <c r="J76" i="10"/>
  <c r="H76" i="10"/>
  <c r="F76" i="10"/>
  <c r="L75" i="10"/>
  <c r="J75" i="10"/>
  <c r="H75" i="10"/>
  <c r="F75" i="10"/>
  <c r="L74" i="10"/>
  <c r="J74" i="10"/>
  <c r="I73" i="10"/>
  <c r="G73" i="10" s="1"/>
  <c r="J65" i="10"/>
  <c r="H65" i="10"/>
  <c r="F65" i="10"/>
  <c r="J64" i="10"/>
  <c r="H64" i="10"/>
  <c r="F64" i="10"/>
  <c r="J63" i="10"/>
  <c r="H63" i="10"/>
  <c r="F63" i="10"/>
  <c r="J62" i="10"/>
  <c r="H62" i="10"/>
  <c r="F62" i="10"/>
  <c r="J61" i="10"/>
  <c r="H61" i="10"/>
  <c r="F61" i="10"/>
  <c r="J60" i="10"/>
  <c r="H60" i="10"/>
  <c r="F60" i="10"/>
  <c r="L59" i="10"/>
  <c r="J59" i="10"/>
  <c r="H59" i="10"/>
  <c r="F59" i="10"/>
  <c r="L58" i="10"/>
  <c r="J58" i="10"/>
  <c r="H58" i="10"/>
  <c r="F58" i="10"/>
  <c r="L57" i="10"/>
  <c r="J57" i="10"/>
  <c r="H57" i="10"/>
  <c r="F57" i="10"/>
  <c r="L56" i="10"/>
  <c r="J56" i="10"/>
  <c r="H56" i="10"/>
  <c r="F56" i="10"/>
  <c r="L55" i="10"/>
  <c r="J55" i="10"/>
  <c r="H55" i="10"/>
  <c r="F55" i="10"/>
  <c r="L54" i="10"/>
  <c r="J54" i="10"/>
  <c r="H54" i="10"/>
  <c r="F54" i="10"/>
  <c r="L53" i="10"/>
  <c r="J53" i="10"/>
  <c r="H53" i="10"/>
  <c r="F53" i="10"/>
  <c r="L52" i="10"/>
  <c r="I51" i="10"/>
  <c r="J52" i="10" s="1"/>
  <c r="J43" i="10"/>
  <c r="H43" i="10"/>
  <c r="F43" i="10"/>
  <c r="J42" i="10"/>
  <c r="H42" i="10"/>
  <c r="F42" i="10"/>
  <c r="J41" i="10"/>
  <c r="H41" i="10"/>
  <c r="F41" i="10"/>
  <c r="J40" i="10"/>
  <c r="H40" i="10"/>
  <c r="F40" i="10"/>
  <c r="J39" i="10"/>
  <c r="H39" i="10"/>
  <c r="F39" i="10"/>
  <c r="J38" i="10"/>
  <c r="H38" i="10"/>
  <c r="F38" i="10"/>
  <c r="L37" i="10"/>
  <c r="J37" i="10"/>
  <c r="H37" i="10"/>
  <c r="F37" i="10"/>
  <c r="L36" i="10"/>
  <c r="J36" i="10"/>
  <c r="H36" i="10"/>
  <c r="F36" i="10"/>
  <c r="L35" i="10"/>
  <c r="J35" i="10"/>
  <c r="H35" i="10"/>
  <c r="F35" i="10"/>
  <c r="L34" i="10"/>
  <c r="J34" i="10"/>
  <c r="H34" i="10"/>
  <c r="F34" i="10"/>
  <c r="L33" i="10"/>
  <c r="J33" i="10"/>
  <c r="H33" i="10"/>
  <c r="F33" i="10"/>
  <c r="L32" i="10"/>
  <c r="J32" i="10"/>
  <c r="H32" i="10"/>
  <c r="F32" i="10"/>
  <c r="L31" i="10"/>
  <c r="J31" i="10"/>
  <c r="H31" i="10"/>
  <c r="F31" i="10"/>
  <c r="L30" i="10"/>
  <c r="I29" i="10"/>
  <c r="J30" i="10" s="1"/>
  <c r="J21" i="10"/>
  <c r="H21" i="10"/>
  <c r="F21" i="10"/>
  <c r="J20" i="10"/>
  <c r="H20" i="10"/>
  <c r="F20" i="10"/>
  <c r="J19" i="10"/>
  <c r="H19" i="10"/>
  <c r="F19" i="10"/>
  <c r="J18" i="10"/>
  <c r="H18" i="10"/>
  <c r="F18" i="10"/>
  <c r="J17" i="10"/>
  <c r="H17" i="10"/>
  <c r="F17" i="10"/>
  <c r="J16" i="10"/>
  <c r="H16" i="10"/>
  <c r="F16" i="10"/>
  <c r="L15" i="10"/>
  <c r="J15" i="10"/>
  <c r="H15" i="10"/>
  <c r="F15" i="10"/>
  <c r="L14" i="10"/>
  <c r="J14" i="10"/>
  <c r="H14" i="10"/>
  <c r="F14" i="10"/>
  <c r="L13" i="10"/>
  <c r="J13" i="10"/>
  <c r="H13" i="10"/>
  <c r="F13" i="10"/>
  <c r="L12" i="10"/>
  <c r="J12" i="10"/>
  <c r="H12" i="10"/>
  <c r="F12" i="10"/>
  <c r="L11" i="10"/>
  <c r="J11" i="10"/>
  <c r="H11" i="10"/>
  <c r="F11" i="10"/>
  <c r="L10" i="10"/>
  <c r="J10" i="10"/>
  <c r="H10" i="10"/>
  <c r="F10" i="10"/>
  <c r="L9" i="10"/>
  <c r="J9" i="10"/>
  <c r="H9" i="10"/>
  <c r="F9" i="10"/>
  <c r="L8" i="10"/>
  <c r="I7" i="10"/>
  <c r="J8" i="10" s="1"/>
  <c r="O21" i="9"/>
  <c r="M21" i="9"/>
  <c r="K21" i="9"/>
  <c r="I21" i="9"/>
  <c r="G21" i="9"/>
  <c r="E21" i="9"/>
  <c r="Q20" i="9"/>
  <c r="O20" i="9"/>
  <c r="M20" i="9"/>
  <c r="K20" i="9"/>
  <c r="I20" i="9"/>
  <c r="G20" i="9"/>
  <c r="E20" i="9"/>
  <c r="Q19" i="9"/>
  <c r="O19" i="9"/>
  <c r="M19" i="9"/>
  <c r="K19" i="9"/>
  <c r="I19" i="9"/>
  <c r="G19" i="9"/>
  <c r="E19" i="9"/>
  <c r="Q18" i="9"/>
  <c r="O18" i="9"/>
  <c r="M18" i="9"/>
  <c r="K18" i="9"/>
  <c r="I18" i="9"/>
  <c r="G18" i="9"/>
  <c r="E18" i="9"/>
  <c r="Q17" i="9"/>
  <c r="O17" i="9"/>
  <c r="M17" i="9"/>
  <c r="K17" i="9"/>
  <c r="I17" i="9"/>
  <c r="G17" i="9"/>
  <c r="E17" i="9"/>
  <c r="Q16" i="9"/>
  <c r="O16" i="9"/>
  <c r="M16" i="9"/>
  <c r="K16" i="9"/>
  <c r="I16" i="9"/>
  <c r="G16" i="9"/>
  <c r="E16" i="9"/>
  <c r="Q15" i="9"/>
  <c r="O15" i="9"/>
  <c r="M15" i="9"/>
  <c r="K15" i="9"/>
  <c r="I15" i="9"/>
  <c r="G15" i="9"/>
  <c r="E15" i="9"/>
  <c r="Q14" i="9"/>
  <c r="O14" i="9"/>
  <c r="M14" i="9"/>
  <c r="K14" i="9"/>
  <c r="I14" i="9"/>
  <c r="G14" i="9"/>
  <c r="E14" i="9"/>
  <c r="Q13" i="9"/>
  <c r="O13" i="9"/>
  <c r="M13" i="9"/>
  <c r="K13" i="9"/>
  <c r="I13" i="9"/>
  <c r="G13" i="9"/>
  <c r="E13" i="9"/>
  <c r="Q12" i="9"/>
  <c r="O12" i="9"/>
  <c r="M12" i="9"/>
  <c r="K12" i="9"/>
  <c r="I12" i="9"/>
  <c r="G12" i="9"/>
  <c r="E12" i="9"/>
  <c r="Q11" i="9"/>
  <c r="O11" i="9"/>
  <c r="M11" i="9"/>
  <c r="K11" i="9"/>
  <c r="I11" i="9"/>
  <c r="G11" i="9"/>
  <c r="E11" i="9"/>
  <c r="Q10" i="9"/>
  <c r="O10" i="9"/>
  <c r="M10" i="9"/>
  <c r="K10" i="9"/>
  <c r="I10" i="9"/>
  <c r="G10" i="9"/>
  <c r="E10" i="9"/>
  <c r="Q9" i="9"/>
  <c r="O9" i="9"/>
  <c r="M9" i="9"/>
  <c r="K9" i="9"/>
  <c r="I9" i="9"/>
  <c r="G9" i="9"/>
  <c r="E9" i="9"/>
  <c r="J285" i="8"/>
  <c r="H285" i="8"/>
  <c r="F285" i="8"/>
  <c r="J284" i="8"/>
  <c r="H284" i="8"/>
  <c r="F284" i="8"/>
  <c r="J283" i="8"/>
  <c r="H283" i="8"/>
  <c r="F283" i="8"/>
  <c r="J282" i="8"/>
  <c r="H282" i="8"/>
  <c r="F282" i="8"/>
  <c r="J281" i="8"/>
  <c r="H281" i="8"/>
  <c r="F281" i="8"/>
  <c r="J280" i="8"/>
  <c r="H280" i="8"/>
  <c r="F280" i="8"/>
  <c r="L279" i="8"/>
  <c r="J279" i="8"/>
  <c r="H279" i="8"/>
  <c r="F279" i="8"/>
  <c r="L278" i="8"/>
  <c r="J278" i="8"/>
  <c r="H278" i="8"/>
  <c r="F278" i="8"/>
  <c r="L277" i="8"/>
  <c r="J277" i="8"/>
  <c r="H277" i="8"/>
  <c r="F277" i="8"/>
  <c r="L276" i="8"/>
  <c r="J276" i="8"/>
  <c r="H276" i="8"/>
  <c r="F276" i="8"/>
  <c r="L275" i="8"/>
  <c r="J275" i="8"/>
  <c r="H275" i="8"/>
  <c r="F275" i="8"/>
  <c r="L274" i="8"/>
  <c r="J274" i="8"/>
  <c r="H274" i="8"/>
  <c r="F274" i="8"/>
  <c r="L273" i="8"/>
  <c r="J273" i="8"/>
  <c r="H273" i="8"/>
  <c r="F273" i="8"/>
  <c r="K271" i="8"/>
  <c r="L272" i="8" s="1"/>
  <c r="B270" i="8"/>
  <c r="J263" i="8"/>
  <c r="H263" i="8"/>
  <c r="F263" i="8"/>
  <c r="J262" i="8"/>
  <c r="H262" i="8"/>
  <c r="F262" i="8"/>
  <c r="J261" i="8"/>
  <c r="H261" i="8"/>
  <c r="F261" i="8"/>
  <c r="J260" i="8"/>
  <c r="H260" i="8"/>
  <c r="F260" i="8"/>
  <c r="J259" i="8"/>
  <c r="H259" i="8"/>
  <c r="F259" i="8"/>
  <c r="J258" i="8"/>
  <c r="H258" i="8"/>
  <c r="F258" i="8"/>
  <c r="L257" i="8"/>
  <c r="J257" i="8"/>
  <c r="H257" i="8"/>
  <c r="F257" i="8"/>
  <c r="L256" i="8"/>
  <c r="J256" i="8"/>
  <c r="H256" i="8"/>
  <c r="F256" i="8"/>
  <c r="L255" i="8"/>
  <c r="J255" i="8"/>
  <c r="H255" i="8"/>
  <c r="F255" i="8"/>
  <c r="L254" i="8"/>
  <c r="J254" i="8"/>
  <c r="H254" i="8"/>
  <c r="F254" i="8"/>
  <c r="L253" i="8"/>
  <c r="J253" i="8"/>
  <c r="H253" i="8"/>
  <c r="F253" i="8"/>
  <c r="L252" i="8"/>
  <c r="J252" i="8"/>
  <c r="H252" i="8"/>
  <c r="F252" i="8"/>
  <c r="L251" i="8"/>
  <c r="J251" i="8"/>
  <c r="H251" i="8"/>
  <c r="F251" i="8"/>
  <c r="L250" i="8"/>
  <c r="K249" i="8"/>
  <c r="B248" i="8"/>
  <c r="J241" i="8"/>
  <c r="H241" i="8"/>
  <c r="F241" i="8"/>
  <c r="J240" i="8"/>
  <c r="H240" i="8"/>
  <c r="F240" i="8"/>
  <c r="J239" i="8"/>
  <c r="H239" i="8"/>
  <c r="F239" i="8"/>
  <c r="J238" i="8"/>
  <c r="H238" i="8"/>
  <c r="F238" i="8"/>
  <c r="J237" i="8"/>
  <c r="H237" i="8"/>
  <c r="F237" i="8"/>
  <c r="J236" i="8"/>
  <c r="H236" i="8"/>
  <c r="F236" i="8"/>
  <c r="L235" i="8"/>
  <c r="J235" i="8"/>
  <c r="H235" i="8"/>
  <c r="F235" i="8"/>
  <c r="L234" i="8"/>
  <c r="J234" i="8"/>
  <c r="H234" i="8"/>
  <c r="F234" i="8"/>
  <c r="L233" i="8"/>
  <c r="J233" i="8"/>
  <c r="H233" i="8"/>
  <c r="F233" i="8"/>
  <c r="L232" i="8"/>
  <c r="J232" i="8"/>
  <c r="H232" i="8"/>
  <c r="F232" i="8"/>
  <c r="L231" i="8"/>
  <c r="J231" i="8"/>
  <c r="H231" i="8"/>
  <c r="F231" i="8"/>
  <c r="L230" i="8"/>
  <c r="J230" i="8"/>
  <c r="H230" i="8"/>
  <c r="F230" i="8"/>
  <c r="L229" i="8"/>
  <c r="J229" i="8"/>
  <c r="H229" i="8"/>
  <c r="F229" i="8"/>
  <c r="L228" i="8"/>
  <c r="K227" i="8"/>
  <c r="B226" i="8"/>
  <c r="J219" i="8"/>
  <c r="H219" i="8"/>
  <c r="F219" i="8"/>
  <c r="J218" i="8"/>
  <c r="H218" i="8"/>
  <c r="F218" i="8"/>
  <c r="J217" i="8"/>
  <c r="H217" i="8"/>
  <c r="F217" i="8"/>
  <c r="J216" i="8"/>
  <c r="H216" i="8"/>
  <c r="F216" i="8"/>
  <c r="J215" i="8"/>
  <c r="H215" i="8"/>
  <c r="F215" i="8"/>
  <c r="J214" i="8"/>
  <c r="H214" i="8"/>
  <c r="F214" i="8"/>
  <c r="L213" i="8"/>
  <c r="J213" i="8"/>
  <c r="H213" i="8"/>
  <c r="F213" i="8"/>
  <c r="L212" i="8"/>
  <c r="J212" i="8"/>
  <c r="H212" i="8"/>
  <c r="F212" i="8"/>
  <c r="L211" i="8"/>
  <c r="J211" i="8"/>
  <c r="H211" i="8"/>
  <c r="F211" i="8"/>
  <c r="L210" i="8"/>
  <c r="J210" i="8"/>
  <c r="H210" i="8"/>
  <c r="F210" i="8"/>
  <c r="L209" i="8"/>
  <c r="J209" i="8"/>
  <c r="H209" i="8"/>
  <c r="F209" i="8"/>
  <c r="L208" i="8"/>
  <c r="J208" i="8"/>
  <c r="H208" i="8"/>
  <c r="F208" i="8"/>
  <c r="L207" i="8"/>
  <c r="J207" i="8"/>
  <c r="H207" i="8"/>
  <c r="F207" i="8"/>
  <c r="L206" i="8"/>
  <c r="K205" i="8"/>
  <c r="B204" i="8"/>
  <c r="J197" i="8"/>
  <c r="H197" i="8"/>
  <c r="F197" i="8"/>
  <c r="J196" i="8"/>
  <c r="H196" i="8"/>
  <c r="F196" i="8"/>
  <c r="J195" i="8"/>
  <c r="H195" i="8"/>
  <c r="F195" i="8"/>
  <c r="J194" i="8"/>
  <c r="H194" i="8"/>
  <c r="F194" i="8"/>
  <c r="J193" i="8"/>
  <c r="H193" i="8"/>
  <c r="F193" i="8"/>
  <c r="J192" i="8"/>
  <c r="H192" i="8"/>
  <c r="F192" i="8"/>
  <c r="L191" i="8"/>
  <c r="J191" i="8"/>
  <c r="H191" i="8"/>
  <c r="F191" i="8"/>
  <c r="L190" i="8"/>
  <c r="J190" i="8"/>
  <c r="H190" i="8"/>
  <c r="F190" i="8"/>
  <c r="L189" i="8"/>
  <c r="J189" i="8"/>
  <c r="H189" i="8"/>
  <c r="F189" i="8"/>
  <c r="L188" i="8"/>
  <c r="J188" i="8"/>
  <c r="H188" i="8"/>
  <c r="F188" i="8"/>
  <c r="L187" i="8"/>
  <c r="J187" i="8"/>
  <c r="H187" i="8"/>
  <c r="F187" i="8"/>
  <c r="L186" i="8"/>
  <c r="J186" i="8"/>
  <c r="H186" i="8"/>
  <c r="F186" i="8"/>
  <c r="L185" i="8"/>
  <c r="J185" i="8"/>
  <c r="H185" i="8"/>
  <c r="F185" i="8"/>
  <c r="K183" i="8"/>
  <c r="L184" i="8" s="1"/>
  <c r="B182" i="8"/>
  <c r="J175" i="8"/>
  <c r="H175" i="8"/>
  <c r="F175" i="8"/>
  <c r="J174" i="8"/>
  <c r="H174" i="8"/>
  <c r="F174" i="8"/>
  <c r="J173" i="8"/>
  <c r="H173" i="8"/>
  <c r="F173" i="8"/>
  <c r="J172" i="8"/>
  <c r="H172" i="8"/>
  <c r="F172" i="8"/>
  <c r="J171" i="8"/>
  <c r="H171" i="8"/>
  <c r="F171" i="8"/>
  <c r="J170" i="8"/>
  <c r="H170" i="8"/>
  <c r="F170" i="8"/>
  <c r="L169" i="8"/>
  <c r="J169" i="8"/>
  <c r="H169" i="8"/>
  <c r="F169" i="8"/>
  <c r="L168" i="8"/>
  <c r="J168" i="8"/>
  <c r="H168" i="8"/>
  <c r="F168" i="8"/>
  <c r="L167" i="8"/>
  <c r="J167" i="8"/>
  <c r="H167" i="8"/>
  <c r="F167" i="8"/>
  <c r="L166" i="8"/>
  <c r="J166" i="8"/>
  <c r="H166" i="8"/>
  <c r="F166" i="8"/>
  <c r="L165" i="8"/>
  <c r="J165" i="8"/>
  <c r="H165" i="8"/>
  <c r="F165" i="8"/>
  <c r="L164" i="8"/>
  <c r="J164" i="8"/>
  <c r="H164" i="8"/>
  <c r="F164" i="8"/>
  <c r="L163" i="8"/>
  <c r="J163" i="8"/>
  <c r="H163" i="8"/>
  <c r="F163" i="8"/>
  <c r="K161" i="8"/>
  <c r="L162" i="8" s="1"/>
  <c r="I161" i="8"/>
  <c r="J162" i="8" s="1"/>
  <c r="B160" i="8"/>
  <c r="J153" i="8"/>
  <c r="H153" i="8"/>
  <c r="F153" i="8"/>
  <c r="J152" i="8"/>
  <c r="H152" i="8"/>
  <c r="F152" i="8"/>
  <c r="J151" i="8"/>
  <c r="H151" i="8"/>
  <c r="F151" i="8"/>
  <c r="J150" i="8"/>
  <c r="H150" i="8"/>
  <c r="F150" i="8"/>
  <c r="J149" i="8"/>
  <c r="H149" i="8"/>
  <c r="F149" i="8"/>
  <c r="J148" i="8"/>
  <c r="H148" i="8"/>
  <c r="F148" i="8"/>
  <c r="L147" i="8"/>
  <c r="J147" i="8"/>
  <c r="H147" i="8"/>
  <c r="F147" i="8"/>
  <c r="L146" i="8"/>
  <c r="J146" i="8"/>
  <c r="H146" i="8"/>
  <c r="F146" i="8"/>
  <c r="L145" i="8"/>
  <c r="J145" i="8"/>
  <c r="H145" i="8"/>
  <c r="F145" i="8"/>
  <c r="L144" i="8"/>
  <c r="J144" i="8"/>
  <c r="H144" i="8"/>
  <c r="F144" i="8"/>
  <c r="L143" i="8"/>
  <c r="J143" i="8"/>
  <c r="H143" i="8"/>
  <c r="F143" i="8"/>
  <c r="L142" i="8"/>
  <c r="J142" i="8"/>
  <c r="H142" i="8"/>
  <c r="F142" i="8"/>
  <c r="L141" i="8"/>
  <c r="J141" i="8"/>
  <c r="H141" i="8"/>
  <c r="F141" i="8"/>
  <c r="K139" i="8"/>
  <c r="L140" i="8" s="1"/>
  <c r="B138" i="8"/>
  <c r="J131" i="8"/>
  <c r="H131" i="8"/>
  <c r="F131" i="8"/>
  <c r="J130" i="8"/>
  <c r="H130" i="8"/>
  <c r="F130" i="8"/>
  <c r="J129" i="8"/>
  <c r="H129" i="8"/>
  <c r="F129" i="8"/>
  <c r="J128" i="8"/>
  <c r="H128" i="8"/>
  <c r="F128" i="8"/>
  <c r="J127" i="8"/>
  <c r="H127" i="8"/>
  <c r="F127" i="8"/>
  <c r="J126" i="8"/>
  <c r="H126" i="8"/>
  <c r="F126" i="8"/>
  <c r="L125" i="8"/>
  <c r="J125" i="8"/>
  <c r="H125" i="8"/>
  <c r="F125" i="8"/>
  <c r="L124" i="8"/>
  <c r="J124" i="8"/>
  <c r="H124" i="8"/>
  <c r="F124" i="8"/>
  <c r="L123" i="8"/>
  <c r="J123" i="8"/>
  <c r="H123" i="8"/>
  <c r="F123" i="8"/>
  <c r="L122" i="8"/>
  <c r="J122" i="8"/>
  <c r="H122" i="8"/>
  <c r="F122" i="8"/>
  <c r="L121" i="8"/>
  <c r="J121" i="8"/>
  <c r="H121" i="8"/>
  <c r="F121" i="8"/>
  <c r="L120" i="8"/>
  <c r="J120" i="8"/>
  <c r="H120" i="8"/>
  <c r="F120" i="8"/>
  <c r="L119" i="8"/>
  <c r="J119" i="8"/>
  <c r="H119" i="8"/>
  <c r="F119" i="8"/>
  <c r="K117" i="8"/>
  <c r="L118" i="8" s="1"/>
  <c r="B116" i="8"/>
  <c r="J109" i="8"/>
  <c r="H109" i="8"/>
  <c r="F109" i="8"/>
  <c r="J108" i="8"/>
  <c r="H108" i="8"/>
  <c r="F108" i="8"/>
  <c r="J107" i="8"/>
  <c r="H107" i="8"/>
  <c r="F107" i="8"/>
  <c r="J106" i="8"/>
  <c r="H106" i="8"/>
  <c r="F106" i="8"/>
  <c r="J105" i="8"/>
  <c r="H105" i="8"/>
  <c r="F105" i="8"/>
  <c r="J104" i="8"/>
  <c r="H104" i="8"/>
  <c r="F104" i="8"/>
  <c r="L103" i="8"/>
  <c r="J103" i="8"/>
  <c r="H103" i="8"/>
  <c r="F103" i="8"/>
  <c r="L102" i="8"/>
  <c r="J102" i="8"/>
  <c r="H102" i="8"/>
  <c r="F102" i="8"/>
  <c r="L101" i="8"/>
  <c r="J101" i="8"/>
  <c r="H101" i="8"/>
  <c r="F101" i="8"/>
  <c r="L100" i="8"/>
  <c r="J100" i="8"/>
  <c r="H100" i="8"/>
  <c r="F100" i="8"/>
  <c r="L99" i="8"/>
  <c r="J99" i="8"/>
  <c r="H99" i="8"/>
  <c r="F99" i="8"/>
  <c r="L98" i="8"/>
  <c r="J98" i="8"/>
  <c r="H98" i="8"/>
  <c r="F98" i="8"/>
  <c r="L97" i="8"/>
  <c r="J97" i="8"/>
  <c r="H97" i="8"/>
  <c r="F97" i="8"/>
  <c r="K95" i="8"/>
  <c r="L96" i="8" s="1"/>
  <c r="J87" i="8"/>
  <c r="H87" i="8"/>
  <c r="F87" i="8"/>
  <c r="J86" i="8"/>
  <c r="H86" i="8"/>
  <c r="F86" i="8"/>
  <c r="J85" i="8"/>
  <c r="H85" i="8"/>
  <c r="F85" i="8"/>
  <c r="J84" i="8"/>
  <c r="H84" i="8"/>
  <c r="F84" i="8"/>
  <c r="J83" i="8"/>
  <c r="H83" i="8"/>
  <c r="F83" i="8"/>
  <c r="J82" i="8"/>
  <c r="H82" i="8"/>
  <c r="F82" i="8"/>
  <c r="L81" i="8"/>
  <c r="J81" i="8"/>
  <c r="H81" i="8"/>
  <c r="F81" i="8"/>
  <c r="L80" i="8"/>
  <c r="J80" i="8"/>
  <c r="H80" i="8"/>
  <c r="F80" i="8"/>
  <c r="L79" i="8"/>
  <c r="J79" i="8"/>
  <c r="H79" i="8"/>
  <c r="F79" i="8"/>
  <c r="L78" i="8"/>
  <c r="J78" i="8"/>
  <c r="H78" i="8"/>
  <c r="F78" i="8"/>
  <c r="L77" i="8"/>
  <c r="J77" i="8"/>
  <c r="H77" i="8"/>
  <c r="F77" i="8"/>
  <c r="L76" i="8"/>
  <c r="J76" i="8"/>
  <c r="H76" i="8"/>
  <c r="F76" i="8"/>
  <c r="L75" i="8"/>
  <c r="J75" i="8"/>
  <c r="H75" i="8"/>
  <c r="F75" i="8"/>
  <c r="K73" i="8"/>
  <c r="L74" i="8" s="1"/>
  <c r="J65" i="8"/>
  <c r="H65" i="8"/>
  <c r="F65" i="8"/>
  <c r="J64" i="8"/>
  <c r="H64" i="8"/>
  <c r="F64" i="8"/>
  <c r="J63" i="8"/>
  <c r="H63" i="8"/>
  <c r="F63" i="8"/>
  <c r="J62" i="8"/>
  <c r="H62" i="8"/>
  <c r="F62" i="8"/>
  <c r="J61" i="8"/>
  <c r="H61" i="8"/>
  <c r="F61" i="8"/>
  <c r="J60" i="8"/>
  <c r="H60" i="8"/>
  <c r="F60" i="8"/>
  <c r="L59" i="8"/>
  <c r="J59" i="8"/>
  <c r="H59" i="8"/>
  <c r="F59" i="8"/>
  <c r="L58" i="8"/>
  <c r="J58" i="8"/>
  <c r="H58" i="8"/>
  <c r="F58" i="8"/>
  <c r="L57" i="8"/>
  <c r="J57" i="8"/>
  <c r="H57" i="8"/>
  <c r="F57" i="8"/>
  <c r="L56" i="8"/>
  <c r="J56" i="8"/>
  <c r="H56" i="8"/>
  <c r="F56" i="8"/>
  <c r="L55" i="8"/>
  <c r="J55" i="8"/>
  <c r="H55" i="8"/>
  <c r="F55" i="8"/>
  <c r="L54" i="8"/>
  <c r="J54" i="8"/>
  <c r="H54" i="8"/>
  <c r="F54" i="8"/>
  <c r="L53" i="8"/>
  <c r="J53" i="8"/>
  <c r="H53" i="8"/>
  <c r="F53" i="8"/>
  <c r="L52" i="8"/>
  <c r="K51" i="8"/>
  <c r="J43" i="8"/>
  <c r="H43" i="8"/>
  <c r="F43" i="8"/>
  <c r="J42" i="8"/>
  <c r="H42" i="8"/>
  <c r="F42" i="8"/>
  <c r="J41" i="8"/>
  <c r="H41" i="8"/>
  <c r="F41" i="8"/>
  <c r="J40" i="8"/>
  <c r="H40" i="8"/>
  <c r="F40" i="8"/>
  <c r="J39" i="8"/>
  <c r="H39" i="8"/>
  <c r="F39" i="8"/>
  <c r="J38" i="8"/>
  <c r="H38" i="8"/>
  <c r="F38" i="8"/>
  <c r="L37" i="8"/>
  <c r="J37" i="8"/>
  <c r="H37" i="8"/>
  <c r="F37" i="8"/>
  <c r="L36" i="8"/>
  <c r="J36" i="8"/>
  <c r="H36" i="8"/>
  <c r="F36" i="8"/>
  <c r="L35" i="8"/>
  <c r="J35" i="8"/>
  <c r="H35" i="8"/>
  <c r="F35" i="8"/>
  <c r="L34" i="8"/>
  <c r="J34" i="8"/>
  <c r="H34" i="8"/>
  <c r="F34" i="8"/>
  <c r="L33" i="8"/>
  <c r="J33" i="8"/>
  <c r="H33" i="8"/>
  <c r="F33" i="8"/>
  <c r="L32" i="8"/>
  <c r="J32" i="8"/>
  <c r="H32" i="8"/>
  <c r="F32" i="8"/>
  <c r="L31" i="8"/>
  <c r="J31" i="8"/>
  <c r="H31" i="8"/>
  <c r="F31" i="8"/>
  <c r="K29" i="8"/>
  <c r="L30" i="8" s="1"/>
  <c r="I29" i="8"/>
  <c r="J30" i="8" s="1"/>
  <c r="J21" i="8"/>
  <c r="H21" i="8"/>
  <c r="F21" i="8"/>
  <c r="J20" i="8"/>
  <c r="H20" i="8"/>
  <c r="F20" i="8"/>
  <c r="J19" i="8"/>
  <c r="H19" i="8"/>
  <c r="F19" i="8"/>
  <c r="J18" i="8"/>
  <c r="H18" i="8"/>
  <c r="F18" i="8"/>
  <c r="J17" i="8"/>
  <c r="H17" i="8"/>
  <c r="F17" i="8"/>
  <c r="J16" i="8"/>
  <c r="H16" i="8"/>
  <c r="F16" i="8"/>
  <c r="L15" i="8"/>
  <c r="J15" i="8"/>
  <c r="H15" i="8"/>
  <c r="F15" i="8"/>
  <c r="L14" i="8"/>
  <c r="J14" i="8"/>
  <c r="H14" i="8"/>
  <c r="F14" i="8"/>
  <c r="L13" i="8"/>
  <c r="J13" i="8"/>
  <c r="H13" i="8"/>
  <c r="F13" i="8"/>
  <c r="L12" i="8"/>
  <c r="J12" i="8"/>
  <c r="H12" i="8"/>
  <c r="F12" i="8"/>
  <c r="L11" i="8"/>
  <c r="J11" i="8"/>
  <c r="H11" i="8"/>
  <c r="F11" i="8"/>
  <c r="L10" i="8"/>
  <c r="J10" i="8"/>
  <c r="H10" i="8"/>
  <c r="F10" i="8"/>
  <c r="L9" i="8"/>
  <c r="J9" i="8"/>
  <c r="H9" i="8"/>
  <c r="F9" i="8"/>
  <c r="L8" i="8"/>
  <c r="I7" i="8"/>
  <c r="I183" i="8" s="1"/>
  <c r="J184" i="8" s="1"/>
  <c r="S52" i="6"/>
  <c r="R52" i="6"/>
  <c r="Q52" i="6"/>
  <c r="K52" i="6"/>
  <c r="J52" i="6"/>
  <c r="I52" i="6"/>
  <c r="S51" i="6"/>
  <c r="R51" i="6"/>
  <c r="Q51" i="6"/>
  <c r="K51" i="6"/>
  <c r="J51" i="6"/>
  <c r="I51" i="6"/>
  <c r="S50" i="6"/>
  <c r="R50" i="6"/>
  <c r="Q50" i="6"/>
  <c r="K50" i="6"/>
  <c r="J50" i="6"/>
  <c r="I50" i="6"/>
  <c r="S49" i="6"/>
  <c r="R49" i="6"/>
  <c r="Q49" i="6"/>
  <c r="K49" i="6"/>
  <c r="J49" i="6"/>
  <c r="I49" i="6"/>
  <c r="S48" i="6"/>
  <c r="R48" i="6"/>
  <c r="Q48" i="6"/>
  <c r="K48" i="6"/>
  <c r="J48" i="6"/>
  <c r="I48" i="6"/>
  <c r="S47" i="6"/>
  <c r="R47" i="6"/>
  <c r="Q47" i="6"/>
  <c r="K47" i="6"/>
  <c r="J47" i="6"/>
  <c r="I47" i="6"/>
  <c r="S46" i="6"/>
  <c r="R46" i="6"/>
  <c r="Q46" i="6"/>
  <c r="K46" i="6"/>
  <c r="J46" i="6"/>
  <c r="I46" i="6"/>
  <c r="S45" i="6"/>
  <c r="R45" i="6"/>
  <c r="Q45" i="6"/>
  <c r="K45" i="6"/>
  <c r="J45" i="6"/>
  <c r="I45" i="6"/>
  <c r="S44" i="6"/>
  <c r="R44" i="6"/>
  <c r="Q44" i="6"/>
  <c r="K44" i="6"/>
  <c r="J44" i="6"/>
  <c r="I44" i="6"/>
  <c r="S43" i="6"/>
  <c r="R43" i="6"/>
  <c r="Q43" i="6"/>
  <c r="K43" i="6"/>
  <c r="J43" i="6"/>
  <c r="I43" i="6"/>
  <c r="S42" i="6"/>
  <c r="R42" i="6"/>
  <c r="Q42" i="6"/>
  <c r="K42" i="6"/>
  <c r="J42" i="6"/>
  <c r="I42" i="6"/>
  <c r="S41" i="6"/>
  <c r="R41" i="6"/>
  <c r="Q41" i="6"/>
  <c r="K41" i="6"/>
  <c r="J41" i="6"/>
  <c r="I41" i="6"/>
  <c r="S40" i="6"/>
  <c r="R40" i="6"/>
  <c r="Q40" i="6"/>
  <c r="K40" i="6"/>
  <c r="J40" i="6"/>
  <c r="I40" i="6"/>
  <c r="S39" i="6"/>
  <c r="R39" i="6"/>
  <c r="Q39" i="6"/>
  <c r="K39" i="6"/>
  <c r="J39" i="6"/>
  <c r="I39" i="6"/>
  <c r="S38" i="6"/>
  <c r="R38" i="6"/>
  <c r="Q38" i="6"/>
  <c r="K38" i="6"/>
  <c r="J38" i="6"/>
  <c r="I38" i="6"/>
  <c r="S37" i="6"/>
  <c r="R37" i="6"/>
  <c r="Q37" i="6"/>
  <c r="K37" i="6"/>
  <c r="J37" i="6"/>
  <c r="I37" i="6"/>
  <c r="S36" i="6"/>
  <c r="R36" i="6"/>
  <c r="Q36" i="6"/>
  <c r="K36" i="6"/>
  <c r="J36" i="6"/>
  <c r="I36" i="6"/>
  <c r="S35" i="6"/>
  <c r="R35" i="6"/>
  <c r="Q35" i="6"/>
  <c r="K35" i="6"/>
  <c r="J35" i="6"/>
  <c r="I35" i="6"/>
  <c r="S34" i="6"/>
  <c r="R34" i="6"/>
  <c r="Q34" i="6"/>
  <c r="K34" i="6"/>
  <c r="J34" i="6"/>
  <c r="I34" i="6"/>
  <c r="S33" i="6"/>
  <c r="R33" i="6"/>
  <c r="Q33" i="6"/>
  <c r="K33" i="6"/>
  <c r="J33" i="6"/>
  <c r="I33" i="6"/>
  <c r="S32" i="6"/>
  <c r="R32" i="6"/>
  <c r="Q32" i="6"/>
  <c r="K32" i="6"/>
  <c r="J32" i="6"/>
  <c r="I32" i="6"/>
  <c r="S31" i="6"/>
  <c r="R31" i="6"/>
  <c r="Q31" i="6"/>
  <c r="K31" i="6"/>
  <c r="J31" i="6"/>
  <c r="I31" i="6"/>
  <c r="S30" i="6"/>
  <c r="R30" i="6"/>
  <c r="Q30" i="6"/>
  <c r="K30" i="6"/>
  <c r="J30" i="6"/>
  <c r="I30" i="6"/>
  <c r="S29" i="6"/>
  <c r="R29" i="6"/>
  <c r="Q29" i="6"/>
  <c r="K29" i="6"/>
  <c r="J29" i="6"/>
  <c r="I29" i="6"/>
  <c r="S28" i="6"/>
  <c r="R28" i="6"/>
  <c r="Q28" i="6"/>
  <c r="K28" i="6"/>
  <c r="J28" i="6"/>
  <c r="I28" i="6"/>
  <c r="S27" i="6"/>
  <c r="R27" i="6"/>
  <c r="Q27" i="6"/>
  <c r="K27" i="6"/>
  <c r="J27" i="6"/>
  <c r="I27" i="6"/>
  <c r="S26" i="6"/>
  <c r="R26" i="6"/>
  <c r="Q26" i="6"/>
  <c r="K26" i="6"/>
  <c r="J26" i="6"/>
  <c r="I26" i="6"/>
  <c r="S25" i="6"/>
  <c r="R25" i="6"/>
  <c r="Q25" i="6"/>
  <c r="K25" i="6"/>
  <c r="J25" i="6"/>
  <c r="I25" i="6"/>
  <c r="S24" i="6"/>
  <c r="R24" i="6"/>
  <c r="Q24" i="6"/>
  <c r="K24" i="6"/>
  <c r="J24" i="6"/>
  <c r="I24" i="6"/>
  <c r="S23" i="6"/>
  <c r="R23" i="6"/>
  <c r="Q23" i="6"/>
  <c r="K23" i="6"/>
  <c r="J23" i="6"/>
  <c r="I23" i="6"/>
  <c r="S22" i="6"/>
  <c r="R22" i="6"/>
  <c r="Q22" i="6"/>
  <c r="K22" i="6"/>
  <c r="J22" i="6"/>
  <c r="I22" i="6"/>
  <c r="S21" i="6"/>
  <c r="R21" i="6"/>
  <c r="Q21" i="6"/>
  <c r="K21" i="6"/>
  <c r="J21" i="6"/>
  <c r="I21" i="6"/>
  <c r="S20" i="6"/>
  <c r="R20" i="6"/>
  <c r="Q20" i="6"/>
  <c r="K20" i="6"/>
  <c r="J20" i="6"/>
  <c r="I20" i="6"/>
  <c r="S19" i="6"/>
  <c r="R19" i="6"/>
  <c r="Q19" i="6"/>
  <c r="K19" i="6"/>
  <c r="J19" i="6"/>
  <c r="I19" i="6"/>
  <c r="S18" i="6"/>
  <c r="R18" i="6"/>
  <c r="Q18" i="6"/>
  <c r="K18" i="6"/>
  <c r="J18" i="6"/>
  <c r="I18" i="6"/>
  <c r="S17" i="6"/>
  <c r="R17" i="6"/>
  <c r="Q17" i="6"/>
  <c r="K17" i="6"/>
  <c r="J17" i="6"/>
  <c r="I17" i="6"/>
  <c r="S16" i="6"/>
  <c r="R16" i="6"/>
  <c r="Q16" i="6"/>
  <c r="K16" i="6"/>
  <c r="J16" i="6"/>
  <c r="I16" i="6"/>
  <c r="S15" i="6"/>
  <c r="R15" i="6"/>
  <c r="Q15" i="6"/>
  <c r="K15" i="6"/>
  <c r="J15" i="6"/>
  <c r="I15" i="6"/>
  <c r="S14" i="6"/>
  <c r="R14" i="6"/>
  <c r="Q14" i="6"/>
  <c r="K14" i="6"/>
  <c r="J14" i="6"/>
  <c r="I14" i="6"/>
  <c r="S13" i="6"/>
  <c r="R13" i="6"/>
  <c r="Q13" i="6"/>
  <c r="K13" i="6"/>
  <c r="J13" i="6"/>
  <c r="I13" i="6"/>
  <c r="S12" i="6"/>
  <c r="R12" i="6"/>
  <c r="Q12" i="6"/>
  <c r="K12" i="6"/>
  <c r="J12" i="6"/>
  <c r="I12" i="6"/>
  <c r="S11" i="6"/>
  <c r="R11" i="6"/>
  <c r="Q11" i="6"/>
  <c r="K11" i="6"/>
  <c r="J11" i="6"/>
  <c r="I11" i="6"/>
  <c r="S10" i="6"/>
  <c r="R10" i="6"/>
  <c r="Q10" i="6"/>
  <c r="K10" i="6"/>
  <c r="J10" i="6"/>
  <c r="I10" i="6"/>
  <c r="S9" i="6"/>
  <c r="R9" i="6"/>
  <c r="Q9" i="6"/>
  <c r="K9" i="6"/>
  <c r="J9" i="6"/>
  <c r="I9" i="6"/>
  <c r="S8" i="6"/>
  <c r="R8" i="6"/>
  <c r="Q8" i="6"/>
  <c r="K8" i="6"/>
  <c r="J8" i="6"/>
  <c r="I8" i="6"/>
  <c r="S7" i="6"/>
  <c r="R7" i="6"/>
  <c r="Q7" i="6"/>
  <c r="K7" i="6"/>
  <c r="J7" i="6"/>
  <c r="I7" i="6"/>
  <c r="S6" i="6"/>
  <c r="R6" i="6"/>
  <c r="Q6" i="6"/>
  <c r="K6" i="6"/>
  <c r="J6" i="6"/>
  <c r="I6" i="6"/>
  <c r="B3" i="6"/>
  <c r="W52" i="5"/>
  <c r="V52" i="5"/>
  <c r="U52" i="5"/>
  <c r="T52" i="5"/>
  <c r="S52" i="5"/>
  <c r="M52" i="5"/>
  <c r="L52" i="5"/>
  <c r="K52" i="5"/>
  <c r="J52" i="5"/>
  <c r="I52" i="5"/>
  <c r="W51" i="5"/>
  <c r="V51" i="5"/>
  <c r="U51" i="5"/>
  <c r="T51" i="5"/>
  <c r="S51" i="5"/>
  <c r="M51" i="5"/>
  <c r="L51" i="5"/>
  <c r="K51" i="5"/>
  <c r="J51" i="5"/>
  <c r="I51" i="5"/>
  <c r="W50" i="5"/>
  <c r="V50" i="5"/>
  <c r="U50" i="5"/>
  <c r="T50" i="5"/>
  <c r="S50" i="5"/>
  <c r="M50" i="5"/>
  <c r="L50" i="5"/>
  <c r="K50" i="5"/>
  <c r="J50" i="5"/>
  <c r="I50" i="5"/>
  <c r="W49" i="5"/>
  <c r="V49" i="5"/>
  <c r="U49" i="5"/>
  <c r="T49" i="5"/>
  <c r="S49" i="5"/>
  <c r="M49" i="5"/>
  <c r="L49" i="5"/>
  <c r="K49" i="5"/>
  <c r="J49" i="5"/>
  <c r="I49" i="5"/>
  <c r="W48" i="5"/>
  <c r="V48" i="5"/>
  <c r="U48" i="5"/>
  <c r="T48" i="5"/>
  <c r="S48" i="5"/>
  <c r="M48" i="5"/>
  <c r="L48" i="5"/>
  <c r="K48" i="5"/>
  <c r="J48" i="5"/>
  <c r="I48" i="5"/>
  <c r="W47" i="5"/>
  <c r="V47" i="5"/>
  <c r="U47" i="5"/>
  <c r="T47" i="5"/>
  <c r="S47" i="5"/>
  <c r="M47" i="5"/>
  <c r="L47" i="5"/>
  <c r="K47" i="5"/>
  <c r="J47" i="5"/>
  <c r="I47" i="5"/>
  <c r="W46" i="5"/>
  <c r="V46" i="5"/>
  <c r="U46" i="5"/>
  <c r="T46" i="5"/>
  <c r="S46" i="5"/>
  <c r="M46" i="5"/>
  <c r="L46" i="5"/>
  <c r="K46" i="5"/>
  <c r="J46" i="5"/>
  <c r="I46" i="5"/>
  <c r="W45" i="5"/>
  <c r="V45" i="5"/>
  <c r="U45" i="5"/>
  <c r="T45" i="5"/>
  <c r="S45" i="5"/>
  <c r="M45" i="5"/>
  <c r="L45" i="5"/>
  <c r="K45" i="5"/>
  <c r="J45" i="5"/>
  <c r="I45" i="5"/>
  <c r="W44" i="5"/>
  <c r="V44" i="5"/>
  <c r="U44" i="5"/>
  <c r="T44" i="5"/>
  <c r="S44" i="5"/>
  <c r="M44" i="5"/>
  <c r="L44" i="5"/>
  <c r="K44" i="5"/>
  <c r="J44" i="5"/>
  <c r="I44" i="5"/>
  <c r="W43" i="5"/>
  <c r="V43" i="5"/>
  <c r="U43" i="5"/>
  <c r="T43" i="5"/>
  <c r="S43" i="5"/>
  <c r="M43" i="5"/>
  <c r="L43" i="5"/>
  <c r="K43" i="5"/>
  <c r="J43" i="5"/>
  <c r="I43" i="5"/>
  <c r="W42" i="5"/>
  <c r="V42" i="5"/>
  <c r="U42" i="5"/>
  <c r="T42" i="5"/>
  <c r="S42" i="5"/>
  <c r="M42" i="5"/>
  <c r="L42" i="5"/>
  <c r="K42" i="5"/>
  <c r="J42" i="5"/>
  <c r="I42" i="5"/>
  <c r="W41" i="5"/>
  <c r="V41" i="5"/>
  <c r="U41" i="5"/>
  <c r="T41" i="5"/>
  <c r="S41" i="5"/>
  <c r="M41" i="5"/>
  <c r="L41" i="5"/>
  <c r="K41" i="5"/>
  <c r="J41" i="5"/>
  <c r="I41" i="5"/>
  <c r="W40" i="5"/>
  <c r="V40" i="5"/>
  <c r="U40" i="5"/>
  <c r="T40" i="5"/>
  <c r="S40" i="5"/>
  <c r="M40" i="5"/>
  <c r="L40" i="5"/>
  <c r="K40" i="5"/>
  <c r="J40" i="5"/>
  <c r="I40" i="5"/>
  <c r="W39" i="5"/>
  <c r="V39" i="5"/>
  <c r="U39" i="5"/>
  <c r="T39" i="5"/>
  <c r="S39" i="5"/>
  <c r="M39" i="5"/>
  <c r="L39" i="5"/>
  <c r="K39" i="5"/>
  <c r="J39" i="5"/>
  <c r="I39" i="5"/>
  <c r="W38" i="5"/>
  <c r="V38" i="5"/>
  <c r="U38" i="5"/>
  <c r="T38" i="5"/>
  <c r="S38" i="5"/>
  <c r="M38" i="5"/>
  <c r="L38" i="5"/>
  <c r="K38" i="5"/>
  <c r="J38" i="5"/>
  <c r="I38" i="5"/>
  <c r="W37" i="5"/>
  <c r="V37" i="5"/>
  <c r="U37" i="5"/>
  <c r="T37" i="5"/>
  <c r="S37" i="5"/>
  <c r="M37" i="5"/>
  <c r="L37" i="5"/>
  <c r="K37" i="5"/>
  <c r="J37" i="5"/>
  <c r="I37" i="5"/>
  <c r="W36" i="5"/>
  <c r="V36" i="5"/>
  <c r="U36" i="5"/>
  <c r="T36" i="5"/>
  <c r="S36" i="5"/>
  <c r="M36" i="5"/>
  <c r="L36" i="5"/>
  <c r="K36" i="5"/>
  <c r="J36" i="5"/>
  <c r="I36" i="5"/>
  <c r="W35" i="5"/>
  <c r="V35" i="5"/>
  <c r="U35" i="5"/>
  <c r="T35" i="5"/>
  <c r="S35" i="5"/>
  <c r="M35" i="5"/>
  <c r="L35" i="5"/>
  <c r="K35" i="5"/>
  <c r="J35" i="5"/>
  <c r="I35" i="5"/>
  <c r="W34" i="5"/>
  <c r="V34" i="5"/>
  <c r="U34" i="5"/>
  <c r="T34" i="5"/>
  <c r="S34" i="5"/>
  <c r="M34" i="5"/>
  <c r="L34" i="5"/>
  <c r="K34" i="5"/>
  <c r="J34" i="5"/>
  <c r="I34" i="5"/>
  <c r="W33" i="5"/>
  <c r="V33" i="5"/>
  <c r="U33" i="5"/>
  <c r="T33" i="5"/>
  <c r="S33" i="5"/>
  <c r="M33" i="5"/>
  <c r="L33" i="5"/>
  <c r="K33" i="5"/>
  <c r="J33" i="5"/>
  <c r="I33" i="5"/>
  <c r="W32" i="5"/>
  <c r="V32" i="5"/>
  <c r="U32" i="5"/>
  <c r="T32" i="5"/>
  <c r="S32" i="5"/>
  <c r="M32" i="5"/>
  <c r="L32" i="5"/>
  <c r="K32" i="5"/>
  <c r="J32" i="5"/>
  <c r="I32" i="5"/>
  <c r="W31" i="5"/>
  <c r="V31" i="5"/>
  <c r="U31" i="5"/>
  <c r="T31" i="5"/>
  <c r="S31" i="5"/>
  <c r="M31" i="5"/>
  <c r="L31" i="5"/>
  <c r="K31" i="5"/>
  <c r="J31" i="5"/>
  <c r="I31" i="5"/>
  <c r="W30" i="5"/>
  <c r="V30" i="5"/>
  <c r="U30" i="5"/>
  <c r="T30" i="5"/>
  <c r="S30" i="5"/>
  <c r="M30" i="5"/>
  <c r="L30" i="5"/>
  <c r="K30" i="5"/>
  <c r="J30" i="5"/>
  <c r="I30" i="5"/>
  <c r="W29" i="5"/>
  <c r="V29" i="5"/>
  <c r="U29" i="5"/>
  <c r="T29" i="5"/>
  <c r="S29" i="5"/>
  <c r="M29" i="5"/>
  <c r="L29" i="5"/>
  <c r="K29" i="5"/>
  <c r="J29" i="5"/>
  <c r="I29" i="5"/>
  <c r="W28" i="5"/>
  <c r="V28" i="5"/>
  <c r="U28" i="5"/>
  <c r="T28" i="5"/>
  <c r="S28" i="5"/>
  <c r="M28" i="5"/>
  <c r="L28" i="5"/>
  <c r="K28" i="5"/>
  <c r="J28" i="5"/>
  <c r="I28" i="5"/>
  <c r="W27" i="5"/>
  <c r="V27" i="5"/>
  <c r="U27" i="5"/>
  <c r="T27" i="5"/>
  <c r="S27" i="5"/>
  <c r="M27" i="5"/>
  <c r="L27" i="5"/>
  <c r="K27" i="5"/>
  <c r="J27" i="5"/>
  <c r="I27" i="5"/>
  <c r="W26" i="5"/>
  <c r="V26" i="5"/>
  <c r="U26" i="5"/>
  <c r="T26" i="5"/>
  <c r="S26" i="5"/>
  <c r="M26" i="5"/>
  <c r="L26" i="5"/>
  <c r="K26" i="5"/>
  <c r="J26" i="5"/>
  <c r="I26" i="5"/>
  <c r="W25" i="5"/>
  <c r="V25" i="5"/>
  <c r="U25" i="5"/>
  <c r="T25" i="5"/>
  <c r="S25" i="5"/>
  <c r="M25" i="5"/>
  <c r="L25" i="5"/>
  <c r="K25" i="5"/>
  <c r="J25" i="5"/>
  <c r="I25" i="5"/>
  <c r="W24" i="5"/>
  <c r="V24" i="5"/>
  <c r="U24" i="5"/>
  <c r="T24" i="5"/>
  <c r="S24" i="5"/>
  <c r="M24" i="5"/>
  <c r="L24" i="5"/>
  <c r="K24" i="5"/>
  <c r="J24" i="5"/>
  <c r="I24" i="5"/>
  <c r="W23" i="5"/>
  <c r="V23" i="5"/>
  <c r="U23" i="5"/>
  <c r="T23" i="5"/>
  <c r="S23" i="5"/>
  <c r="M23" i="5"/>
  <c r="L23" i="5"/>
  <c r="K23" i="5"/>
  <c r="J23" i="5"/>
  <c r="I23" i="5"/>
  <c r="W22" i="5"/>
  <c r="V22" i="5"/>
  <c r="U22" i="5"/>
  <c r="T22" i="5"/>
  <c r="S22" i="5"/>
  <c r="M22" i="5"/>
  <c r="L22" i="5"/>
  <c r="K22" i="5"/>
  <c r="J22" i="5"/>
  <c r="I22" i="5"/>
  <c r="W21" i="5"/>
  <c r="V21" i="5"/>
  <c r="U21" i="5"/>
  <c r="T21" i="5"/>
  <c r="S21" i="5"/>
  <c r="M21" i="5"/>
  <c r="L21" i="5"/>
  <c r="K21" i="5"/>
  <c r="J21" i="5"/>
  <c r="I21" i="5"/>
  <c r="W20" i="5"/>
  <c r="V20" i="5"/>
  <c r="U20" i="5"/>
  <c r="T20" i="5"/>
  <c r="S20" i="5"/>
  <c r="M20" i="5"/>
  <c r="L20" i="5"/>
  <c r="K20" i="5"/>
  <c r="J20" i="5"/>
  <c r="I20" i="5"/>
  <c r="W19" i="5"/>
  <c r="V19" i="5"/>
  <c r="U19" i="5"/>
  <c r="T19" i="5"/>
  <c r="S19" i="5"/>
  <c r="M19" i="5"/>
  <c r="L19" i="5"/>
  <c r="K19" i="5"/>
  <c r="J19" i="5"/>
  <c r="I19" i="5"/>
  <c r="W18" i="5"/>
  <c r="V18" i="5"/>
  <c r="U18" i="5"/>
  <c r="T18" i="5"/>
  <c r="S18" i="5"/>
  <c r="M18" i="5"/>
  <c r="L18" i="5"/>
  <c r="K18" i="5"/>
  <c r="J18" i="5"/>
  <c r="I18" i="5"/>
  <c r="W17" i="5"/>
  <c r="V17" i="5"/>
  <c r="U17" i="5"/>
  <c r="T17" i="5"/>
  <c r="S17" i="5"/>
  <c r="M17" i="5"/>
  <c r="L17" i="5"/>
  <c r="K17" i="5"/>
  <c r="J17" i="5"/>
  <c r="I17" i="5"/>
  <c r="W16" i="5"/>
  <c r="V16" i="5"/>
  <c r="U16" i="5"/>
  <c r="T16" i="5"/>
  <c r="S16" i="5"/>
  <c r="M16" i="5"/>
  <c r="L16" i="5"/>
  <c r="K16" i="5"/>
  <c r="J16" i="5"/>
  <c r="I16" i="5"/>
  <c r="W15" i="5"/>
  <c r="V15" i="5"/>
  <c r="U15" i="5"/>
  <c r="T15" i="5"/>
  <c r="S15" i="5"/>
  <c r="M15" i="5"/>
  <c r="L15" i="5"/>
  <c r="K15" i="5"/>
  <c r="J15" i="5"/>
  <c r="I15" i="5"/>
  <c r="W14" i="5"/>
  <c r="V14" i="5"/>
  <c r="U14" i="5"/>
  <c r="T14" i="5"/>
  <c r="S14" i="5"/>
  <c r="M14" i="5"/>
  <c r="L14" i="5"/>
  <c r="K14" i="5"/>
  <c r="J14" i="5"/>
  <c r="I14" i="5"/>
  <c r="W13" i="5"/>
  <c r="V13" i="5"/>
  <c r="U13" i="5"/>
  <c r="T13" i="5"/>
  <c r="S13" i="5"/>
  <c r="M13" i="5"/>
  <c r="L13" i="5"/>
  <c r="K13" i="5"/>
  <c r="J13" i="5"/>
  <c r="I13" i="5"/>
  <c r="W12" i="5"/>
  <c r="V12" i="5"/>
  <c r="U12" i="5"/>
  <c r="T12" i="5"/>
  <c r="S12" i="5"/>
  <c r="M12" i="5"/>
  <c r="L12" i="5"/>
  <c r="K12" i="5"/>
  <c r="J12" i="5"/>
  <c r="I12" i="5"/>
  <c r="W11" i="5"/>
  <c r="V11" i="5"/>
  <c r="U11" i="5"/>
  <c r="T11" i="5"/>
  <c r="S11" i="5"/>
  <c r="M11" i="5"/>
  <c r="L11" i="5"/>
  <c r="K11" i="5"/>
  <c r="J11" i="5"/>
  <c r="I11" i="5"/>
  <c r="W10" i="5"/>
  <c r="V10" i="5"/>
  <c r="U10" i="5"/>
  <c r="T10" i="5"/>
  <c r="S10" i="5"/>
  <c r="M10" i="5"/>
  <c r="L10" i="5"/>
  <c r="K10" i="5"/>
  <c r="J10" i="5"/>
  <c r="I10" i="5"/>
  <c r="W9" i="5"/>
  <c r="V9" i="5"/>
  <c r="U9" i="5"/>
  <c r="T9" i="5"/>
  <c r="S9" i="5"/>
  <c r="M9" i="5"/>
  <c r="L9" i="5"/>
  <c r="K9" i="5"/>
  <c r="J9" i="5"/>
  <c r="I9" i="5"/>
  <c r="W8" i="5"/>
  <c r="V8" i="5"/>
  <c r="U8" i="5"/>
  <c r="T8" i="5"/>
  <c r="S8" i="5"/>
  <c r="M8" i="5"/>
  <c r="L8" i="5"/>
  <c r="K8" i="5"/>
  <c r="J8" i="5"/>
  <c r="I8" i="5"/>
  <c r="W7" i="5"/>
  <c r="V7" i="5"/>
  <c r="U7" i="5"/>
  <c r="T7" i="5"/>
  <c r="S7" i="5"/>
  <c r="M7" i="5"/>
  <c r="L7" i="5"/>
  <c r="K7" i="5"/>
  <c r="J7" i="5"/>
  <c r="I7" i="5"/>
  <c r="W6" i="5"/>
  <c r="V6" i="5"/>
  <c r="U6" i="5"/>
  <c r="T6" i="5"/>
  <c r="S6" i="5"/>
  <c r="M6" i="5"/>
  <c r="L6" i="5"/>
  <c r="K6" i="5"/>
  <c r="J6" i="5"/>
  <c r="I6" i="5"/>
  <c r="B3" i="5"/>
  <c r="L218" i="3"/>
  <c r="K218" i="3"/>
  <c r="J218" i="3"/>
  <c r="L217" i="3"/>
  <c r="K217" i="3"/>
  <c r="J217" i="3"/>
  <c r="L216" i="3"/>
  <c r="K216" i="3"/>
  <c r="J216" i="3"/>
  <c r="L215" i="3"/>
  <c r="K215" i="3"/>
  <c r="J215" i="3"/>
  <c r="L214" i="3"/>
  <c r="K214" i="3"/>
  <c r="J214" i="3"/>
  <c r="L213" i="3"/>
  <c r="K213" i="3"/>
  <c r="J213" i="3"/>
  <c r="L212" i="3"/>
  <c r="K212" i="3"/>
  <c r="J212" i="3"/>
  <c r="L211" i="3"/>
  <c r="K211" i="3"/>
  <c r="J211" i="3"/>
  <c r="L210" i="3"/>
  <c r="K210" i="3"/>
  <c r="J210" i="3"/>
  <c r="L209" i="3"/>
  <c r="K209" i="3"/>
  <c r="J209" i="3"/>
  <c r="L208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I196" i="3"/>
  <c r="K196" i="3" s="1"/>
  <c r="H196" i="3"/>
  <c r="G196" i="3"/>
  <c r="F196" i="3"/>
  <c r="E196" i="3"/>
  <c r="I195" i="3"/>
  <c r="K195" i="3" s="1"/>
  <c r="H195" i="3"/>
  <c r="G195" i="3"/>
  <c r="F195" i="3"/>
  <c r="E195" i="3"/>
  <c r="I194" i="3"/>
  <c r="K194" i="3" s="1"/>
  <c r="H194" i="3"/>
  <c r="G194" i="3"/>
  <c r="F194" i="3"/>
  <c r="E194" i="3"/>
  <c r="J193" i="3"/>
  <c r="I193" i="3"/>
  <c r="K193" i="3" s="1"/>
  <c r="H193" i="3"/>
  <c r="G193" i="3"/>
  <c r="F193" i="3"/>
  <c r="E193" i="3"/>
  <c r="I192" i="3"/>
  <c r="K192" i="3" s="1"/>
  <c r="H192" i="3"/>
  <c r="J192" i="3" s="1"/>
  <c r="G192" i="3"/>
  <c r="F192" i="3"/>
  <c r="E192" i="3"/>
  <c r="J191" i="3"/>
  <c r="I191" i="3"/>
  <c r="K191" i="3" s="1"/>
  <c r="H191" i="3"/>
  <c r="G191" i="3"/>
  <c r="F191" i="3"/>
  <c r="E191" i="3"/>
  <c r="K190" i="3"/>
  <c r="I190" i="3"/>
  <c r="J190" i="3" s="1"/>
  <c r="H190" i="3"/>
  <c r="G190" i="3"/>
  <c r="F190" i="3"/>
  <c r="E190" i="3"/>
  <c r="I189" i="3"/>
  <c r="K189" i="3" s="1"/>
  <c r="H189" i="3"/>
  <c r="G189" i="3"/>
  <c r="F189" i="3"/>
  <c r="E189" i="3"/>
  <c r="K188" i="3"/>
  <c r="I188" i="3"/>
  <c r="H188" i="3"/>
  <c r="J188" i="3" s="1"/>
  <c r="G188" i="3"/>
  <c r="F188" i="3"/>
  <c r="E188" i="3"/>
  <c r="K187" i="3"/>
  <c r="I187" i="3"/>
  <c r="J187" i="3" s="1"/>
  <c r="H187" i="3"/>
  <c r="G187" i="3"/>
  <c r="F187" i="3"/>
  <c r="E187" i="3"/>
  <c r="I186" i="3"/>
  <c r="H186" i="3"/>
  <c r="G186" i="3"/>
  <c r="F186" i="3"/>
  <c r="E186" i="3"/>
  <c r="L185" i="3"/>
  <c r="K185" i="3"/>
  <c r="J185" i="3"/>
  <c r="L184" i="3"/>
  <c r="K184" i="3"/>
  <c r="J184" i="3"/>
  <c r="L183" i="3"/>
  <c r="K183" i="3"/>
  <c r="J183" i="3"/>
  <c r="L182" i="3"/>
  <c r="K182" i="3"/>
  <c r="J182" i="3"/>
  <c r="L181" i="3"/>
  <c r="K181" i="3"/>
  <c r="J181" i="3"/>
  <c r="L180" i="3"/>
  <c r="K180" i="3"/>
  <c r="J180" i="3"/>
  <c r="L179" i="3"/>
  <c r="K179" i="3"/>
  <c r="J179" i="3"/>
  <c r="L178" i="3"/>
  <c r="K178" i="3"/>
  <c r="J178" i="3"/>
  <c r="L177" i="3"/>
  <c r="K177" i="3"/>
  <c r="J177" i="3"/>
  <c r="L176" i="3"/>
  <c r="K176" i="3"/>
  <c r="J176" i="3"/>
  <c r="L175" i="3"/>
  <c r="K175" i="3"/>
  <c r="J175" i="3"/>
  <c r="L174" i="3"/>
  <c r="K174" i="3"/>
  <c r="J174" i="3"/>
  <c r="L173" i="3"/>
  <c r="K173" i="3"/>
  <c r="J173" i="3"/>
  <c r="L172" i="3"/>
  <c r="K172" i="3"/>
  <c r="J172" i="3"/>
  <c r="L171" i="3"/>
  <c r="K171" i="3"/>
  <c r="J171" i="3"/>
  <c r="L170" i="3"/>
  <c r="K170" i="3"/>
  <c r="J170" i="3"/>
  <c r="L169" i="3"/>
  <c r="K169" i="3"/>
  <c r="J169" i="3"/>
  <c r="L168" i="3"/>
  <c r="K168" i="3"/>
  <c r="J168" i="3"/>
  <c r="L167" i="3"/>
  <c r="K167" i="3"/>
  <c r="J167" i="3"/>
  <c r="L166" i="3"/>
  <c r="K166" i="3"/>
  <c r="J166" i="3"/>
  <c r="L165" i="3"/>
  <c r="K165" i="3"/>
  <c r="J165" i="3"/>
  <c r="L164" i="3"/>
  <c r="K164" i="3"/>
  <c r="J164" i="3"/>
  <c r="L163" i="3"/>
  <c r="K163" i="3"/>
  <c r="J163" i="3"/>
  <c r="L162" i="3"/>
  <c r="K162" i="3"/>
  <c r="J162" i="3"/>
  <c r="L161" i="3"/>
  <c r="K161" i="3"/>
  <c r="J161" i="3"/>
  <c r="L160" i="3"/>
  <c r="K160" i="3"/>
  <c r="J160" i="3"/>
  <c r="L159" i="3"/>
  <c r="K159" i="3"/>
  <c r="J159" i="3"/>
  <c r="L158" i="3"/>
  <c r="K158" i="3"/>
  <c r="J158" i="3"/>
  <c r="L157" i="3"/>
  <c r="K157" i="3"/>
  <c r="J157" i="3"/>
  <c r="L156" i="3"/>
  <c r="K156" i="3"/>
  <c r="J156" i="3"/>
  <c r="L155" i="3"/>
  <c r="K155" i="3"/>
  <c r="J155" i="3"/>
  <c r="L154" i="3"/>
  <c r="K154" i="3"/>
  <c r="J154" i="3"/>
  <c r="L153" i="3"/>
  <c r="K153" i="3"/>
  <c r="J153" i="3"/>
  <c r="L152" i="3"/>
  <c r="K152" i="3"/>
  <c r="J152" i="3"/>
  <c r="L145" i="3"/>
  <c r="K145" i="3"/>
  <c r="J145" i="3"/>
  <c r="L144" i="3"/>
  <c r="K144" i="3"/>
  <c r="J144" i="3"/>
  <c r="L143" i="3"/>
  <c r="K143" i="3"/>
  <c r="J143" i="3"/>
  <c r="L142" i="3"/>
  <c r="K142" i="3"/>
  <c r="J142" i="3"/>
  <c r="L141" i="3"/>
  <c r="K141" i="3"/>
  <c r="J141" i="3"/>
  <c r="L140" i="3"/>
  <c r="K140" i="3"/>
  <c r="J140" i="3"/>
  <c r="L139" i="3"/>
  <c r="K139" i="3"/>
  <c r="J139" i="3"/>
  <c r="L138" i="3"/>
  <c r="K138" i="3"/>
  <c r="J138" i="3"/>
  <c r="L137" i="3"/>
  <c r="K137" i="3"/>
  <c r="J137" i="3"/>
  <c r="L136" i="3"/>
  <c r="K136" i="3"/>
  <c r="J136" i="3"/>
  <c r="L135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I123" i="3"/>
  <c r="K123" i="3" s="1"/>
  <c r="H123" i="3"/>
  <c r="G123" i="3"/>
  <c r="F123" i="3"/>
  <c r="E123" i="3"/>
  <c r="I122" i="3"/>
  <c r="K122" i="3" s="1"/>
  <c r="H122" i="3"/>
  <c r="G122" i="3"/>
  <c r="F122" i="3"/>
  <c r="E122" i="3"/>
  <c r="I121" i="3"/>
  <c r="H121" i="3"/>
  <c r="K121" i="3" s="1"/>
  <c r="G121" i="3"/>
  <c r="F121" i="3"/>
  <c r="E121" i="3"/>
  <c r="J120" i="3"/>
  <c r="I120" i="3"/>
  <c r="K120" i="3" s="1"/>
  <c r="H120" i="3"/>
  <c r="G120" i="3"/>
  <c r="F120" i="3"/>
  <c r="E120" i="3"/>
  <c r="I119" i="3"/>
  <c r="K119" i="3" s="1"/>
  <c r="H119" i="3"/>
  <c r="G119" i="3"/>
  <c r="F119" i="3"/>
  <c r="E119" i="3"/>
  <c r="I118" i="3"/>
  <c r="H118" i="3"/>
  <c r="G118" i="3"/>
  <c r="F118" i="3"/>
  <c r="E118" i="3"/>
  <c r="K117" i="3"/>
  <c r="I117" i="3"/>
  <c r="J117" i="3" s="1"/>
  <c r="H117" i="3"/>
  <c r="G117" i="3"/>
  <c r="F117" i="3"/>
  <c r="E117" i="3"/>
  <c r="J116" i="3"/>
  <c r="I116" i="3"/>
  <c r="K116" i="3" s="1"/>
  <c r="H116" i="3"/>
  <c r="G116" i="3"/>
  <c r="F116" i="3"/>
  <c r="E116" i="3"/>
  <c r="I115" i="3"/>
  <c r="H115" i="3"/>
  <c r="G115" i="3"/>
  <c r="F115" i="3"/>
  <c r="E115" i="3"/>
  <c r="K114" i="3"/>
  <c r="J114" i="3"/>
  <c r="I114" i="3"/>
  <c r="H114" i="3"/>
  <c r="G114" i="3"/>
  <c r="F114" i="3"/>
  <c r="E114" i="3"/>
  <c r="K113" i="3"/>
  <c r="I113" i="3"/>
  <c r="J113" i="3" s="1"/>
  <c r="H113" i="3"/>
  <c r="G113" i="3"/>
  <c r="F113" i="3"/>
  <c r="E113" i="3"/>
  <c r="L112" i="3"/>
  <c r="K112" i="3"/>
  <c r="J112" i="3"/>
  <c r="L111" i="3"/>
  <c r="K111" i="3"/>
  <c r="J111" i="3"/>
  <c r="L110" i="3"/>
  <c r="K110" i="3"/>
  <c r="J110" i="3"/>
  <c r="L109" i="3"/>
  <c r="K109" i="3"/>
  <c r="J109" i="3"/>
  <c r="L108" i="3"/>
  <c r="K108" i="3"/>
  <c r="J108" i="3"/>
  <c r="L107" i="3"/>
  <c r="K107" i="3"/>
  <c r="J107" i="3"/>
  <c r="L106" i="3"/>
  <c r="K106" i="3"/>
  <c r="J106" i="3"/>
  <c r="L105" i="3"/>
  <c r="K105" i="3"/>
  <c r="J105" i="3"/>
  <c r="L104" i="3"/>
  <c r="K104" i="3"/>
  <c r="J104" i="3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75" i="2"/>
  <c r="L74" i="2"/>
  <c r="L73" i="2"/>
  <c r="L72" i="2"/>
  <c r="I69" i="2"/>
  <c r="L69" i="2" s="1"/>
  <c r="H69" i="2"/>
  <c r="G69" i="2"/>
  <c r="F69" i="2"/>
  <c r="E69" i="2"/>
  <c r="I68" i="2"/>
  <c r="H68" i="2"/>
  <c r="G68" i="2"/>
  <c r="F68" i="2"/>
  <c r="E68" i="2"/>
  <c r="L66" i="2"/>
  <c r="L65" i="2"/>
  <c r="L64" i="2"/>
  <c r="L63" i="2"/>
  <c r="L62" i="2"/>
  <c r="L61" i="2"/>
  <c r="L60" i="2"/>
  <c r="L59" i="2"/>
  <c r="L58" i="2"/>
  <c r="L51" i="2"/>
  <c r="L50" i="2"/>
  <c r="L49" i="2"/>
  <c r="I43" i="2"/>
  <c r="H43" i="2"/>
  <c r="G43" i="2"/>
  <c r="F43" i="2"/>
  <c r="E43" i="2"/>
  <c r="I42" i="2"/>
  <c r="H42" i="2"/>
  <c r="G42" i="2"/>
  <c r="F42" i="2"/>
  <c r="E42" i="2"/>
  <c r="L40" i="2"/>
  <c r="L39" i="2"/>
  <c r="L38" i="2"/>
  <c r="L37" i="2"/>
  <c r="L36" i="2"/>
  <c r="L35" i="2"/>
  <c r="L34" i="2"/>
  <c r="L33" i="2"/>
  <c r="L32" i="2"/>
  <c r="L31" i="2"/>
  <c r="L24" i="2"/>
  <c r="L23" i="2"/>
  <c r="L22" i="2"/>
  <c r="I18" i="2"/>
  <c r="H18" i="2"/>
  <c r="G18" i="2"/>
  <c r="F18" i="2"/>
  <c r="E18" i="2"/>
  <c r="I17" i="2"/>
  <c r="H17" i="2"/>
  <c r="G17" i="2"/>
  <c r="F17" i="2"/>
  <c r="E17" i="2"/>
  <c r="L15" i="2"/>
  <c r="L14" i="2"/>
  <c r="L13" i="2"/>
  <c r="L12" i="2"/>
  <c r="L11" i="2"/>
  <c r="L10" i="2"/>
  <c r="L9" i="2"/>
  <c r="L8" i="2"/>
  <c r="L7" i="2"/>
  <c r="L6" i="2"/>
  <c r="B39" i="1"/>
  <c r="B38" i="1"/>
  <c r="B37" i="1"/>
  <c r="M2" i="1"/>
  <c r="J121" i="16" l="1"/>
  <c r="K121" i="16"/>
  <c r="I121" i="16"/>
  <c r="H96" i="10"/>
  <c r="E95" i="10"/>
  <c r="I149" i="17"/>
  <c r="K149" i="17"/>
  <c r="J149" i="17"/>
  <c r="L91" i="22"/>
  <c r="K91" i="22"/>
  <c r="J91" i="22"/>
  <c r="Q48" i="18"/>
  <c r="R48" i="18"/>
  <c r="G51" i="10"/>
  <c r="K77" i="16"/>
  <c r="E95" i="31"/>
  <c r="H96" i="31"/>
  <c r="I133" i="15"/>
  <c r="M133" i="15"/>
  <c r="L133" i="15"/>
  <c r="K133" i="15"/>
  <c r="J133" i="15"/>
  <c r="K77" i="17"/>
  <c r="K100" i="17"/>
  <c r="K186" i="3"/>
  <c r="J186" i="3"/>
  <c r="K72" i="16"/>
  <c r="K93" i="16"/>
  <c r="K133" i="16"/>
  <c r="K11" i="17"/>
  <c r="K23" i="17"/>
  <c r="K63" i="17"/>
  <c r="K161" i="17"/>
  <c r="K118" i="3"/>
  <c r="K49" i="16"/>
  <c r="K79" i="16"/>
  <c r="H74" i="10"/>
  <c r="E73" i="10"/>
  <c r="K117" i="17"/>
  <c r="Y90" i="18"/>
  <c r="X90" i="18"/>
  <c r="K116" i="16"/>
  <c r="K99" i="16"/>
  <c r="K82" i="16"/>
  <c r="K34" i="16"/>
  <c r="K160" i="16"/>
  <c r="K143" i="16"/>
  <c r="K126" i="16"/>
  <c r="K109" i="16"/>
  <c r="K61" i="16"/>
  <c r="K44" i="16"/>
  <c r="K27" i="16"/>
  <c r="K17" i="16"/>
  <c r="K66" i="16"/>
  <c r="K153" i="16"/>
  <c r="K136" i="16"/>
  <c r="K88" i="16"/>
  <c r="K71" i="16"/>
  <c r="K54" i="16"/>
  <c r="K132" i="16"/>
  <c r="K115" i="16"/>
  <c r="K98" i="16"/>
  <c r="K81" i="16"/>
  <c r="K33" i="16"/>
  <c r="K20" i="16"/>
  <c r="K10" i="16"/>
  <c r="K159" i="16"/>
  <c r="K142" i="16"/>
  <c r="K125" i="16"/>
  <c r="K108" i="16"/>
  <c r="K60" i="16"/>
  <c r="K43" i="16"/>
  <c r="K26" i="16"/>
  <c r="K152" i="16"/>
  <c r="K135" i="16"/>
  <c r="K119" i="16"/>
  <c r="K104" i="16"/>
  <c r="K87" i="16"/>
  <c r="K70" i="16"/>
  <c r="K53" i="16"/>
  <c r="K13" i="16"/>
  <c r="K131" i="16"/>
  <c r="K114" i="16"/>
  <c r="K97" i="16"/>
  <c r="K80" i="16"/>
  <c r="K32" i="16"/>
  <c r="K158" i="16"/>
  <c r="K141" i="16"/>
  <c r="K124" i="16"/>
  <c r="K76" i="16"/>
  <c r="K59" i="16"/>
  <c r="K42" i="16"/>
  <c r="K25" i="16"/>
  <c r="K16" i="16"/>
  <c r="K151" i="16"/>
  <c r="K103" i="16"/>
  <c r="K86" i="16"/>
  <c r="K69" i="16"/>
  <c r="K52" i="16"/>
  <c r="K130" i="16"/>
  <c r="K113" i="16"/>
  <c r="K96" i="16"/>
  <c r="K48" i="16"/>
  <c r="K31" i="16"/>
  <c r="K19" i="16"/>
  <c r="K157" i="16"/>
  <c r="K140" i="16"/>
  <c r="K123" i="16"/>
  <c r="K75" i="16"/>
  <c r="K58" i="16"/>
  <c r="K41" i="16"/>
  <c r="K24" i="16"/>
  <c r="K117" i="16"/>
  <c r="K83" i="16"/>
  <c r="I9" i="16"/>
  <c r="K150" i="16"/>
  <c r="K102" i="16"/>
  <c r="K85" i="16"/>
  <c r="K68" i="16"/>
  <c r="K51" i="16"/>
  <c r="K35" i="16"/>
  <c r="K21" i="16"/>
  <c r="K12" i="16"/>
  <c r="K161" i="16"/>
  <c r="K146" i="16"/>
  <c r="K129" i="16"/>
  <c r="K112" i="16"/>
  <c r="K95" i="16"/>
  <c r="K47" i="16"/>
  <c r="K30" i="16"/>
  <c r="K156" i="16"/>
  <c r="K139" i="16"/>
  <c r="K122" i="16"/>
  <c r="K74" i="16"/>
  <c r="K57" i="16"/>
  <c r="K40" i="16"/>
  <c r="K15" i="16"/>
  <c r="K100" i="16"/>
  <c r="K11" i="16"/>
  <c r="K118" i="16"/>
  <c r="K101" i="16"/>
  <c r="K84" i="16"/>
  <c r="K67" i="16"/>
  <c r="K145" i="16"/>
  <c r="K128" i="16"/>
  <c r="K111" i="16"/>
  <c r="K94" i="16"/>
  <c r="K46" i="16"/>
  <c r="K29" i="16"/>
  <c r="K18" i="16"/>
  <c r="K9" i="16"/>
  <c r="K155" i="16"/>
  <c r="K138" i="16"/>
  <c r="K90" i="16"/>
  <c r="K73" i="16"/>
  <c r="K56" i="16"/>
  <c r="K39" i="16"/>
  <c r="J9" i="16"/>
  <c r="K89" i="16"/>
  <c r="K127" i="16"/>
  <c r="K149" i="16"/>
  <c r="J115" i="3"/>
  <c r="K115" i="3"/>
  <c r="K65" i="16"/>
  <c r="K49" i="17"/>
  <c r="K79" i="17"/>
  <c r="K147" i="17"/>
  <c r="K154" i="17"/>
  <c r="K137" i="17"/>
  <c r="K89" i="17"/>
  <c r="K72" i="17"/>
  <c r="K55" i="17"/>
  <c r="K38" i="17"/>
  <c r="K14" i="17"/>
  <c r="K116" i="17"/>
  <c r="K99" i="17"/>
  <c r="K82" i="17"/>
  <c r="K34" i="17"/>
  <c r="K121" i="17"/>
  <c r="K160" i="17"/>
  <c r="K143" i="17"/>
  <c r="K126" i="17"/>
  <c r="K109" i="17"/>
  <c r="K61" i="17"/>
  <c r="K44" i="17"/>
  <c r="K27" i="17"/>
  <c r="K17" i="17"/>
  <c r="K153" i="17"/>
  <c r="K136" i="17"/>
  <c r="K88" i="17"/>
  <c r="K71" i="17"/>
  <c r="K54" i="17"/>
  <c r="K132" i="17"/>
  <c r="K115" i="17"/>
  <c r="K98" i="17"/>
  <c r="K81" i="17"/>
  <c r="K33" i="17"/>
  <c r="K20" i="17"/>
  <c r="K10" i="17"/>
  <c r="K105" i="17"/>
  <c r="K73" i="17"/>
  <c r="K159" i="17"/>
  <c r="K142" i="17"/>
  <c r="K125" i="17"/>
  <c r="K108" i="17"/>
  <c r="K60" i="17"/>
  <c r="K43" i="17"/>
  <c r="K26" i="17"/>
  <c r="K152" i="17"/>
  <c r="K104" i="17"/>
  <c r="K87" i="17"/>
  <c r="K70" i="17"/>
  <c r="K53" i="17"/>
  <c r="K13" i="17"/>
  <c r="K131" i="17"/>
  <c r="K114" i="17"/>
  <c r="K97" i="17"/>
  <c r="K80" i="17"/>
  <c r="K32" i="17"/>
  <c r="K138" i="17"/>
  <c r="K158" i="17"/>
  <c r="K141" i="17"/>
  <c r="K124" i="17"/>
  <c r="K107" i="17"/>
  <c r="K91" i="17"/>
  <c r="K76" i="17"/>
  <c r="K59" i="17"/>
  <c r="K42" i="17"/>
  <c r="K25" i="17"/>
  <c r="K16" i="17"/>
  <c r="K56" i="17"/>
  <c r="K151" i="17"/>
  <c r="K103" i="17"/>
  <c r="K86" i="17"/>
  <c r="K69" i="17"/>
  <c r="K52" i="17"/>
  <c r="K130" i="17"/>
  <c r="K113" i="17"/>
  <c r="K96" i="17"/>
  <c r="K48" i="17"/>
  <c r="K31" i="17"/>
  <c r="K19" i="17"/>
  <c r="K90" i="17"/>
  <c r="K157" i="17"/>
  <c r="K140" i="17"/>
  <c r="K123" i="17"/>
  <c r="K75" i="17"/>
  <c r="K58" i="17"/>
  <c r="K41" i="17"/>
  <c r="K24" i="17"/>
  <c r="K150" i="17"/>
  <c r="K102" i="17"/>
  <c r="K85" i="17"/>
  <c r="K68" i="17"/>
  <c r="K51" i="17"/>
  <c r="K35" i="17"/>
  <c r="K21" i="17"/>
  <c r="K12" i="17"/>
  <c r="K146" i="17"/>
  <c r="K129" i="17"/>
  <c r="K112" i="17"/>
  <c r="K95" i="17"/>
  <c r="K47" i="17"/>
  <c r="K30" i="17"/>
  <c r="K39" i="17"/>
  <c r="K156" i="17"/>
  <c r="K139" i="17"/>
  <c r="K122" i="17"/>
  <c r="K74" i="17"/>
  <c r="K57" i="17"/>
  <c r="K40" i="17"/>
  <c r="K15" i="17"/>
  <c r="K118" i="17"/>
  <c r="K101" i="17"/>
  <c r="K84" i="17"/>
  <c r="K67" i="17"/>
  <c r="K145" i="17"/>
  <c r="K128" i="17"/>
  <c r="K111" i="17"/>
  <c r="K94" i="17"/>
  <c r="K46" i="17"/>
  <c r="K29" i="17"/>
  <c r="K18" i="17"/>
  <c r="K9" i="17"/>
  <c r="K155" i="17"/>
  <c r="J9" i="17"/>
  <c r="K144" i="16"/>
  <c r="I9" i="17"/>
  <c r="K65" i="17"/>
  <c r="I34" i="18"/>
  <c r="J34" i="18"/>
  <c r="J105" i="16"/>
  <c r="K105" i="16"/>
  <c r="K14" i="16"/>
  <c r="I105" i="16"/>
  <c r="I133" i="17"/>
  <c r="K133" i="17"/>
  <c r="J133" i="17"/>
  <c r="J118" i="3"/>
  <c r="J189" i="3"/>
  <c r="I139" i="8"/>
  <c r="J140" i="8" s="1"/>
  <c r="I133" i="16"/>
  <c r="I149" i="16"/>
  <c r="I23" i="17"/>
  <c r="X64" i="18"/>
  <c r="K104" i="27"/>
  <c r="J104" i="27"/>
  <c r="I104" i="27"/>
  <c r="J121" i="3"/>
  <c r="I55" i="12"/>
  <c r="I48" i="13"/>
  <c r="I104" i="13"/>
  <c r="I160" i="13"/>
  <c r="I37" i="14"/>
  <c r="I107" i="14"/>
  <c r="I161" i="15"/>
  <c r="I23" i="16"/>
  <c r="J133" i="16"/>
  <c r="J149" i="16"/>
  <c r="W11" i="17"/>
  <c r="J23" i="17"/>
  <c r="I161" i="17"/>
  <c r="J10" i="18"/>
  <c r="R13" i="18"/>
  <c r="Y16" i="18"/>
  <c r="X20" i="18"/>
  <c r="R25" i="18"/>
  <c r="Y28" i="18"/>
  <c r="J32" i="18"/>
  <c r="I36" i="18"/>
  <c r="R37" i="18"/>
  <c r="Y40" i="18"/>
  <c r="J44" i="18"/>
  <c r="R47" i="18"/>
  <c r="Q50" i="18"/>
  <c r="Y52" i="18"/>
  <c r="J56" i="18"/>
  <c r="R59" i="18"/>
  <c r="J68" i="18"/>
  <c r="R71" i="18"/>
  <c r="Y74" i="18"/>
  <c r="J80" i="18"/>
  <c r="R83" i="18"/>
  <c r="Y86" i="18"/>
  <c r="J134" i="18"/>
  <c r="I134" i="18"/>
  <c r="H162" i="30"/>
  <c r="F162" i="30"/>
  <c r="J96" i="33"/>
  <c r="E95" i="33"/>
  <c r="J195" i="3"/>
  <c r="G7" i="8"/>
  <c r="I271" i="8"/>
  <c r="J272" i="8" s="1"/>
  <c r="G29" i="10"/>
  <c r="J55" i="12"/>
  <c r="I20" i="13"/>
  <c r="J48" i="13"/>
  <c r="J104" i="13"/>
  <c r="J160" i="13"/>
  <c r="I23" i="14"/>
  <c r="I21" i="15"/>
  <c r="I35" i="15"/>
  <c r="J161" i="15"/>
  <c r="W11" i="16"/>
  <c r="J23" i="16"/>
  <c r="I161" i="16"/>
  <c r="J161" i="17"/>
  <c r="R106" i="18"/>
  <c r="Y118" i="18"/>
  <c r="X118" i="18"/>
  <c r="R148" i="18"/>
  <c r="Q148" i="18"/>
  <c r="Z51" i="19"/>
  <c r="Z57" i="19"/>
  <c r="Z110" i="19"/>
  <c r="Z143" i="19"/>
  <c r="H52" i="33"/>
  <c r="F52" i="33"/>
  <c r="I117" i="8"/>
  <c r="J118" i="8" s="1"/>
  <c r="K55" i="12"/>
  <c r="J20" i="13"/>
  <c r="J21" i="15"/>
  <c r="J35" i="15"/>
  <c r="K161" i="15"/>
  <c r="I35" i="16"/>
  <c r="I51" i="16"/>
  <c r="W18" i="17"/>
  <c r="R10" i="18"/>
  <c r="Y13" i="18"/>
  <c r="J17" i="18"/>
  <c r="Y25" i="18"/>
  <c r="J29" i="18"/>
  <c r="R32" i="18"/>
  <c r="Y37" i="18"/>
  <c r="J41" i="18"/>
  <c r="R44" i="18"/>
  <c r="Y47" i="18"/>
  <c r="J53" i="18"/>
  <c r="R56" i="18"/>
  <c r="Y59" i="18"/>
  <c r="J62" i="18"/>
  <c r="J65" i="18"/>
  <c r="R68" i="18"/>
  <c r="Y71" i="18"/>
  <c r="J75" i="18"/>
  <c r="R76" i="18"/>
  <c r="Y83" i="18"/>
  <c r="J87" i="18"/>
  <c r="J111" i="18"/>
  <c r="Z24" i="19"/>
  <c r="Z49" i="19"/>
  <c r="F8" i="31"/>
  <c r="K21" i="15"/>
  <c r="K35" i="15"/>
  <c r="I63" i="15"/>
  <c r="L161" i="15"/>
  <c r="W18" i="16"/>
  <c r="R153" i="18"/>
  <c r="R141" i="18"/>
  <c r="R129" i="18"/>
  <c r="R117" i="18"/>
  <c r="R107" i="18"/>
  <c r="R95" i="18"/>
  <c r="R156" i="18"/>
  <c r="R144" i="18"/>
  <c r="R122" i="18"/>
  <c r="R110" i="18"/>
  <c r="R98" i="18"/>
  <c r="R92" i="18"/>
  <c r="R159" i="18"/>
  <c r="R149" i="18"/>
  <c r="R137" i="18"/>
  <c r="R125" i="18"/>
  <c r="R113" i="18"/>
  <c r="R101" i="18"/>
  <c r="R152" i="18"/>
  <c r="R140" i="18"/>
  <c r="R128" i="18"/>
  <c r="R116" i="18"/>
  <c r="R94" i="18"/>
  <c r="R134" i="18"/>
  <c r="R155" i="18"/>
  <c r="R143" i="18"/>
  <c r="R131" i="18"/>
  <c r="R121" i="18"/>
  <c r="R109" i="18"/>
  <c r="R97" i="18"/>
  <c r="R158" i="18"/>
  <c r="R136" i="18"/>
  <c r="R124" i="18"/>
  <c r="R112" i="18"/>
  <c r="R100" i="18"/>
  <c r="R151" i="18"/>
  <c r="R139" i="18"/>
  <c r="R127" i="18"/>
  <c r="R115" i="18"/>
  <c r="R103" i="18"/>
  <c r="R93" i="18"/>
  <c r="R154" i="18"/>
  <c r="R142" i="18"/>
  <c r="R130" i="18"/>
  <c r="R108" i="18"/>
  <c r="R96" i="18"/>
  <c r="R157" i="18"/>
  <c r="R145" i="18"/>
  <c r="R135" i="18"/>
  <c r="R123" i="18"/>
  <c r="R111" i="18"/>
  <c r="R99" i="18"/>
  <c r="J132" i="18"/>
  <c r="R146" i="18"/>
  <c r="Y153" i="18"/>
  <c r="J74" i="25"/>
  <c r="G73" i="30"/>
  <c r="J74" i="30" s="1"/>
  <c r="L74" i="30"/>
  <c r="I249" i="8"/>
  <c r="J250" i="8" s="1"/>
  <c r="I65" i="14"/>
  <c r="I135" i="14"/>
  <c r="L21" i="15"/>
  <c r="L35" i="15"/>
  <c r="J63" i="15"/>
  <c r="W15" i="17"/>
  <c r="J63" i="17"/>
  <c r="J79" i="17"/>
  <c r="Q8" i="18"/>
  <c r="Y10" i="18"/>
  <c r="J14" i="18"/>
  <c r="R17" i="18"/>
  <c r="J26" i="18"/>
  <c r="R29" i="18"/>
  <c r="Y32" i="18"/>
  <c r="J38" i="18"/>
  <c r="R41" i="18"/>
  <c r="Y44" i="18"/>
  <c r="X48" i="18"/>
  <c r="R53" i="18"/>
  <c r="Y56" i="18"/>
  <c r="J60" i="18"/>
  <c r="I64" i="18"/>
  <c r="R65" i="18"/>
  <c r="Y68" i="18"/>
  <c r="J72" i="18"/>
  <c r="R75" i="18"/>
  <c r="Q78" i="18"/>
  <c r="Y80" i="18"/>
  <c r="J84" i="18"/>
  <c r="R87" i="18"/>
  <c r="R104" i="18"/>
  <c r="Y117" i="18"/>
  <c r="I95" i="8"/>
  <c r="J96" i="8" s="1"/>
  <c r="I62" i="13"/>
  <c r="I118" i="13"/>
  <c r="K63" i="15"/>
  <c r="I91" i="15"/>
  <c r="W15" i="16"/>
  <c r="J63" i="16"/>
  <c r="J79" i="16"/>
  <c r="R8" i="18"/>
  <c r="J90" i="18"/>
  <c r="Z123" i="19"/>
  <c r="Z112" i="19"/>
  <c r="Z101" i="19"/>
  <c r="Z90" i="19"/>
  <c r="Z26" i="19"/>
  <c r="Z15" i="19"/>
  <c r="Z161" i="19"/>
  <c r="Z156" i="19"/>
  <c r="Z145" i="19"/>
  <c r="Z81" i="19"/>
  <c r="Z70" i="19"/>
  <c r="Z59" i="19"/>
  <c r="Z48" i="19"/>
  <c r="Z136" i="19"/>
  <c r="Z125" i="19"/>
  <c r="Z119" i="19"/>
  <c r="Z114" i="19"/>
  <c r="Z103" i="19"/>
  <c r="Z39" i="19"/>
  <c r="Z28" i="19"/>
  <c r="Z17" i="19"/>
  <c r="Z158" i="19"/>
  <c r="Z94" i="19"/>
  <c r="Z83" i="19"/>
  <c r="Z72" i="19"/>
  <c r="Z61" i="19"/>
  <c r="Z138" i="19"/>
  <c r="Z127" i="19"/>
  <c r="Z116" i="19"/>
  <c r="Z52" i="19"/>
  <c r="Z41" i="19"/>
  <c r="Z30" i="19"/>
  <c r="Z19" i="19"/>
  <c r="Z160" i="19"/>
  <c r="Z96" i="19"/>
  <c r="Z85" i="19"/>
  <c r="Z74" i="19"/>
  <c r="Z10" i="19"/>
  <c r="Z151" i="19"/>
  <c r="Z140" i="19"/>
  <c r="Z129" i="19"/>
  <c r="Z118" i="19"/>
  <c r="Z65" i="19"/>
  <c r="Z54" i="19"/>
  <c r="Z43" i="19"/>
  <c r="Z32" i="19"/>
  <c r="Z109" i="19"/>
  <c r="Z98" i="19"/>
  <c r="Z87" i="19"/>
  <c r="Z76" i="19"/>
  <c r="Z12" i="19"/>
  <c r="Z153" i="19"/>
  <c r="Z142" i="19"/>
  <c r="Z131" i="19"/>
  <c r="Z67" i="19"/>
  <c r="Z56" i="19"/>
  <c r="Z45" i="19"/>
  <c r="Z34" i="19"/>
  <c r="Z122" i="19"/>
  <c r="Z111" i="19"/>
  <c r="Z105" i="19"/>
  <c r="Z100" i="19"/>
  <c r="Z89" i="19"/>
  <c r="Z25" i="19"/>
  <c r="Z14" i="19"/>
  <c r="Z155" i="19"/>
  <c r="Z144" i="19"/>
  <c r="Z80" i="19"/>
  <c r="Z69" i="19"/>
  <c r="Z58" i="19"/>
  <c r="Z47" i="19"/>
  <c r="Z135" i="19"/>
  <c r="Z124" i="19"/>
  <c r="Z113" i="19"/>
  <c r="Z102" i="19"/>
  <c r="Z38" i="19"/>
  <c r="Z27" i="19"/>
  <c r="Z21" i="19"/>
  <c r="Z16" i="19"/>
  <c r="Z157" i="19"/>
  <c r="Z146" i="19"/>
  <c r="Z82" i="19"/>
  <c r="Z71" i="19"/>
  <c r="Z60" i="19"/>
  <c r="Z137" i="19"/>
  <c r="Z126" i="19"/>
  <c r="Z115" i="19"/>
  <c r="Z104" i="19"/>
  <c r="Z40" i="19"/>
  <c r="Z29" i="19"/>
  <c r="Z18" i="19"/>
  <c r="Z159" i="19"/>
  <c r="Z95" i="19"/>
  <c r="Z84" i="19"/>
  <c r="Z73" i="19"/>
  <c r="Z62" i="19"/>
  <c r="Z9" i="19"/>
  <c r="Z150" i="19"/>
  <c r="Z139" i="19"/>
  <c r="Z128" i="19"/>
  <c r="Z117" i="19"/>
  <c r="Z53" i="19"/>
  <c r="Z42" i="19"/>
  <c r="Z31" i="19"/>
  <c r="Z20" i="19"/>
  <c r="Z108" i="19"/>
  <c r="Z97" i="19"/>
  <c r="Z86" i="19"/>
  <c r="Z75" i="19"/>
  <c r="Z11" i="19"/>
  <c r="Z152" i="19"/>
  <c r="Z141" i="19"/>
  <c r="Z130" i="19"/>
  <c r="Z66" i="19"/>
  <c r="Z55" i="19"/>
  <c r="Z44" i="19"/>
  <c r="Z33" i="19"/>
  <c r="Z121" i="19"/>
  <c r="J8" i="33"/>
  <c r="E7" i="33"/>
  <c r="J119" i="3"/>
  <c r="J8" i="8"/>
  <c r="G7" i="10"/>
  <c r="I54" i="12"/>
  <c r="J118" i="13"/>
  <c r="J91" i="15"/>
  <c r="I91" i="16"/>
  <c r="I107" i="16"/>
  <c r="U9" i="17"/>
  <c r="W12" i="17"/>
  <c r="J11" i="18"/>
  <c r="R14" i="18"/>
  <c r="Y17" i="18"/>
  <c r="J23" i="18"/>
  <c r="R26" i="18"/>
  <c r="Y29" i="18"/>
  <c r="J33" i="18"/>
  <c r="R38" i="18"/>
  <c r="Y41" i="18"/>
  <c r="J45" i="18"/>
  <c r="Y53" i="18"/>
  <c r="J57" i="18"/>
  <c r="R60" i="18"/>
  <c r="Y65" i="18"/>
  <c r="J69" i="18"/>
  <c r="R72" i="18"/>
  <c r="Y75" i="18"/>
  <c r="J81" i="18"/>
  <c r="R84" i="18"/>
  <c r="Y87" i="18"/>
  <c r="Y95" i="18"/>
  <c r="Y106" i="18"/>
  <c r="R138" i="18"/>
  <c r="J37" i="19"/>
  <c r="I37" i="19"/>
  <c r="Z154" i="19"/>
  <c r="J30" i="25"/>
  <c r="H74" i="31"/>
  <c r="F74" i="31"/>
  <c r="J79" i="19"/>
  <c r="I79" i="19"/>
  <c r="H79" i="19"/>
  <c r="J122" i="3"/>
  <c r="I227" i="8"/>
  <c r="J228" i="8" s="1"/>
  <c r="J54" i="12"/>
  <c r="H57" i="12"/>
  <c r="K91" i="15"/>
  <c r="U9" i="16"/>
  <c r="W12" i="16"/>
  <c r="J91" i="16"/>
  <c r="J107" i="16"/>
  <c r="V9" i="17"/>
  <c r="J120" i="18"/>
  <c r="Z63" i="19"/>
  <c r="Z88" i="19"/>
  <c r="O146" i="43"/>
  <c r="L132" i="28"/>
  <c r="J132" i="28"/>
  <c r="J196" i="3"/>
  <c r="K54" i="12"/>
  <c r="S23" i="14"/>
  <c r="L91" i="15"/>
  <c r="J119" i="15"/>
  <c r="V9" i="16"/>
  <c r="I119" i="16"/>
  <c r="W9" i="17"/>
  <c r="W19" i="17"/>
  <c r="R11" i="18"/>
  <c r="Y14" i="18"/>
  <c r="J18" i="18"/>
  <c r="I22" i="18"/>
  <c r="R23" i="18"/>
  <c r="Y26" i="18"/>
  <c r="J30" i="18"/>
  <c r="R33" i="18"/>
  <c r="Y38" i="18"/>
  <c r="J42" i="18"/>
  <c r="R45" i="18"/>
  <c r="Y50" i="18"/>
  <c r="J54" i="18"/>
  <c r="R57" i="18"/>
  <c r="Y60" i="18"/>
  <c r="J66" i="18"/>
  <c r="R69" i="18"/>
  <c r="Y72" i="18"/>
  <c r="X76" i="18"/>
  <c r="R81" i="18"/>
  <c r="J88" i="18"/>
  <c r="R102" i="18"/>
  <c r="J123" i="18"/>
  <c r="J145" i="18"/>
  <c r="Y146" i="18"/>
  <c r="J160" i="18"/>
  <c r="R23" i="19"/>
  <c r="Q23" i="19"/>
  <c r="P23" i="19"/>
  <c r="Z133" i="19"/>
  <c r="I73" i="8"/>
  <c r="J74" i="8" s="1"/>
  <c r="I147" i="15"/>
  <c r="W9" i="16"/>
  <c r="W19" i="16"/>
  <c r="I147" i="17"/>
  <c r="Y104" i="18"/>
  <c r="R132" i="18"/>
  <c r="L21" i="22"/>
  <c r="K21" i="22"/>
  <c r="J21" i="22"/>
  <c r="K48" i="27"/>
  <c r="J48" i="27"/>
  <c r="I48" i="27"/>
  <c r="K160" i="27"/>
  <c r="J160" i="27"/>
  <c r="I160" i="27"/>
  <c r="I205" i="8"/>
  <c r="J206" i="8" s="1"/>
  <c r="U20" i="13"/>
  <c r="I76" i="13"/>
  <c r="I132" i="13"/>
  <c r="J147" i="15"/>
  <c r="Y156" i="18"/>
  <c r="Y144" i="18"/>
  <c r="Y134" i="18"/>
  <c r="Y122" i="18"/>
  <c r="Y110" i="18"/>
  <c r="Y98" i="18"/>
  <c r="Y159" i="18"/>
  <c r="Y149" i="18"/>
  <c r="Y137" i="18"/>
  <c r="Y125" i="18"/>
  <c r="Y113" i="18"/>
  <c r="Y101" i="18"/>
  <c r="Y152" i="18"/>
  <c r="Y140" i="18"/>
  <c r="Y128" i="18"/>
  <c r="Y116" i="18"/>
  <c r="Y94" i="18"/>
  <c r="Y155" i="18"/>
  <c r="Y143" i="18"/>
  <c r="Y131" i="18"/>
  <c r="Y121" i="18"/>
  <c r="Y109" i="18"/>
  <c r="Y97" i="18"/>
  <c r="Y158" i="18"/>
  <c r="Y148" i="18"/>
  <c r="Y136" i="18"/>
  <c r="Y124" i="18"/>
  <c r="Y112" i="18"/>
  <c r="Y100" i="18"/>
  <c r="Y151" i="18"/>
  <c r="Y139" i="18"/>
  <c r="Y127" i="18"/>
  <c r="Y115" i="18"/>
  <c r="Y103" i="18"/>
  <c r="Y93" i="18"/>
  <c r="Y154" i="18"/>
  <c r="Y142" i="18"/>
  <c r="Y130" i="18"/>
  <c r="Y120" i="18"/>
  <c r="Y108" i="18"/>
  <c r="Y96" i="18"/>
  <c r="Y157" i="18"/>
  <c r="Y145" i="18"/>
  <c r="Y135" i="18"/>
  <c r="Y123" i="18"/>
  <c r="Y111" i="18"/>
  <c r="Y99" i="18"/>
  <c r="Y150" i="18"/>
  <c r="Y138" i="18"/>
  <c r="Y126" i="18"/>
  <c r="Y114" i="18"/>
  <c r="Y102" i="18"/>
  <c r="Y11" i="18"/>
  <c r="R18" i="18"/>
  <c r="Y23" i="18"/>
  <c r="J27" i="18"/>
  <c r="R30" i="18"/>
  <c r="Y33" i="18"/>
  <c r="J39" i="18"/>
  <c r="R42" i="18"/>
  <c r="Y45" i="18"/>
  <c r="J48" i="18"/>
  <c r="J51" i="18"/>
  <c r="R54" i="18"/>
  <c r="Y57" i="18"/>
  <c r="J61" i="18"/>
  <c r="R62" i="18"/>
  <c r="R66" i="18"/>
  <c r="Y69" i="18"/>
  <c r="J73" i="18"/>
  <c r="Y81" i="18"/>
  <c r="J85" i="18"/>
  <c r="R88" i="18"/>
  <c r="J118" i="18"/>
  <c r="Y129" i="18"/>
  <c r="Y133" i="19"/>
  <c r="X133" i="19"/>
  <c r="R147" i="19"/>
  <c r="Q147" i="19"/>
  <c r="J30" i="31"/>
  <c r="H30" i="31"/>
  <c r="E29" i="31"/>
  <c r="V20" i="13"/>
  <c r="J76" i="13"/>
  <c r="J132" i="13"/>
  <c r="K147" i="15"/>
  <c r="W16" i="16"/>
  <c r="J147" i="16"/>
  <c r="X8" i="18"/>
  <c r="X78" i="18"/>
  <c r="R90" i="18"/>
  <c r="Y107" i="18"/>
  <c r="Z23" i="19"/>
  <c r="P147" i="19"/>
  <c r="H272" i="30"/>
  <c r="F272" i="30"/>
  <c r="I53" i="12"/>
  <c r="I51" i="14"/>
  <c r="I121" i="14"/>
  <c r="W21" i="15"/>
  <c r="I49" i="15"/>
  <c r="L147" i="15"/>
  <c r="V21" i="16"/>
  <c r="J37" i="16"/>
  <c r="W13" i="17"/>
  <c r="I49" i="17"/>
  <c r="I65" i="17"/>
  <c r="Y8" i="18"/>
  <c r="J12" i="18"/>
  <c r="R15" i="18"/>
  <c r="Y18" i="18"/>
  <c r="J24" i="18"/>
  <c r="R27" i="18"/>
  <c r="Y30" i="18"/>
  <c r="X34" i="18"/>
  <c r="R39" i="18"/>
  <c r="Y42" i="18"/>
  <c r="J46" i="18"/>
  <c r="I50" i="18"/>
  <c r="R51" i="18"/>
  <c r="Y54" i="18"/>
  <c r="J58" i="18"/>
  <c r="R61" i="18"/>
  <c r="Q64" i="18"/>
  <c r="Y66" i="18"/>
  <c r="J70" i="18"/>
  <c r="R73" i="18"/>
  <c r="J82" i="18"/>
  <c r="R85" i="18"/>
  <c r="Y88" i="18"/>
  <c r="R150" i="18"/>
  <c r="Z91" i="19"/>
  <c r="Z93" i="19"/>
  <c r="Z99" i="19"/>
  <c r="Z149" i="19"/>
  <c r="M76" i="28"/>
  <c r="L76" i="28"/>
  <c r="K76" i="28"/>
  <c r="J76" i="28"/>
  <c r="F74" i="33"/>
  <c r="I51" i="8"/>
  <c r="J52" i="8" s="1"/>
  <c r="J53" i="12"/>
  <c r="X21" i="15"/>
  <c r="J49" i="15"/>
  <c r="W13" i="16"/>
  <c r="I49" i="16"/>
  <c r="I65" i="16"/>
  <c r="J49" i="17"/>
  <c r="J65" i="17"/>
  <c r="R114" i="18"/>
  <c r="I76" i="28"/>
  <c r="H74" i="33"/>
  <c r="J123" i="3"/>
  <c r="J194" i="3"/>
  <c r="K53" i="12"/>
  <c r="I56" i="12"/>
  <c r="K49" i="15"/>
  <c r="J49" i="16"/>
  <c r="J65" i="16"/>
  <c r="W10" i="17"/>
  <c r="J9" i="18"/>
  <c r="R12" i="18"/>
  <c r="Y15" i="18"/>
  <c r="J19" i="18"/>
  <c r="R20" i="18"/>
  <c r="R24" i="18"/>
  <c r="Y27" i="18"/>
  <c r="J31" i="18"/>
  <c r="Y39" i="18"/>
  <c r="J43" i="18"/>
  <c r="R46" i="18"/>
  <c r="Y51" i="18"/>
  <c r="J55" i="18"/>
  <c r="R58" i="18"/>
  <c r="Y61" i="18"/>
  <c r="J67" i="18"/>
  <c r="R70" i="18"/>
  <c r="Y73" i="18"/>
  <c r="J76" i="18"/>
  <c r="J79" i="18"/>
  <c r="R82" i="18"/>
  <c r="Y85" i="18"/>
  <c r="J89" i="18"/>
  <c r="R120" i="18"/>
  <c r="Y132" i="18"/>
  <c r="R160" i="18"/>
  <c r="Z13" i="19"/>
  <c r="Z132" i="19"/>
  <c r="Z147" i="19"/>
  <c r="L96" i="25"/>
  <c r="F184" i="30"/>
  <c r="W10" i="16"/>
  <c r="J150" i="18"/>
  <c r="J138" i="18"/>
  <c r="J126" i="18"/>
  <c r="J114" i="18"/>
  <c r="J102" i="18"/>
  <c r="J153" i="18"/>
  <c r="J141" i="18"/>
  <c r="J129" i="18"/>
  <c r="J117" i="18"/>
  <c r="J107" i="18"/>
  <c r="J95" i="18"/>
  <c r="J156" i="18"/>
  <c r="J144" i="18"/>
  <c r="J122" i="18"/>
  <c r="J110" i="18"/>
  <c r="J98" i="18"/>
  <c r="J159" i="18"/>
  <c r="J149" i="18"/>
  <c r="J137" i="18"/>
  <c r="J125" i="18"/>
  <c r="J113" i="18"/>
  <c r="J101" i="18"/>
  <c r="J152" i="18"/>
  <c r="J140" i="18"/>
  <c r="J128" i="18"/>
  <c r="J116" i="18"/>
  <c r="J94" i="18"/>
  <c r="J155" i="18"/>
  <c r="J143" i="18"/>
  <c r="J131" i="18"/>
  <c r="J121" i="18"/>
  <c r="J109" i="18"/>
  <c r="J97" i="18"/>
  <c r="J92" i="18"/>
  <c r="J158" i="18"/>
  <c r="J136" i="18"/>
  <c r="J124" i="18"/>
  <c r="J112" i="18"/>
  <c r="J100" i="18"/>
  <c r="J151" i="18"/>
  <c r="J139" i="18"/>
  <c r="J127" i="18"/>
  <c r="J115" i="18"/>
  <c r="J103" i="18"/>
  <c r="J93" i="18"/>
  <c r="J154" i="18"/>
  <c r="J142" i="18"/>
  <c r="J130" i="18"/>
  <c r="J108" i="18"/>
  <c r="J96" i="18"/>
  <c r="Y92" i="18"/>
  <c r="J106" i="18"/>
  <c r="J135" i="18"/>
  <c r="J148" i="18"/>
  <c r="J16" i="19"/>
  <c r="J27" i="19"/>
  <c r="J38" i="19"/>
  <c r="R62" i="19"/>
  <c r="R73" i="19"/>
  <c r="R84" i="19"/>
  <c r="R95" i="19"/>
  <c r="J102" i="19"/>
  <c r="J113" i="19"/>
  <c r="J124" i="19"/>
  <c r="R159" i="19"/>
  <c r="L8" i="24"/>
  <c r="I51" i="25"/>
  <c r="L48" i="28"/>
  <c r="H184" i="30"/>
  <c r="J8" i="31"/>
  <c r="J96" i="31"/>
  <c r="J74" i="33"/>
  <c r="Q11" i="39"/>
  <c r="S16" i="44"/>
  <c r="H16" i="45"/>
  <c r="Q104" i="18"/>
  <c r="I160" i="18"/>
  <c r="X9" i="19"/>
  <c r="R18" i="19"/>
  <c r="R29" i="19"/>
  <c r="R40" i="19"/>
  <c r="J47" i="19"/>
  <c r="J58" i="19"/>
  <c r="P65" i="19"/>
  <c r="J69" i="19"/>
  <c r="J80" i="19"/>
  <c r="R104" i="19"/>
  <c r="R115" i="19"/>
  <c r="R126" i="19"/>
  <c r="R137" i="19"/>
  <c r="J144" i="19"/>
  <c r="J155" i="19"/>
  <c r="H148" i="21"/>
  <c r="J49" i="22"/>
  <c r="I48" i="26"/>
  <c r="I104" i="26"/>
  <c r="I160" i="26"/>
  <c r="M48" i="28"/>
  <c r="I104" i="28"/>
  <c r="J184" i="30"/>
  <c r="L8" i="31"/>
  <c r="L96" i="31"/>
  <c r="L74" i="33"/>
  <c r="T16" i="44"/>
  <c r="I16" i="45"/>
  <c r="J14" i="19"/>
  <c r="J25" i="19"/>
  <c r="H49" i="19"/>
  <c r="R60" i="19"/>
  <c r="R71" i="19"/>
  <c r="R82" i="19"/>
  <c r="J89" i="19"/>
  <c r="J100" i="19"/>
  <c r="J111" i="19"/>
  <c r="J122" i="19"/>
  <c r="R146" i="19"/>
  <c r="R157" i="19"/>
  <c r="Q22" i="21"/>
  <c r="K49" i="22"/>
  <c r="I51" i="24"/>
  <c r="J48" i="26"/>
  <c r="J104" i="26"/>
  <c r="J160" i="26"/>
  <c r="J104" i="28"/>
  <c r="G51" i="30"/>
  <c r="L16" i="43"/>
  <c r="J16" i="45"/>
  <c r="R16" i="19"/>
  <c r="R27" i="19"/>
  <c r="J34" i="19"/>
  <c r="P35" i="19"/>
  <c r="R38" i="19"/>
  <c r="J45" i="19"/>
  <c r="J56" i="19"/>
  <c r="J67" i="19"/>
  <c r="H91" i="19"/>
  <c r="R102" i="19"/>
  <c r="R113" i="19"/>
  <c r="J121" i="19"/>
  <c r="R124" i="19"/>
  <c r="J131" i="19"/>
  <c r="J142" i="19"/>
  <c r="J153" i="19"/>
  <c r="G29" i="25"/>
  <c r="K104" i="28"/>
  <c r="E139" i="30"/>
  <c r="E249" i="30"/>
  <c r="G146" i="43"/>
  <c r="Q106" i="18"/>
  <c r="J12" i="19"/>
  <c r="R47" i="19"/>
  <c r="J49" i="19"/>
  <c r="R58" i="19"/>
  <c r="R69" i="19"/>
  <c r="J76" i="19"/>
  <c r="R80" i="19"/>
  <c r="J87" i="19"/>
  <c r="J98" i="19"/>
  <c r="R107" i="19"/>
  <c r="J109" i="19"/>
  <c r="R144" i="19"/>
  <c r="R155" i="19"/>
  <c r="I227" i="24"/>
  <c r="L16" i="45"/>
  <c r="I118" i="18"/>
  <c r="Q132" i="18"/>
  <c r="H9" i="19"/>
  <c r="R14" i="19"/>
  <c r="R25" i="19"/>
  <c r="J32" i="19"/>
  <c r="J43" i="19"/>
  <c r="J54" i="19"/>
  <c r="X63" i="19"/>
  <c r="Q77" i="19"/>
  <c r="R89" i="19"/>
  <c r="R100" i="19"/>
  <c r="R111" i="19"/>
  <c r="J118" i="19"/>
  <c r="P119" i="19"/>
  <c r="R122" i="19"/>
  <c r="J129" i="19"/>
  <c r="J140" i="19"/>
  <c r="J151" i="19"/>
  <c r="J105" i="22"/>
  <c r="I161" i="24"/>
  <c r="I62" i="27"/>
  <c r="I118" i="27"/>
  <c r="I160" i="28"/>
  <c r="G51" i="31"/>
  <c r="G29" i="33"/>
  <c r="G146" i="45"/>
  <c r="I9" i="19"/>
  <c r="J10" i="19"/>
  <c r="R34" i="19"/>
  <c r="R45" i="19"/>
  <c r="R56" i="19"/>
  <c r="R67" i="19"/>
  <c r="J74" i="19"/>
  <c r="J85" i="19"/>
  <c r="J96" i="19"/>
  <c r="X105" i="19"/>
  <c r="Q119" i="19"/>
  <c r="R131" i="19"/>
  <c r="J133" i="19"/>
  <c r="R142" i="19"/>
  <c r="R153" i="19"/>
  <c r="J160" i="19"/>
  <c r="P161" i="19"/>
  <c r="H78" i="21"/>
  <c r="K105" i="22"/>
  <c r="I95" i="24"/>
  <c r="I62" i="26"/>
  <c r="J62" i="27"/>
  <c r="J118" i="27"/>
  <c r="I34" i="28"/>
  <c r="J160" i="28"/>
  <c r="H146" i="45"/>
  <c r="K146" i="45" s="1"/>
  <c r="J9" i="19"/>
  <c r="R12" i="19"/>
  <c r="J19" i="19"/>
  <c r="J30" i="19"/>
  <c r="P37" i="19"/>
  <c r="J41" i="19"/>
  <c r="J52" i="19"/>
  <c r="R76" i="19"/>
  <c r="R87" i="19"/>
  <c r="R98" i="19"/>
  <c r="R109" i="19"/>
  <c r="J116" i="19"/>
  <c r="J127" i="19"/>
  <c r="J138" i="19"/>
  <c r="J63" i="22"/>
  <c r="E7" i="25"/>
  <c r="H8" i="25" s="1"/>
  <c r="J34" i="28"/>
  <c r="K160" i="28"/>
  <c r="G29" i="30"/>
  <c r="E117" i="30"/>
  <c r="E227" i="30"/>
  <c r="Q16" i="43"/>
  <c r="X104" i="18"/>
  <c r="R32" i="19"/>
  <c r="R43" i="19"/>
  <c r="J51" i="19"/>
  <c r="R54" i="19"/>
  <c r="J61" i="19"/>
  <c r="J72" i="19"/>
  <c r="J83" i="19"/>
  <c r="J94" i="19"/>
  <c r="R118" i="19"/>
  <c r="R129" i="19"/>
  <c r="R140" i="19"/>
  <c r="R151" i="19"/>
  <c r="J158" i="19"/>
  <c r="R161" i="19"/>
  <c r="L160" i="28"/>
  <c r="L146" i="43"/>
  <c r="Q90" i="18"/>
  <c r="I146" i="18"/>
  <c r="Q160" i="18"/>
  <c r="R10" i="19"/>
  <c r="J17" i="19"/>
  <c r="I21" i="19"/>
  <c r="J28" i="19"/>
  <c r="J39" i="19"/>
  <c r="H63" i="19"/>
  <c r="X65" i="19"/>
  <c r="R74" i="19"/>
  <c r="Q79" i="19"/>
  <c r="R85" i="19"/>
  <c r="R96" i="19"/>
  <c r="J103" i="19"/>
  <c r="J114" i="19"/>
  <c r="P121" i="19"/>
  <c r="J125" i="19"/>
  <c r="J136" i="19"/>
  <c r="R160" i="19"/>
  <c r="V21" i="22"/>
  <c r="J161" i="22"/>
  <c r="L34" i="28"/>
  <c r="J62" i="28"/>
  <c r="J140" i="30"/>
  <c r="J250" i="30"/>
  <c r="S16" i="43"/>
  <c r="M146" i="43"/>
  <c r="H16" i="44"/>
  <c r="Q16" i="45"/>
  <c r="R19" i="19"/>
  <c r="R30" i="19"/>
  <c r="R41" i="19"/>
  <c r="J48" i="19"/>
  <c r="P49" i="19"/>
  <c r="R52" i="19"/>
  <c r="J59" i="19"/>
  <c r="I63" i="19"/>
  <c r="J70" i="19"/>
  <c r="J81" i="19"/>
  <c r="H105" i="19"/>
  <c r="R116" i="19"/>
  <c r="Q121" i="19"/>
  <c r="R127" i="19"/>
  <c r="R138" i="19"/>
  <c r="J145" i="19"/>
  <c r="J156" i="19"/>
  <c r="H134" i="21"/>
  <c r="W21" i="22"/>
  <c r="K161" i="22"/>
  <c r="I29" i="24"/>
  <c r="I20" i="27"/>
  <c r="I76" i="27"/>
  <c r="I132" i="27"/>
  <c r="K62" i="28"/>
  <c r="I90" i="28"/>
  <c r="J52" i="31"/>
  <c r="N146" i="43"/>
  <c r="I16" i="44"/>
  <c r="R16" i="45"/>
  <c r="L146" i="45"/>
  <c r="J15" i="19"/>
  <c r="J26" i="19"/>
  <c r="X35" i="19"/>
  <c r="Q49" i="19"/>
  <c r="R61" i="19"/>
  <c r="R72" i="19"/>
  <c r="R83" i="19"/>
  <c r="J90" i="19"/>
  <c r="P91" i="19"/>
  <c r="R94" i="19"/>
  <c r="J101" i="19"/>
  <c r="J112" i="19"/>
  <c r="J123" i="19"/>
  <c r="X149" i="19"/>
  <c r="R158" i="19"/>
  <c r="J119" i="22"/>
  <c r="I205" i="24"/>
  <c r="G95" i="25"/>
  <c r="J96" i="25" s="1"/>
  <c r="I20" i="26"/>
  <c r="I76" i="26"/>
  <c r="I132" i="26"/>
  <c r="J20" i="27"/>
  <c r="J76" i="27"/>
  <c r="J132" i="27"/>
  <c r="L62" i="28"/>
  <c r="J90" i="28"/>
  <c r="J16" i="44"/>
  <c r="S16" i="45"/>
  <c r="M146" i="45"/>
  <c r="X132" i="18"/>
  <c r="I148" i="18"/>
  <c r="R17" i="19"/>
  <c r="R28" i="19"/>
  <c r="R39" i="19"/>
  <c r="J46" i="19"/>
  <c r="J57" i="19"/>
  <c r="J68" i="19"/>
  <c r="X77" i="19"/>
  <c r="Q91" i="19"/>
  <c r="R103" i="19"/>
  <c r="R114" i="19"/>
  <c r="R125" i="19"/>
  <c r="J132" i="19"/>
  <c r="P133" i="19"/>
  <c r="R136" i="19"/>
  <c r="J143" i="19"/>
  <c r="I147" i="19"/>
  <c r="J154" i="19"/>
  <c r="I139" i="24"/>
  <c r="G7" i="30"/>
  <c r="J8" i="30" s="1"/>
  <c r="J30" i="30"/>
  <c r="G95" i="30"/>
  <c r="H118" i="30"/>
  <c r="G205" i="30"/>
  <c r="J206" i="30" s="1"/>
  <c r="N146" i="45"/>
  <c r="I104" i="18"/>
  <c r="Q118" i="18"/>
  <c r="J13" i="19"/>
  <c r="I23" i="19"/>
  <c r="J24" i="19"/>
  <c r="R48" i="19"/>
  <c r="R59" i="19"/>
  <c r="R70" i="19"/>
  <c r="R81" i="19"/>
  <c r="J88" i="19"/>
  <c r="J99" i="19"/>
  <c r="J110" i="19"/>
  <c r="X119" i="19"/>
  <c r="Q133" i="19"/>
  <c r="R145" i="19"/>
  <c r="R156" i="19"/>
  <c r="H36" i="21"/>
  <c r="J8" i="25"/>
  <c r="J118" i="28"/>
  <c r="L16" i="44"/>
  <c r="R15" i="19"/>
  <c r="R26" i="19"/>
  <c r="J33" i="19"/>
  <c r="J44" i="19"/>
  <c r="J55" i="19"/>
  <c r="J66" i="19"/>
  <c r="R90" i="19"/>
  <c r="R101" i="19"/>
  <c r="R112" i="19"/>
  <c r="R123" i="19"/>
  <c r="J130" i="19"/>
  <c r="J141" i="19"/>
  <c r="J152" i="19"/>
  <c r="G7" i="24"/>
  <c r="I73" i="24"/>
  <c r="I146" i="28"/>
  <c r="U7" i="19"/>
  <c r="J11" i="19"/>
  <c r="R46" i="19"/>
  <c r="R57" i="19"/>
  <c r="J65" i="19"/>
  <c r="R68" i="19"/>
  <c r="J75" i="19"/>
  <c r="J86" i="19"/>
  <c r="J97" i="19"/>
  <c r="J108" i="19"/>
  <c r="R132" i="19"/>
  <c r="R143" i="19"/>
  <c r="R154" i="19"/>
  <c r="I106" i="18"/>
  <c r="J20" i="19"/>
  <c r="J31" i="19"/>
  <c r="J42" i="19"/>
  <c r="R51" i="19"/>
  <c r="J53" i="19"/>
  <c r="R88" i="19"/>
  <c r="R99" i="19"/>
  <c r="J107" i="19"/>
  <c r="R110" i="19"/>
  <c r="J117" i="19"/>
  <c r="J128" i="19"/>
  <c r="J139" i="19"/>
  <c r="J150" i="19"/>
  <c r="K140" i="45"/>
  <c r="R33" i="19"/>
  <c r="R44" i="19"/>
  <c r="R55" i="19"/>
  <c r="J62" i="19"/>
  <c r="R66" i="19"/>
  <c r="J73" i="19"/>
  <c r="J84" i="19"/>
  <c r="J95" i="19"/>
  <c r="R130" i="19"/>
  <c r="R141" i="19"/>
  <c r="E95" i="30" l="1"/>
  <c r="G161" i="8"/>
  <c r="H162" i="8" s="1"/>
  <c r="G183" i="8"/>
  <c r="H184" i="8" s="1"/>
  <c r="G51" i="8"/>
  <c r="H52" i="8" s="1"/>
  <c r="G205" i="8"/>
  <c r="H206" i="8" s="1"/>
  <c r="G139" i="8"/>
  <c r="H140" i="8" s="1"/>
  <c r="G73" i="8"/>
  <c r="H74" i="8" s="1"/>
  <c r="G227" i="8"/>
  <c r="H228" i="8" s="1"/>
  <c r="H8" i="8"/>
  <c r="G95" i="8"/>
  <c r="H96" i="8" s="1"/>
  <c r="G249" i="8"/>
  <c r="H250" i="8" s="1"/>
  <c r="G117" i="8"/>
  <c r="H118" i="8" s="1"/>
  <c r="G271" i="8"/>
  <c r="H272" i="8" s="1"/>
  <c r="E7" i="8"/>
  <c r="G29" i="8"/>
  <c r="H30" i="8" s="1"/>
  <c r="F74" i="10"/>
  <c r="C73" i="10"/>
  <c r="D74" i="10" s="1"/>
  <c r="C95" i="31"/>
  <c r="D96" i="31" s="1"/>
  <c r="F96" i="31"/>
  <c r="C95" i="33"/>
  <c r="D96" i="33" s="1"/>
  <c r="E205" i="30"/>
  <c r="T7" i="19"/>
  <c r="S7" i="19" s="1"/>
  <c r="Y7" i="19" s="1"/>
  <c r="Z7" i="19"/>
  <c r="C249" i="30"/>
  <c r="D250" i="30" s="1"/>
  <c r="L52" i="25"/>
  <c r="J52" i="25"/>
  <c r="H96" i="33"/>
  <c r="E51" i="10"/>
  <c r="H52" i="10"/>
  <c r="C139" i="30"/>
  <c r="D140" i="30" s="1"/>
  <c r="E51" i="30"/>
  <c r="H52" i="30" s="1"/>
  <c r="C29" i="31"/>
  <c r="D30" i="31" s="1"/>
  <c r="H8" i="10"/>
  <c r="E7" i="10"/>
  <c r="E51" i="31"/>
  <c r="E73" i="25"/>
  <c r="E95" i="25"/>
  <c r="C7" i="25"/>
  <c r="E29" i="25"/>
  <c r="E51" i="25"/>
  <c r="H30" i="10"/>
  <c r="E29" i="10"/>
  <c r="G183" i="24"/>
  <c r="G253" i="24"/>
  <c r="G73" i="24"/>
  <c r="E7" i="24"/>
  <c r="G139" i="24"/>
  <c r="G205" i="24"/>
  <c r="G29" i="24"/>
  <c r="G95" i="24"/>
  <c r="G161" i="24"/>
  <c r="G227" i="24"/>
  <c r="G51" i="24"/>
  <c r="G117" i="24"/>
  <c r="J8" i="24"/>
  <c r="H140" i="30"/>
  <c r="C7" i="33"/>
  <c r="D8" i="33" s="1"/>
  <c r="H8" i="33"/>
  <c r="E29" i="33"/>
  <c r="H30" i="33" s="1"/>
  <c r="C227" i="30"/>
  <c r="D228" i="30" s="1"/>
  <c r="J96" i="30"/>
  <c r="F96" i="10"/>
  <c r="C95" i="10"/>
  <c r="D96" i="10" s="1"/>
  <c r="L57" i="12"/>
  <c r="K57" i="12"/>
  <c r="J57" i="12"/>
  <c r="I57" i="12"/>
  <c r="E7" i="30"/>
  <c r="C117" i="30"/>
  <c r="D118" i="30" s="1"/>
  <c r="E29" i="30"/>
  <c r="H250" i="30"/>
  <c r="E73" i="30"/>
  <c r="H96" i="25"/>
  <c r="H228" i="30"/>
  <c r="J30" i="33"/>
  <c r="J52" i="30"/>
  <c r="F30" i="10" l="1"/>
  <c r="C29" i="10"/>
  <c r="D30" i="10" s="1"/>
  <c r="E29" i="8"/>
  <c r="F30" i="8" s="1"/>
  <c r="E161" i="8"/>
  <c r="F162" i="8" s="1"/>
  <c r="E183" i="8"/>
  <c r="F184" i="8" s="1"/>
  <c r="E51" i="8"/>
  <c r="F52" i="8" s="1"/>
  <c r="E205" i="8"/>
  <c r="F206" i="8" s="1"/>
  <c r="E73" i="8"/>
  <c r="F74" i="8" s="1"/>
  <c r="E227" i="8"/>
  <c r="F228" i="8" s="1"/>
  <c r="F8" i="8"/>
  <c r="E95" i="8"/>
  <c r="F96" i="8" s="1"/>
  <c r="E249" i="8"/>
  <c r="F250" i="8" s="1"/>
  <c r="E117" i="8"/>
  <c r="F118" i="8" s="1"/>
  <c r="E271" i="8"/>
  <c r="F272" i="8" s="1"/>
  <c r="C7" i="8"/>
  <c r="E139" i="8"/>
  <c r="F140" i="8" s="1"/>
  <c r="C73" i="30"/>
  <c r="D74" i="30" s="1"/>
  <c r="F74" i="30"/>
  <c r="F30" i="31"/>
  <c r="C51" i="10"/>
  <c r="D52" i="10" s="1"/>
  <c r="F52" i="10"/>
  <c r="E117" i="24"/>
  <c r="E183" i="24"/>
  <c r="E253" i="24"/>
  <c r="E73" i="24"/>
  <c r="C7" i="24"/>
  <c r="E139" i="24"/>
  <c r="E205" i="24"/>
  <c r="E29" i="24"/>
  <c r="E95" i="24"/>
  <c r="E161" i="24"/>
  <c r="E227" i="24"/>
  <c r="E51" i="24"/>
  <c r="F140" i="30"/>
  <c r="C29" i="30"/>
  <c r="D30" i="30" s="1"/>
  <c r="F250" i="30"/>
  <c r="H30" i="30"/>
  <c r="F30" i="25"/>
  <c r="H74" i="30"/>
  <c r="H30" i="25"/>
  <c r="C205" i="30"/>
  <c r="D206" i="30" s="1"/>
  <c r="F8" i="33"/>
  <c r="C51" i="31"/>
  <c r="D52" i="31" s="1"/>
  <c r="H206" i="30"/>
  <c r="C51" i="30"/>
  <c r="D52" i="30" s="1"/>
  <c r="H52" i="25"/>
  <c r="H52" i="31"/>
  <c r="C95" i="30"/>
  <c r="D96" i="30" s="1"/>
  <c r="F228" i="30"/>
  <c r="C29" i="33"/>
  <c r="D30" i="33" s="1"/>
  <c r="C51" i="25"/>
  <c r="D52" i="25" s="1"/>
  <c r="C73" i="25"/>
  <c r="D74" i="25" s="1"/>
  <c r="D8" i="25"/>
  <c r="C95" i="25"/>
  <c r="D96" i="25" s="1"/>
  <c r="C29" i="25"/>
  <c r="D30" i="25" s="1"/>
  <c r="H8" i="24"/>
  <c r="F8" i="25"/>
  <c r="F74" i="25"/>
  <c r="H74" i="25"/>
  <c r="F118" i="30"/>
  <c r="C7" i="30"/>
  <c r="D8" i="30" s="1"/>
  <c r="H8" i="30"/>
  <c r="F8" i="10"/>
  <c r="C7" i="10"/>
  <c r="D8" i="10" s="1"/>
  <c r="F96" i="33"/>
  <c r="H96" i="30"/>
  <c r="F96" i="30" l="1"/>
  <c r="F30" i="33"/>
  <c r="C117" i="24"/>
  <c r="D118" i="24" s="1"/>
  <c r="D8" i="24"/>
  <c r="C183" i="24"/>
  <c r="D184" i="24" s="1"/>
  <c r="C253" i="24"/>
  <c r="D254" i="24" s="1"/>
  <c r="C73" i="24"/>
  <c r="D74" i="24" s="1"/>
  <c r="C139" i="24"/>
  <c r="D140" i="24" s="1"/>
  <c r="C205" i="24"/>
  <c r="D206" i="24" s="1"/>
  <c r="C29" i="24"/>
  <c r="D30" i="24" s="1"/>
  <c r="C95" i="24"/>
  <c r="D96" i="24" s="1"/>
  <c r="C161" i="24"/>
  <c r="D162" i="24" s="1"/>
  <c r="C227" i="24"/>
  <c r="D228" i="24" s="1"/>
  <c r="C51" i="24"/>
  <c r="D52" i="24" s="1"/>
  <c r="C29" i="8"/>
  <c r="D30" i="8" s="1"/>
  <c r="C161" i="8"/>
  <c r="D162" i="8" s="1"/>
  <c r="C183" i="8"/>
  <c r="D184" i="8" s="1"/>
  <c r="C51" i="8"/>
  <c r="D52" i="8" s="1"/>
  <c r="C205" i="8"/>
  <c r="D206" i="8" s="1"/>
  <c r="C73" i="8"/>
  <c r="D74" i="8" s="1"/>
  <c r="C227" i="8"/>
  <c r="D228" i="8" s="1"/>
  <c r="D8" i="8"/>
  <c r="C95" i="8"/>
  <c r="D96" i="8" s="1"/>
  <c r="C271" i="8"/>
  <c r="D272" i="8" s="1"/>
  <c r="C249" i="8"/>
  <c r="D250" i="8" s="1"/>
  <c r="C117" i="8"/>
  <c r="D118" i="8" s="1"/>
  <c r="C139" i="8"/>
  <c r="D140" i="8" s="1"/>
  <c r="F52" i="25"/>
  <c r="F8" i="30"/>
  <c r="F52" i="31"/>
  <c r="F8" i="24"/>
  <c r="F30" i="30"/>
  <c r="F96" i="25"/>
  <c r="F52" i="30"/>
  <c r="F206" i="30"/>
</calcChain>
</file>

<file path=xl/sharedStrings.xml><?xml version="1.0" encoding="utf-8"?>
<sst xmlns="http://schemas.openxmlformats.org/spreadsheetml/2006/main" count="5618" uniqueCount="335">
  <si>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</si>
  <si>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</si>
  <si>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</si>
  <si>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</si>
  <si>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</si>
  <si>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</si>
  <si>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</si>
  <si>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</si>
  <si>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</si>
  <si>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</si>
  <si>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</si>
  <si>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</si>
  <si>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</si>
  <si>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</si>
  <si>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</si>
  <si>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</si>
  <si>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</si>
  <si>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</si>
  <si>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</si>
  <si>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</si>
  <si>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</si>
  <si>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</si>
  <si>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</si>
  <si>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</si>
  <si>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</si>
  <si>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</si>
  <si>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</si>
  <si>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</si>
  <si>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</si>
  <si>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</si>
  <si>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</si>
  <si>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</si>
  <si>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</si>
  <si>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</si>
  <si>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</si>
  <si>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</si>
  <si>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</si>
  <si>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</si>
  <si>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</si>
  <si>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</si>
  <si>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</si>
  <si>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</si>
  <si>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</si>
  <si>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</si>
  <si>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</si>
  <si>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</si>
  <si>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</si>
  <si>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</si>
  <si>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</si>
  <si>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</si>
  <si>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</si>
  <si>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</si>
  <si>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</si>
  <si>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</si>
  <si>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</si>
  <si>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</si>
  <si>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</si>
  <si>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</si>
  <si>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</si>
  <si>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</si>
  <si>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</si>
  <si>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</si>
  <si>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</si>
  <si>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</si>
  <si>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</si>
  <si>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</si>
  <si>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</si>
  <si>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</si>
  <si>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</si>
  <si>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</si>
  <si>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</si>
  <si>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</si>
  <si>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</si>
  <si>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</si>
  <si>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</si>
  <si>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</si>
  <si>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</si>
  <si>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</si>
  <si>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</si>
  <si>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</si>
  <si>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</si>
  <si>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</si>
  <si>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</si>
  <si>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</si>
  <si>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</si>
  <si>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</si>
  <si>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</si>
  <si>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</si>
  <si>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</si>
  <si>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</si>
  <si>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</si>
  <si>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</si>
  <si>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</si>
  <si>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</si>
  <si>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</si>
  <si>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</si>
  <si>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</si>
  <si>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</si>
  <si>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</si>
  <si>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</si>
  <si>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</si>
  <si>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</si>
  <si>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</si>
  <si>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</si>
  <si>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</si>
  <si>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</si>
  <si>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</si>
  <si>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</si>
  <si>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</si>
  <si>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</si>
  <si>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</si>
  <si>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</si>
  <si>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</si>
  <si>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</si>
  <si>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</si>
  <si>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</si>
  <si>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</si>
  <si>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</si>
  <si>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</si>
  <si>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</si>
  <si>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</si>
  <si>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</si>
  <si>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</si>
  <si>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</si>
  <si>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</si>
  <si>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</si>
  <si>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</si>
  <si>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</si>
  <si>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</si>
  <si>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</si>
  <si>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</si>
  <si>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</si>
  <si>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</si>
  <si>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</si>
  <si>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</si>
  <si>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</si>
  <si>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</si>
  <si>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</si>
  <si>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</si>
  <si>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</si>
  <si>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</si>
  <si>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</si>
  <si>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</si>
  <si>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</si>
  <si>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</si>
  <si>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</si>
  <si>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</si>
  <si>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Evolución de viajeros entrados en los hoteles de 4 estrellas de Tenerife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</si>
  <si>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</si>
  <si>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</si>
  <si>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</si>
  <si>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</si>
  <si>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</si>
  <si>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</si>
  <si>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4 y 5 estrellas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</si>
  <si>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</si>
  <si>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</si>
  <si>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</si>
  <si>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</si>
  <si>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</si>
  <si>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</si>
  <si>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(-36,7%)</t>
  </si>
  <si>
    <t>acumulado diciembre 2021: 1 (20,6%)</t>
  </si>
  <si>
    <t>año 2020: 0 (-39,4%)</t>
  </si>
  <si>
    <t>acumulado diciembre 2021: 1 (13,1%)</t>
  </si>
  <si>
    <t>año 2020: 0 (-42,1%)</t>
  </si>
  <si>
    <t>acumulado diciembre 2021: 0 (-6,1%)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</si>
  <si>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</si>
  <si>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</si>
  <si>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</si>
  <si>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</si>
  <si>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</si>
  <si>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</si>
  <si>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</si>
  <si>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</si>
  <si>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</si>
  <si>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</si>
  <si>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</si>
  <si>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</si>
  <si>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</si>
  <si>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</si>
  <si>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</si>
  <si>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</si>
  <si>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</si>
  <si>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</si>
  <si>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</si>
  <si>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</si>
  <si>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</si>
  <si>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</si>
  <si>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</si>
  <si>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</si>
  <si>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</si>
  <si>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</si>
  <si>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</si>
  <si>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</si>
  <si>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</si>
  <si>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</si>
  <si>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</si>
  <si>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</si>
  <si>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</si>
  <si>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</si>
  <si>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</si>
  <si>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</si>
  <si>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</si>
  <si>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</si>
  <si>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</si>
  <si>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</si>
  <si>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</si>
  <si>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</si>
  <si>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</si>
  <si>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</si>
  <si>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</si>
  <si>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</si>
  <si>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</si>
  <si>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</si>
  <si>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</si>
  <si>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</si>
  <si>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</si>
  <si>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</si>
  <si>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</si>
  <si>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</si>
  <si>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julio 2026</t>
  </si>
  <si>
    <t>Resumen indicadores Santiago del Teide</t>
  </si>
  <si>
    <t>Evolución mensual de viajeros entrados en Santiago del Teide según lugar de residencia</t>
  </si>
  <si>
    <t>Evolución mensual de viajeros entrados en Santiago del Teide según categoría del establecimiento</t>
  </si>
  <si>
    <t>Evolución anual de viajeros entrados en Santiago del Teide según categoría del establecimiento</t>
  </si>
  <si>
    <t>Evolución mensual de pernoctaciones en Santiago del Teide según lugar de residencia</t>
  </si>
  <si>
    <t>Evolución mensual de pernoctaciones en Santiago del Teide según categoría del establecimiento</t>
  </si>
  <si>
    <t>Evolución mensual de estancia media en Santiago del Teide según lugar de residencia</t>
  </si>
  <si>
    <t>Evolución mensual de estancia media en Santiago del Teide según categoría del establecimiento</t>
  </si>
  <si>
    <t>Evolución mensual de tasa de ocupación en Santiago del Teide según categoría del establecimiento</t>
  </si>
  <si>
    <t>Viajeros españoles entrados en los hotelera y apartamentos de Santiago del Teide según lugar de residencia - acumulado</t>
  </si>
  <si>
    <t>Viajeros españoles entrados en los hotelera y apartamentos de Santiago del Teide por tipología y categoría de alojamiento - acumulado</t>
  </si>
  <si>
    <t>Viajeros peninsulares entrados en los hotelera y apartamentos de Santiago del Teide por tipología y categoría de alojamiento - acumulado</t>
  </si>
  <si>
    <t>Viajeros canarios entrados en los hotelera y apartamentos de Santiago del Teide por tipología y categoría de alojamiento - acumulado</t>
  </si>
  <si>
    <t>Resumen de indicadores turísticos de Tenerife-Santiago del Teide</t>
  </si>
  <si>
    <t>julio 2022</t>
  </si>
  <si>
    <t>julio 2023</t>
  </si>
  <si>
    <t>julio 2024</t>
  </si>
  <si>
    <t>julio 2025</t>
  </si>
  <si>
    <t>julio 2026</t>
  </si>
  <si>
    <t>acumulado a julio 2022</t>
  </si>
  <si>
    <t>acumulado a julio 2023</t>
  </si>
  <si>
    <t>acumulado a julio 2024</t>
  </si>
  <si>
    <t>acumulado a julio 2025</t>
  </si>
  <si>
    <t>acumulado a julio 2026</t>
  </si>
  <si>
    <t>Viajeros  entrados en los establecimientos alojativos de Santiago del Teide 
(hotel + apartamento)</t>
  </si>
  <si>
    <t>Viajeros españoles entrados en los establecimientos alojativos de Santiago del Teide 
(hotel + apartamento)</t>
  </si>
  <si>
    <t>Viajeros peninsulares entrados en los establecimientos alojativos de Santiago del Teide 
(hotel + apartamento)</t>
  </si>
  <si>
    <t>Viajeros canarios entrados en los establecimientos alojativos de Santiago del Teide 
(hotel + apartamento)</t>
  </si>
  <si>
    <t>Viajeros extranjeros entrados en los establecimientos alojativos de Santiago del Teide 
(hotel + apartamento)</t>
  </si>
  <si>
    <t>Viajeros británicos entrados en los establecimientos alojativos de Santiago del Teide 
(hotel + apartamento)</t>
  </si>
  <si>
    <t>Viajeros alemanes entrados en los establecimientos alojativos de Santiago del Teide 
(hotel + apartamento)</t>
  </si>
  <si>
    <t>Viajeros franceses entrados en los establecimientos alojativos de Santiago del Teide 
(hotel + apartamento)</t>
  </si>
  <si>
    <t>Viajeros belgas entrados en los establecimientos alojativos de Santiago del Teide 
(hotel + apartamento)</t>
  </si>
  <si>
    <t>Viajeros holandeses entrados en los establecimientos alojativos de Santiago del Teide 
(hotel + apartamento)</t>
  </si>
  <si>
    <t>Viajeros daneses entrados en los establecimientos alojativos de Santiago del Teide 
(hotel + apartamento)</t>
  </si>
  <si>
    <t>-</t>
  </si>
  <si>
    <t>Viajeros suecos entrados en los establecimientos alojativos de Santiago del Teide 
(hotel + apartamento)</t>
  </si>
  <si>
    <t>var 23/22</t>
  </si>
  <si>
    <t>var 24/23</t>
  </si>
  <si>
    <t>var 25/24</t>
  </si>
  <si>
    <t>Viajeros entrados en los establecimientos alojativos de Santiago del Teide 
(hotel + apartamento)</t>
  </si>
  <si>
    <t>Viajeros entrados en los hoteles de Santiago del Teide</t>
  </si>
  <si>
    <t>Viajeros entrados en los hoteles de 4, 5 estrellas Santiago del Teide</t>
  </si>
  <si>
    <t>Viajeros entrados en los hoteles de 1, 2, 3 estrellas Santiago del Teide</t>
  </si>
  <si>
    <t>Viajeros entrados en los apartamentos de Santiago del Teide</t>
  </si>
  <si>
    <t>Evolución de viajeros entrados en los establecimientos alojativos de Santiago del Teide 
(hotel + apartamento)</t>
  </si>
  <si>
    <t>Evolución de viajeros entrados en los hoteles de Santiago del Teide</t>
  </si>
  <si>
    <t>Evolución de viajeros entrados en los hoteles de 4, 5 estrellas de Santiago del Teide</t>
  </si>
  <si>
    <t>Evolución de viajeros entrados en los apartamentos de Santiago del Teide</t>
  </si>
  <si>
    <t>acumulado a julio 2021</t>
  </si>
  <si>
    <t>julio 2021</t>
  </si>
  <si>
    <t>Viajeros entrados en los establecimientos alojativos de Santiago del Teide según lugar de residencia (hotel + apartamento)</t>
  </si>
  <si>
    <t>acumulado julio 2021</t>
  </si>
  <si>
    <t>acumulado julio 2022</t>
  </si>
  <si>
    <t>acumulado julio 2023</t>
  </si>
  <si>
    <t>acumulado julio 2024</t>
  </si>
  <si>
    <t>acumulado julio 2025</t>
  </si>
  <si>
    <t>acumulado julio 2026</t>
  </si>
  <si>
    <t>Viajeros entrados en los hoteles de Santiago del Teide según lugar de residencia (hotel + apartamento)</t>
  </si>
  <si>
    <t>Viajeros entrados en los apartamentos de Santiago del Teide según lugar de residencia (hotel + apartamento)</t>
  </si>
  <si>
    <t>Viajeros alojados en los establecimientos alojativos de Santiago del Teide según lugar de residencia (hotel + apartamento)</t>
  </si>
  <si>
    <t>acumulado julio 2020</t>
  </si>
  <si>
    <t>Pernoctaciones realizadas por los turistas en los establecimientos alojativos de Santiago del Teide (hotel + apartamento)</t>
  </si>
  <si>
    <t>Pernoctaciones realizadas por los turistas españoles en los establecimientos alojativos de Santiago del Teide (hotel + apartamento)</t>
  </si>
  <si>
    <t>var 26/25</t>
  </si>
  <si>
    <t>Pernoctaciones realizadas por los procedentes de Península en los establecimientos alojativos de Santiago del Teide (hotel + apartamento)</t>
  </si>
  <si>
    <t>Pernoctaciones realizadas por los procedentes de Canarias en los establecimientos alojativos de Santiago del Teide (hotel + apartamento)</t>
  </si>
  <si>
    <t>Pernoctaciones realizadas por los procedentes de Total residentes en el extranjero en los establecimientos alojativos de Santiago del Teide (hotel + apartamento)</t>
  </si>
  <si>
    <t>Pernoctaciones realizadas por los procedentes de Reino Unido en los establecimientos alojativos de Santiago del Teide (hotel + apartamento)</t>
  </si>
  <si>
    <t>Pernoctaciones realizadas por los procedentes de Alemania en los establecimientos alojativos de Santiago del Teide (hotel + apartamento)</t>
  </si>
  <si>
    <t>Pernoctaciones realizadas por los procedentes de Francia en los establecimientos alojativos de Santiago del Teide (hotel + apartamento)</t>
  </si>
  <si>
    <t>Pernoctaciones realizadas por los procedentes de Bélgica en los establecimientos alojativos de Santiago del Teide (hotel + apartamento)</t>
  </si>
  <si>
    <t>Pernoctaciones realizadas por los procedentes de Países Bajos en los establecimientos alojativos de Santiago del Teide (hotel + apartamento)</t>
  </si>
  <si>
    <t>Pernoctaciones realizadas por los procedentes de Dinamarca en los establecimientos alojativos de Santiago del Teide (hotel + apartamento)</t>
  </si>
  <si>
    <t>Pernoctaciones realizadas por los procedentes de Suecia en los establecimientos alojativos de Santiago del Teide (hotel + apartamento)</t>
  </si>
  <si>
    <t>Pernoctaciones realizadas por los turistas en los hoteles de Santiago del Teide</t>
  </si>
  <si>
    <t>Pernoctaciones realizadas por los turistas en los hoteles de 4 y 5 estrellas de Santiago del Teide</t>
  </si>
  <si>
    <t>Pernoctaciones realizadas por los turistas en los hoteles de 1, 2 y 3 estrellas de Santiago del Teide</t>
  </si>
  <si>
    <t>Pernoctaciones realizadas por los turistas en los apartamentos de Santiago del Teide</t>
  </si>
  <si>
    <t>Estancia Media en los establecimientos alojativos de Santiago del Teide
(hotel + apartamento)</t>
  </si>
  <si>
    <t>Estancia media de los viajeros españoles entrados en los establecimientos alojativos de Santiago del Teide (hotel + apartamento)</t>
  </si>
  <si>
    <t>Estancia media de los viajeros peninsulares entrados en los establecimientos alojativos de Santiago del Teide (hotel + apartamento)</t>
  </si>
  <si>
    <t>Estancia media de los viajeros canarios entrados en los establecimientos alojativos de Santiago del Teide (hotel + apartamento)</t>
  </si>
  <si>
    <t>Estancia media de los viajeros extranjeros entrados en los establecimientos alojativos de Santiago del Teide (hotel + apartamento)</t>
  </si>
  <si>
    <t>Estancia media de los viajeros británicos entrados en los establecimientos alojativos de Santiago del Teide (hotel + apartamento)</t>
  </si>
  <si>
    <t>Estancia media de los viajeros alemanes entrados en los establecimientos alojativos de Santiago del Teide (hotel + apartamento)</t>
  </si>
  <si>
    <t>Estancia media de los viajeros franceses entrados en los establecimientos alojativos de Santiago del Teide (hotel + apartamento)</t>
  </si>
  <si>
    <t>Estancia media de los viajeros belgas entrados en los establecimientos alojativos de Santiago del Teide (hotel + apartamento)</t>
  </si>
  <si>
    <t>Estancia media de los viajeros holandeses entrados en los establecimientos alojativos de Santiago del Teide (hotel + apartamento)</t>
  </si>
  <si>
    <t>Estancia media de los viajeros daneses entrados en los establecimientos alojativos de Santiago del Teide (hotel + apartamento)</t>
  </si>
  <si>
    <t>Estancia media de los viajeros suecos entrados en los establecimientos alojativos de Santiago del Teide (hotel + apartamento)</t>
  </si>
  <si>
    <t>Estancia Media en los hoteles de Santiago del Teide</t>
  </si>
  <si>
    <t>Estancia Media en los hoteles de 4, 5 estrellas de Santiago del Teide</t>
  </si>
  <si>
    <t>Estancia Media en los hoteles de 1, 2, 3 Estrellas de Santiago del Teide</t>
  </si>
  <si>
    <t>Estancia Media en los apartamentos de Santiago del Teide</t>
  </si>
  <si>
    <t>Tasa de ocupación por plaza en los establecimientos alojativos de Santiago del Teide
(hotel + apartamento)</t>
  </si>
  <si>
    <t>Tasa de ocupación por plaza en los hoteles de Santiago del Teide</t>
  </si>
  <si>
    <t>Tasa de ocupación por plaza en los hoteles de 4, 5 estrellas de Santiago del Teide</t>
  </si>
  <si>
    <t>Tasa de ocupación por plaza en los hoteles de 1, 2 y 3 estrellas de Santiago del Teide</t>
  </si>
  <si>
    <t>Tasa de ocupación por plaza en los apartamentos de Santiago del Teide</t>
  </si>
  <si>
    <t>Distribución de viajeros españoles entrados en hoteles y apartamentos de Santiago del Teide  por lugar de residencia</t>
  </si>
  <si>
    <t>Viajeros españoles entrados en los hoteles y apartamentos de Santiago del Teide según lugar de residencia</t>
  </si>
  <si>
    <t>Viajeros españoles entrados en los hoteles y apartamentos de Santiago del Teide por tipología y categoría de alojamiento</t>
  </si>
  <si>
    <t>Viajeros peninsulares entrados en los hoteles y apartamentos de Santiago del Teide por tipología y categoría de alojamiento</t>
  </si>
  <si>
    <t>Viajeros canarios entrados en los hoteles y apartamentos de Santiago del Teide por tipología y categoría de alojamiento</t>
  </si>
  <si>
    <t>Evolución de viajeros españoles entrados en los establecimientos alojativos de Santiago del Teide
(hotel + apartamento)</t>
  </si>
  <si>
    <t>Evolución de viajeros peninsulares entrados en los establecimientos alojativos de Santiago del Teide
(hotel + apartamento)</t>
  </si>
  <si>
    <t>Evolución de viajeros canarios entrados en los establecimientos alojativos de Santiago del Teide
(hotel + apartamento)</t>
  </si>
  <si>
    <t>nd</t>
  </si>
  <si>
    <t>var. 26/25</t>
  </si>
  <si>
    <t>dif. 26/25</t>
  </si>
  <si>
    <t>var. 25/24</t>
  </si>
  <si>
    <t>dif.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</si>
</sst>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164" fontId="7" fillId="4" borderId="9" xfId="1" applyNumberFormat="1" applyFont="1" applyFill="1" applyBorder="1"/>
    <xf numFmtId="0" fontId="0" fillId="0" borderId="11" xfId="0" applyBorder="1"/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4" fontId="7" fillId="2" borderId="7" xfId="0" applyNumberFormat="1" applyFont="1" applyFill="1" applyBorder="1"/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164" fontId="0" fillId="0" borderId="0" xfId="0" applyNumberFormat="1"/>
    <xf numFmtId="164" fontId="22" fillId="0" borderId="35" xfId="1" applyNumberFormat="1" applyFont="1" applyBorder="1" applyAlignment="1" applyProtection="1">
      <alignment horizontal="right" vertical="center"/>
      <protection hidden="1"/>
    </xf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3" fontId="7" fillId="4" borderId="8" xfId="1" applyNumberFormat="1" applyFont="1" applyFill="1" applyBorder="1"/>
    <xf numFmtId="3" fontId="15" fillId="4" borderId="8" xfId="1" applyNumberFormat="1" applyFont="1" applyFill="1" applyBorder="1"/>
    <xf numFmtId="0" fontId="8" fillId="0" borderId="3" xfId="0" applyFont="1" applyBorder="1" applyAlignment="1">
      <alignment horizontal="left" vertical="center" wrapText="1" readingOrder="1"/>
    </xf>
    <xf numFmtId="0" fontId="11" fillId="4" borderId="6" xfId="0" applyFont="1" applyFill="1" applyBorder="1" applyAlignment="1">
      <alignment horizontal="center" vertical="center" textRotation="90"/>
    </xf>
    <xf numFmtId="0" fontId="11" fillId="4" borderId="8" xfId="0" applyFont="1" applyFill="1" applyBorder="1" applyAlignment="1">
      <alignment horizontal="center" vertical="center" textRotation="90"/>
    </xf>
    <xf numFmtId="0" fontId="11" fillId="4" borderId="10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17" fontId="7" fillId="3" borderId="0" xfId="0" applyNumberFormat="1" applyFont="1" applyFill="1" applyAlignment="1">
      <alignment horizontal="center" vertical="center" wrapText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2" fillId="0" borderId="24" xfId="0" applyFont="1" applyBorder="1" applyAlignment="1">
      <alignment horizontal="left"/>
    </xf>
    <xf numFmtId="0" fontId="12" fillId="0" borderId="64" xfId="0" applyFont="1" applyBorder="1" applyAlignment="1">
      <alignment horizontal="left" wrapText="1"/>
    </xf>
  </cellXfs>
  <cellStyles count="5">
    <cellStyle name="Hipervínculo" xfId="2" builtinId="8"/>
    <cellStyle name="Normal" xfId="0" builtinId="0"/>
    <cellStyle name="Normal 2 2" xfId="4" xr:uid="{25C9BBD3-5CD0-4A8D-ABA3-2840B439D668}"/>
    <cellStyle name="Normal 2 6" xfId="3" xr:uid="{CC987A91-4BBA-4BDF-98D7-E4EA887AF16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5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7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1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0.xml"/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2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3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7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8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69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0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90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1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92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93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56.xml"/><Relationship Id="rId1" Type="http://schemas.microsoft.com/office/2011/relationships/chartStyle" Target="style56.xml"/><Relationship Id="rId4" Type="http://schemas.openxmlformats.org/officeDocument/2006/relationships/chartUserShapes" Target="../drawings/drawing94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57.xml"/><Relationship Id="rId1" Type="http://schemas.microsoft.com/office/2011/relationships/chartStyle" Target="style57.xml"/><Relationship Id="rId4" Type="http://schemas.openxmlformats.org/officeDocument/2006/relationships/chartUserShapes" Target="../drawings/drawing97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58.xml"/><Relationship Id="rId1" Type="http://schemas.microsoft.com/office/2011/relationships/chartStyle" Target="style58.xml"/><Relationship Id="rId4" Type="http://schemas.openxmlformats.org/officeDocument/2006/relationships/chartUserShapes" Target="../drawings/drawing98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99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100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101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8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0.xml"/><Relationship Id="rId1" Type="http://schemas.openxmlformats.org/officeDocument/2006/relationships/themeOverride" Target="../theme/themeOverride69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2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2.xml"/><Relationship Id="rId1" Type="http://schemas.openxmlformats.org/officeDocument/2006/relationships/themeOverride" Target="../theme/themeOverride70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3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8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6.xml"/><Relationship Id="rId1" Type="http://schemas.openxmlformats.org/officeDocument/2006/relationships/themeOverride" Target="../theme/themeOverride71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9.xml"/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8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0.xml"/><Relationship Id="rId1" Type="http://schemas.openxmlformats.org/officeDocument/2006/relationships/themeOverride" Target="../theme/themeOverride72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1.xml"/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75.xml"/><Relationship Id="rId1" Type="http://schemas.microsoft.com/office/2011/relationships/chartStyle" Target="style75.xml"/><Relationship Id="rId4" Type="http://schemas.openxmlformats.org/officeDocument/2006/relationships/chartUserShapes" Target="../drawings/drawing133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135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1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41F-443B-8DB6-CE13626D27C8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23190</c:v>
                </c:pt>
                <c:pt idx="1">
                  <c:v>23921</c:v>
                </c:pt>
                <c:pt idx="2">
                  <c:v>27356</c:v>
                </c:pt>
                <c:pt idx="3">
                  <c:v>22205</c:v>
                </c:pt>
                <c:pt idx="4">
                  <c:v>23449</c:v>
                </c:pt>
                <c:pt idx="5">
                  <c:v>22841</c:v>
                </c:pt>
                <c:pt idx="6">
                  <c:v>24893</c:v>
                </c:pt>
                <c:pt idx="7">
                  <c:v>25319</c:v>
                </c:pt>
                <c:pt idx="8">
                  <c:v>21182</c:v>
                </c:pt>
                <c:pt idx="9">
                  <c:v>27341</c:v>
                </c:pt>
                <c:pt idx="10">
                  <c:v>23363</c:v>
                </c:pt>
                <c:pt idx="11">
                  <c:v>23290</c:v>
                </c:pt>
                <c:pt idx="12">
                  <c:v>288350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1F-443B-8DB6-CE13626D27C8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41F-443B-8DB6-CE13626D27C8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22528</c:v>
                </c:pt>
                <c:pt idx="1">
                  <c:v>23285</c:v>
                </c:pt>
                <c:pt idx="2">
                  <c:v>24054</c:v>
                </c:pt>
                <c:pt idx="3">
                  <c:v>23503</c:v>
                </c:pt>
                <c:pt idx="4">
                  <c:v>19536</c:v>
                </c:pt>
                <c:pt idx="5">
                  <c:v>23159</c:v>
                </c:pt>
                <c:pt idx="6">
                  <c:v>27952</c:v>
                </c:pt>
                <c:pt idx="7">
                  <c:v>25459</c:v>
                </c:pt>
                <c:pt idx="8">
                  <c:v>24257</c:v>
                </c:pt>
                <c:pt idx="9">
                  <c:v>26482</c:v>
                </c:pt>
                <c:pt idx="10">
                  <c:v>23375</c:v>
                </c:pt>
                <c:pt idx="11">
                  <c:v>24074</c:v>
                </c:pt>
                <c:pt idx="12">
                  <c:v>287664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1F-443B-8DB6-CE13626D27C8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41F-443B-8DB6-CE13626D27C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41F-443B-8DB6-CE13626D27C8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23783</c:v>
                </c:pt>
                <c:pt idx="1">
                  <c:v>21964</c:v>
                </c:pt>
                <c:pt idx="2">
                  <c:v>23677</c:v>
                </c:pt>
                <c:pt idx="3">
                  <c:v>23510</c:v>
                </c:pt>
                <c:pt idx="4">
                  <c:v>23254</c:v>
                </c:pt>
                <c:pt idx="5">
                  <c:v>25073</c:v>
                </c:pt>
                <c:pt idx="6">
                  <c:v>27459</c:v>
                </c:pt>
                <c:pt idx="12">
                  <c:v>168720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41F-443B-8DB6-CE13626D2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41F-443B-8DB6-CE13626D27C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15598</c:v>
                      </c:pt>
                      <c:pt idx="1">
                        <c:v>21666</c:v>
                      </c:pt>
                      <c:pt idx="2">
                        <c:v>22231</c:v>
                      </c:pt>
                      <c:pt idx="3">
                        <c:v>23894</c:v>
                      </c:pt>
                      <c:pt idx="4">
                        <c:v>20251</c:v>
                      </c:pt>
                      <c:pt idx="5">
                        <c:v>18886</c:v>
                      </c:pt>
                      <c:pt idx="6">
                        <c:v>23111</c:v>
                      </c:pt>
                      <c:pt idx="7">
                        <c:v>24659</c:v>
                      </c:pt>
                      <c:pt idx="8">
                        <c:v>20130</c:v>
                      </c:pt>
                      <c:pt idx="9">
                        <c:v>22327</c:v>
                      </c:pt>
                      <c:pt idx="10">
                        <c:v>21079</c:v>
                      </c:pt>
                      <c:pt idx="11">
                        <c:v>23310</c:v>
                      </c:pt>
                      <c:pt idx="12">
                        <c:v>257142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41F-443B-8DB6-CE13626D27C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41F-443B-8DB6-CE13626D27C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41F-443B-8DB6-CE13626D27C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41F-443B-8DB6-CE13626D27C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41F-443B-8DB6-CE13626D27C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41F-443B-8DB6-CE13626D27C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41F-443B-8DB6-CE13626D27C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41F-443B-8DB6-CE13626D27C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41F-443B-8DB6-CE13626D27C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41F-443B-8DB6-CE13626D27C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41F-443B-8DB6-CE13626D27C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41F-443B-8DB6-CE13626D27C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41F-443B-8DB6-CE13626D27C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41F-443B-8DB6-CE13626D27C8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5.5708451704545414E-2</c:v>
                </c:pt>
                <c:pt idx="1">
                  <c:v>-5.6731801589005815E-2</c:v>
                </c:pt>
                <c:pt idx="2">
                  <c:v>-1.5673068928244827E-2</c:v>
                </c:pt>
                <c:pt idx="3">
                  <c:v>2.9783431902319357E-4</c:v>
                </c:pt>
                <c:pt idx="4">
                  <c:v>0.19031531531531543</c:v>
                </c:pt>
                <c:pt idx="5">
                  <c:v>8.2646055529167928E-2</c:v>
                </c:pt>
                <c:pt idx="6">
                  <c:v>-1.7637378362907796E-2</c:v>
                </c:pt>
                <c:pt idx="12">
                  <c:v>2.8673856978240098E-2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41F-443B-8DB6-CE13626D2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4E-451F-84A4-34BF50C4D832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1053</c:v>
                </c:pt>
                <c:pt idx="1">
                  <c:v>1343</c:v>
                </c:pt>
                <c:pt idx="2">
                  <c:v>2340</c:v>
                </c:pt>
                <c:pt idx="3">
                  <c:v>1383</c:v>
                </c:pt>
                <c:pt idx="4">
                  <c:v>2206</c:v>
                </c:pt>
                <c:pt idx="5">
                  <c:v>2734</c:v>
                </c:pt>
                <c:pt idx="6">
                  <c:v>4112</c:v>
                </c:pt>
                <c:pt idx="7">
                  <c:v>5008</c:v>
                </c:pt>
                <c:pt idx="8">
                  <c:v>2838</c:v>
                </c:pt>
                <c:pt idx="9">
                  <c:v>3489</c:v>
                </c:pt>
                <c:pt idx="10">
                  <c:v>1304</c:v>
                </c:pt>
                <c:pt idx="11">
                  <c:v>1399</c:v>
                </c:pt>
                <c:pt idx="12">
                  <c:v>29209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4E-451F-84A4-34BF50C4D832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74E-451F-84A4-34BF50C4D83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851</c:v>
                </c:pt>
                <c:pt idx="1">
                  <c:v>670</c:v>
                </c:pt>
                <c:pt idx="2">
                  <c:v>929</c:v>
                </c:pt>
                <c:pt idx="3">
                  <c:v>2250</c:v>
                </c:pt>
                <c:pt idx="4">
                  <c:v>1847</c:v>
                </c:pt>
                <c:pt idx="5">
                  <c:v>2922</c:v>
                </c:pt>
                <c:pt idx="6">
                  <c:v>6200</c:v>
                </c:pt>
                <c:pt idx="7">
                  <c:v>5409</c:v>
                </c:pt>
                <c:pt idx="8">
                  <c:v>5461</c:v>
                </c:pt>
                <c:pt idx="9">
                  <c:v>2925</c:v>
                </c:pt>
                <c:pt idx="10">
                  <c:v>1455</c:v>
                </c:pt>
                <c:pt idx="11">
                  <c:v>2071</c:v>
                </c:pt>
                <c:pt idx="12">
                  <c:v>32990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4E-451F-84A4-34BF50C4D832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74E-451F-84A4-34BF50C4D83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74E-451F-84A4-34BF50C4D83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1324</c:v>
                </c:pt>
                <c:pt idx="1">
                  <c:v>862</c:v>
                </c:pt>
                <c:pt idx="2">
                  <c:v>1376</c:v>
                </c:pt>
                <c:pt idx="3">
                  <c:v>3171</c:v>
                </c:pt>
                <c:pt idx="4">
                  <c:v>4643</c:v>
                </c:pt>
                <c:pt idx="5">
                  <c:v>6374</c:v>
                </c:pt>
                <c:pt idx="6">
                  <c:v>5436</c:v>
                </c:pt>
                <c:pt idx="12">
                  <c:v>23186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74E-451F-84A4-34BF50C4D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74E-451F-84A4-34BF50C4D83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744</c:v>
                      </c:pt>
                      <c:pt idx="1">
                        <c:v>1386</c:v>
                      </c:pt>
                      <c:pt idx="2">
                        <c:v>1477</c:v>
                      </c:pt>
                      <c:pt idx="3">
                        <c:v>3054</c:v>
                      </c:pt>
                      <c:pt idx="4">
                        <c:v>2857</c:v>
                      </c:pt>
                      <c:pt idx="5">
                        <c:v>1981</c:v>
                      </c:pt>
                      <c:pt idx="6">
                        <c:v>4035</c:v>
                      </c:pt>
                      <c:pt idx="7">
                        <c:v>5520</c:v>
                      </c:pt>
                      <c:pt idx="8">
                        <c:v>3446</c:v>
                      </c:pt>
                      <c:pt idx="9">
                        <c:v>1651</c:v>
                      </c:pt>
                      <c:pt idx="10">
                        <c:v>1088</c:v>
                      </c:pt>
                      <c:pt idx="11">
                        <c:v>1847</c:v>
                      </c:pt>
                      <c:pt idx="12">
                        <c:v>29086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74E-451F-84A4-34BF50C4D83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74E-451F-84A4-34BF50C4D83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74E-451F-84A4-34BF50C4D83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74E-451F-84A4-34BF50C4D83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74E-451F-84A4-34BF50C4D83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74E-451F-84A4-34BF50C4D83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74E-451F-84A4-34BF50C4D83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74E-451F-84A4-34BF50C4D83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74E-451F-84A4-34BF50C4D83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74E-451F-84A4-34BF50C4D83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74E-451F-84A4-34BF50C4D83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74E-451F-84A4-34BF50C4D83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74E-451F-84A4-34BF50C4D83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74E-451F-84A4-34BF50C4D832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0.55581668625146885</c:v>
                </c:pt>
                <c:pt idx="1">
                  <c:v>0.28656716417910455</c:v>
                </c:pt>
                <c:pt idx="2">
                  <c:v>0.48116254036598494</c:v>
                </c:pt>
                <c:pt idx="3">
                  <c:v>0.40933333333333333</c:v>
                </c:pt>
                <c:pt idx="4">
                  <c:v>1.5138061721710883</c:v>
                </c:pt>
                <c:pt idx="5">
                  <c:v>1.1813826146475015</c:v>
                </c:pt>
                <c:pt idx="6">
                  <c:v>-0.12322580645161285</c:v>
                </c:pt>
                <c:pt idx="12">
                  <c:v>0.47973706043780706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74E-451F-84A4-34BF50C4D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D1-4791-B0B3-5304BEBD424B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482</c:v>
                </c:pt>
                <c:pt idx="1">
                  <c:v>473</c:v>
                </c:pt>
                <c:pt idx="2">
                  <c:v>813</c:v>
                </c:pt>
                <c:pt idx="3">
                  <c:v>563</c:v>
                </c:pt>
                <c:pt idx="4">
                  <c:v>742</c:v>
                </c:pt>
                <c:pt idx="5">
                  <c:v>858</c:v>
                </c:pt>
                <c:pt idx="6">
                  <c:v>1216</c:v>
                </c:pt>
                <c:pt idx="7">
                  <c:v>1718</c:v>
                </c:pt>
                <c:pt idx="8">
                  <c:v>1147</c:v>
                </c:pt>
                <c:pt idx="9">
                  <c:v>932</c:v>
                </c:pt>
                <c:pt idx="10">
                  <c:v>937</c:v>
                </c:pt>
                <c:pt idx="11">
                  <c:v>952</c:v>
                </c:pt>
                <c:pt idx="12">
                  <c:v>10833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D1-4791-B0B3-5304BEBD424B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8D1-4791-B0B3-5304BEBD424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603</c:v>
                </c:pt>
                <c:pt idx="1">
                  <c:v>400</c:v>
                </c:pt>
                <c:pt idx="2">
                  <c:v>604</c:v>
                </c:pt>
                <c:pt idx="3">
                  <c:v>1123</c:v>
                </c:pt>
                <c:pt idx="4">
                  <c:v>815</c:v>
                </c:pt>
                <c:pt idx="5">
                  <c:v>1243</c:v>
                </c:pt>
                <c:pt idx="6">
                  <c:v>1640</c:v>
                </c:pt>
                <c:pt idx="7">
                  <c:v>2020</c:v>
                </c:pt>
                <c:pt idx="8">
                  <c:v>1800</c:v>
                </c:pt>
                <c:pt idx="9">
                  <c:v>1091</c:v>
                </c:pt>
                <c:pt idx="10">
                  <c:v>941</c:v>
                </c:pt>
                <c:pt idx="11">
                  <c:v>1104</c:v>
                </c:pt>
                <c:pt idx="12">
                  <c:v>13384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D1-4791-B0B3-5304BEBD424B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8D1-4791-B0B3-5304BEBD424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8D1-4791-B0B3-5304BEBD424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780</c:v>
                </c:pt>
                <c:pt idx="1">
                  <c:v>438</c:v>
                </c:pt>
                <c:pt idx="2">
                  <c:v>835</c:v>
                </c:pt>
                <c:pt idx="3">
                  <c:v>1058</c:v>
                </c:pt>
                <c:pt idx="4">
                  <c:v>1392</c:v>
                </c:pt>
                <c:pt idx="5">
                  <c:v>2146</c:v>
                </c:pt>
                <c:pt idx="6">
                  <c:v>1865</c:v>
                </c:pt>
                <c:pt idx="12">
                  <c:v>8514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8D1-4791-B0B3-5304BEBD4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8D1-4791-B0B3-5304BEBD424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515</c:v>
                      </c:pt>
                      <c:pt idx="1">
                        <c:v>515</c:v>
                      </c:pt>
                      <c:pt idx="2">
                        <c:v>541</c:v>
                      </c:pt>
                      <c:pt idx="3">
                        <c:v>688</c:v>
                      </c:pt>
                      <c:pt idx="4">
                        <c:v>629</c:v>
                      </c:pt>
                      <c:pt idx="5">
                        <c:v>736</c:v>
                      </c:pt>
                      <c:pt idx="6">
                        <c:v>1359</c:v>
                      </c:pt>
                      <c:pt idx="7">
                        <c:v>1359</c:v>
                      </c:pt>
                      <c:pt idx="8">
                        <c:v>914</c:v>
                      </c:pt>
                      <c:pt idx="9">
                        <c:v>587</c:v>
                      </c:pt>
                      <c:pt idx="10">
                        <c:v>454</c:v>
                      </c:pt>
                      <c:pt idx="11">
                        <c:v>821</c:v>
                      </c:pt>
                      <c:pt idx="12">
                        <c:v>9118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8D1-4791-B0B3-5304BEBD424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8D1-4791-B0B3-5304BEBD424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8D1-4791-B0B3-5304BEBD424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8D1-4791-B0B3-5304BEBD424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8D1-4791-B0B3-5304BEBD424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8D1-4791-B0B3-5304BEBD424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8D1-4791-B0B3-5304BEBD424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8D1-4791-B0B3-5304BEBD424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8D1-4791-B0B3-5304BEBD424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8D1-4791-B0B3-5304BEBD424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8D1-4791-B0B3-5304BEBD424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8D1-4791-B0B3-5304BEBD424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8D1-4791-B0B3-5304BEBD424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8D1-4791-B0B3-5304BEBD424B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0.29353233830845782</c:v>
                </c:pt>
                <c:pt idx="1">
                  <c:v>9.4999999999999973E-2</c:v>
                </c:pt>
                <c:pt idx="2">
                  <c:v>0.38245033112582782</c:v>
                </c:pt>
                <c:pt idx="3">
                  <c:v>-5.7880676758682137E-2</c:v>
                </c:pt>
                <c:pt idx="4">
                  <c:v>0.7079754601226993</c:v>
                </c:pt>
                <c:pt idx="5">
                  <c:v>0.7264682220434433</c:v>
                </c:pt>
                <c:pt idx="6">
                  <c:v>0.13719512195121952</c:v>
                </c:pt>
                <c:pt idx="12">
                  <c:v>0.32451773490976965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8D1-4791-B0B3-5304BEBD4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05B-4ED5-9320-683E741BD0F5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571</c:v>
                </c:pt>
                <c:pt idx="1">
                  <c:v>870</c:v>
                </c:pt>
                <c:pt idx="2">
                  <c:v>1527</c:v>
                </c:pt>
                <c:pt idx="3">
                  <c:v>820</c:v>
                </c:pt>
                <c:pt idx="4">
                  <c:v>1464</c:v>
                </c:pt>
                <c:pt idx="5">
                  <c:v>1876</c:v>
                </c:pt>
                <c:pt idx="6">
                  <c:v>2896</c:v>
                </c:pt>
                <c:pt idx="7">
                  <c:v>3290</c:v>
                </c:pt>
                <c:pt idx="8">
                  <c:v>1691</c:v>
                </c:pt>
                <c:pt idx="9">
                  <c:v>2557</c:v>
                </c:pt>
                <c:pt idx="10">
                  <c:v>367</c:v>
                </c:pt>
                <c:pt idx="11">
                  <c:v>447</c:v>
                </c:pt>
                <c:pt idx="12">
                  <c:v>18376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B-4ED5-9320-683E741BD0F5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05B-4ED5-9320-683E741BD0F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248</c:v>
                </c:pt>
                <c:pt idx="1">
                  <c:v>270</c:v>
                </c:pt>
                <c:pt idx="2">
                  <c:v>325</c:v>
                </c:pt>
                <c:pt idx="3">
                  <c:v>1127</c:v>
                </c:pt>
                <c:pt idx="4">
                  <c:v>1032</c:v>
                </c:pt>
                <c:pt idx="5">
                  <c:v>1679</c:v>
                </c:pt>
                <c:pt idx="6">
                  <c:v>4560</c:v>
                </c:pt>
                <c:pt idx="7">
                  <c:v>3389</c:v>
                </c:pt>
                <c:pt idx="8">
                  <c:v>3661</c:v>
                </c:pt>
                <c:pt idx="9">
                  <c:v>1834</c:v>
                </c:pt>
                <c:pt idx="10">
                  <c:v>514</c:v>
                </c:pt>
                <c:pt idx="11">
                  <c:v>967</c:v>
                </c:pt>
                <c:pt idx="12">
                  <c:v>19606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5B-4ED5-9320-683E741BD0F5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05B-4ED5-9320-683E741BD0F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05B-4ED5-9320-683E741BD0F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544</c:v>
                </c:pt>
                <c:pt idx="1">
                  <c:v>424</c:v>
                </c:pt>
                <c:pt idx="2">
                  <c:v>541</c:v>
                </c:pt>
                <c:pt idx="3">
                  <c:v>2113</c:v>
                </c:pt>
                <c:pt idx="4">
                  <c:v>3251</c:v>
                </c:pt>
                <c:pt idx="5">
                  <c:v>4228</c:v>
                </c:pt>
                <c:pt idx="6">
                  <c:v>3571</c:v>
                </c:pt>
                <c:pt idx="12">
                  <c:v>14672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05B-4ED5-9320-683E741BD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05B-4ED5-9320-683E741BD0F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229</c:v>
                      </c:pt>
                      <c:pt idx="1">
                        <c:v>871</c:v>
                      </c:pt>
                      <c:pt idx="2">
                        <c:v>936</c:v>
                      </c:pt>
                      <c:pt idx="3">
                        <c:v>2366</c:v>
                      </c:pt>
                      <c:pt idx="4">
                        <c:v>2228</c:v>
                      </c:pt>
                      <c:pt idx="5">
                        <c:v>1245</c:v>
                      </c:pt>
                      <c:pt idx="6">
                        <c:v>2676</c:v>
                      </c:pt>
                      <c:pt idx="7">
                        <c:v>4161</c:v>
                      </c:pt>
                      <c:pt idx="8">
                        <c:v>2532</c:v>
                      </c:pt>
                      <c:pt idx="9">
                        <c:v>1064</c:v>
                      </c:pt>
                      <c:pt idx="10">
                        <c:v>634</c:v>
                      </c:pt>
                      <c:pt idx="11">
                        <c:v>1026</c:v>
                      </c:pt>
                      <c:pt idx="12">
                        <c:v>19968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05B-4ED5-9320-683E741BD0F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05B-4ED5-9320-683E741BD0F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05B-4ED5-9320-683E741BD0F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05B-4ED5-9320-683E741BD0F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05B-4ED5-9320-683E741BD0F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05B-4ED5-9320-683E741BD0F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05B-4ED5-9320-683E741BD0F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05B-4ED5-9320-683E741BD0F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05B-4ED5-9320-683E741BD0F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05B-4ED5-9320-683E741BD0F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05B-4ED5-9320-683E741BD0F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05B-4ED5-9320-683E741BD0F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05B-4ED5-9320-683E741BD0F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05B-4ED5-9320-683E741BD0F5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1.193548387096774</c:v>
                </c:pt>
                <c:pt idx="1">
                  <c:v>0.57037037037037042</c:v>
                </c:pt>
                <c:pt idx="2">
                  <c:v>0.66461538461538461</c:v>
                </c:pt>
                <c:pt idx="3">
                  <c:v>0.87488908606921023</c:v>
                </c:pt>
                <c:pt idx="4">
                  <c:v>2.1501937984496124</c:v>
                </c:pt>
                <c:pt idx="5">
                  <c:v>1.518165574746873</c:v>
                </c:pt>
                <c:pt idx="6">
                  <c:v>-0.21688596491228074</c:v>
                </c:pt>
                <c:pt idx="12">
                  <c:v>0.58770695812141538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05B-4ED5-9320-683E741BD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F8-435B-9312-F6AFE8280181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22137</c:v>
                </c:pt>
                <c:pt idx="1">
                  <c:v>22578</c:v>
                </c:pt>
                <c:pt idx="2">
                  <c:v>25016</c:v>
                </c:pt>
                <c:pt idx="3">
                  <c:v>20822</c:v>
                </c:pt>
                <c:pt idx="4">
                  <c:v>21243</c:v>
                </c:pt>
                <c:pt idx="5">
                  <c:v>20107</c:v>
                </c:pt>
                <c:pt idx="6">
                  <c:v>20781</c:v>
                </c:pt>
                <c:pt idx="7">
                  <c:v>20311</c:v>
                </c:pt>
                <c:pt idx="8">
                  <c:v>18344</c:v>
                </c:pt>
                <c:pt idx="9">
                  <c:v>23852</c:v>
                </c:pt>
                <c:pt idx="10">
                  <c:v>22059</c:v>
                </c:pt>
                <c:pt idx="11">
                  <c:v>21891</c:v>
                </c:pt>
                <c:pt idx="12">
                  <c:v>259141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8-435B-9312-F6AFE8280181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9F8-435B-9312-F6AFE82801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21677</c:v>
                </c:pt>
                <c:pt idx="1">
                  <c:v>22615</c:v>
                </c:pt>
                <c:pt idx="2">
                  <c:v>23125</c:v>
                </c:pt>
                <c:pt idx="3">
                  <c:v>21253</c:v>
                </c:pt>
                <c:pt idx="4">
                  <c:v>17689</c:v>
                </c:pt>
                <c:pt idx="5">
                  <c:v>20237</c:v>
                </c:pt>
                <c:pt idx="6">
                  <c:v>21752</c:v>
                </c:pt>
                <c:pt idx="7">
                  <c:v>20050</c:v>
                </c:pt>
                <c:pt idx="8">
                  <c:v>18796</c:v>
                </c:pt>
                <c:pt idx="9">
                  <c:v>23557</c:v>
                </c:pt>
                <c:pt idx="10">
                  <c:v>21920</c:v>
                </c:pt>
                <c:pt idx="11">
                  <c:v>22003</c:v>
                </c:pt>
                <c:pt idx="12">
                  <c:v>254674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9F8-435B-9312-F6AFE8280181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9F8-435B-9312-F6AFE82801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9F8-435B-9312-F6AFE82801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22459</c:v>
                </c:pt>
                <c:pt idx="1">
                  <c:v>21102</c:v>
                </c:pt>
                <c:pt idx="2">
                  <c:v>22301</c:v>
                </c:pt>
                <c:pt idx="3">
                  <c:v>20339</c:v>
                </c:pt>
                <c:pt idx="4">
                  <c:v>18611</c:v>
                </c:pt>
                <c:pt idx="5">
                  <c:v>18699</c:v>
                </c:pt>
                <c:pt idx="6">
                  <c:v>22023</c:v>
                </c:pt>
                <c:pt idx="12">
                  <c:v>145534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9F8-435B-9312-F6AFE8280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9F8-435B-9312-F6AFE82801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14854</c:v>
                      </c:pt>
                      <c:pt idx="1">
                        <c:v>20280</c:v>
                      </c:pt>
                      <c:pt idx="2">
                        <c:v>20754</c:v>
                      </c:pt>
                      <c:pt idx="3">
                        <c:v>20840</c:v>
                      </c:pt>
                      <c:pt idx="4">
                        <c:v>17394</c:v>
                      </c:pt>
                      <c:pt idx="5">
                        <c:v>16905</c:v>
                      </c:pt>
                      <c:pt idx="6">
                        <c:v>19076</c:v>
                      </c:pt>
                      <c:pt idx="7">
                        <c:v>19139</c:v>
                      </c:pt>
                      <c:pt idx="8">
                        <c:v>16684</c:v>
                      </c:pt>
                      <c:pt idx="9">
                        <c:v>20676</c:v>
                      </c:pt>
                      <c:pt idx="10">
                        <c:v>19991</c:v>
                      </c:pt>
                      <c:pt idx="11">
                        <c:v>21463</c:v>
                      </c:pt>
                      <c:pt idx="12">
                        <c:v>228056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9F8-435B-9312-F6AFE82801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9F8-435B-9312-F6AFE82801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9F8-435B-9312-F6AFE82801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9F8-435B-9312-F6AFE82801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9F8-435B-9312-F6AFE82801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9F8-435B-9312-F6AFE82801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9F8-435B-9312-F6AFE82801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9F8-435B-9312-F6AFE82801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9F8-435B-9312-F6AFE82801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9F8-435B-9312-F6AFE82801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9F8-435B-9312-F6AFE82801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9F8-435B-9312-F6AFE82801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9F8-435B-9312-F6AFE82801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9F8-435B-9312-F6AFE8280181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3.6075102643354784E-2</c:v>
                </c:pt>
                <c:pt idx="1">
                  <c:v>-6.6902498341808503E-2</c:v>
                </c:pt>
                <c:pt idx="2">
                  <c:v>-3.5632432432432415E-2</c:v>
                </c:pt>
                <c:pt idx="3">
                  <c:v>-4.3005693313885152E-2</c:v>
                </c:pt>
                <c:pt idx="4">
                  <c:v>5.2122788173441181E-2</c:v>
                </c:pt>
                <c:pt idx="5">
                  <c:v>-7.5999407026733246E-2</c:v>
                </c:pt>
                <c:pt idx="6">
                  <c:v>1.2458624494299464E-2</c:v>
                </c:pt>
                <c:pt idx="12">
                  <c:v>-1.8968910939143102E-2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9F8-435B-9312-F6AFE8280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774-4916-B9CC-FFB95C98A8EF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8816</c:v>
                </c:pt>
                <c:pt idx="1">
                  <c:v>9308</c:v>
                </c:pt>
                <c:pt idx="2">
                  <c:v>9445</c:v>
                </c:pt>
                <c:pt idx="3">
                  <c:v>8977</c:v>
                </c:pt>
                <c:pt idx="4">
                  <c:v>10301</c:v>
                </c:pt>
                <c:pt idx="5">
                  <c:v>10338</c:v>
                </c:pt>
                <c:pt idx="6">
                  <c:v>10171</c:v>
                </c:pt>
                <c:pt idx="7">
                  <c:v>10030</c:v>
                </c:pt>
                <c:pt idx="8">
                  <c:v>9243</c:v>
                </c:pt>
                <c:pt idx="9">
                  <c:v>11119</c:v>
                </c:pt>
                <c:pt idx="10">
                  <c:v>9424</c:v>
                </c:pt>
                <c:pt idx="11">
                  <c:v>9229</c:v>
                </c:pt>
                <c:pt idx="12">
                  <c:v>116401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74-4916-B9CC-FFB95C98A8EF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774-4916-B9CC-FFB95C98A8E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8868</c:v>
                </c:pt>
                <c:pt idx="1">
                  <c:v>9450</c:v>
                </c:pt>
                <c:pt idx="2">
                  <c:v>9153</c:v>
                </c:pt>
                <c:pt idx="3">
                  <c:v>9475</c:v>
                </c:pt>
                <c:pt idx="4">
                  <c:v>9728</c:v>
                </c:pt>
                <c:pt idx="5">
                  <c:v>10224</c:v>
                </c:pt>
                <c:pt idx="6">
                  <c:v>10842</c:v>
                </c:pt>
                <c:pt idx="7">
                  <c:v>10751</c:v>
                </c:pt>
                <c:pt idx="8">
                  <c:v>9507</c:v>
                </c:pt>
                <c:pt idx="9">
                  <c:v>10787</c:v>
                </c:pt>
                <c:pt idx="10">
                  <c:v>8576</c:v>
                </c:pt>
                <c:pt idx="11">
                  <c:v>8448</c:v>
                </c:pt>
                <c:pt idx="12">
                  <c:v>115809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74-4916-B9CC-FFB95C98A8EF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774-4916-B9CC-FFB95C98A8E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774-4916-B9CC-FFB95C98A8E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8709</c:v>
                </c:pt>
                <c:pt idx="1">
                  <c:v>8790</c:v>
                </c:pt>
                <c:pt idx="2">
                  <c:v>9744</c:v>
                </c:pt>
                <c:pt idx="3">
                  <c:v>8373</c:v>
                </c:pt>
                <c:pt idx="4">
                  <c:v>8166</c:v>
                </c:pt>
                <c:pt idx="5">
                  <c:v>8619</c:v>
                </c:pt>
                <c:pt idx="6">
                  <c:v>10217</c:v>
                </c:pt>
                <c:pt idx="12">
                  <c:v>62618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774-4916-B9CC-FFB95C98A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774-4916-B9CC-FFB95C98A8E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4593</c:v>
                      </c:pt>
                      <c:pt idx="1">
                        <c:v>7429</c:v>
                      </c:pt>
                      <c:pt idx="2">
                        <c:v>8841</c:v>
                      </c:pt>
                      <c:pt idx="3">
                        <c:v>9017</c:v>
                      </c:pt>
                      <c:pt idx="4">
                        <c:v>8204</c:v>
                      </c:pt>
                      <c:pt idx="5">
                        <c:v>7353</c:v>
                      </c:pt>
                      <c:pt idx="6">
                        <c:v>8399</c:v>
                      </c:pt>
                      <c:pt idx="7">
                        <c:v>9415</c:v>
                      </c:pt>
                      <c:pt idx="8">
                        <c:v>8053</c:v>
                      </c:pt>
                      <c:pt idx="9">
                        <c:v>9529</c:v>
                      </c:pt>
                      <c:pt idx="10">
                        <c:v>7510</c:v>
                      </c:pt>
                      <c:pt idx="11">
                        <c:v>8219</c:v>
                      </c:pt>
                      <c:pt idx="12">
                        <c:v>96562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774-4916-B9CC-FFB95C98A8E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774-4916-B9CC-FFB95C98A8E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774-4916-B9CC-FFB95C98A8E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774-4916-B9CC-FFB95C98A8E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774-4916-B9CC-FFB95C98A8E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774-4916-B9CC-FFB95C98A8E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774-4916-B9CC-FFB95C98A8E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774-4916-B9CC-FFB95C98A8E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774-4916-B9CC-FFB95C98A8E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774-4916-B9CC-FFB95C98A8E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774-4916-B9CC-FFB95C98A8E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774-4916-B9CC-FFB95C98A8E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774-4916-B9CC-FFB95C98A8E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774-4916-B9CC-FFB95C98A8EF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-1.7929634641407288E-2</c:v>
                </c:pt>
                <c:pt idx="1">
                  <c:v>-6.9841269841269815E-2</c:v>
                </c:pt>
                <c:pt idx="2">
                  <c:v>6.4568993772533556E-2</c:v>
                </c:pt>
                <c:pt idx="3">
                  <c:v>-0.1163060686015831</c:v>
                </c:pt>
                <c:pt idx="4">
                  <c:v>-0.16056743421052633</c:v>
                </c:pt>
                <c:pt idx="5">
                  <c:v>-0.15698356807511737</c:v>
                </c:pt>
                <c:pt idx="6">
                  <c:v>-5.7646190739715886E-2</c:v>
                </c:pt>
                <c:pt idx="12">
                  <c:v>-7.5612636551520507E-2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774-4916-B9CC-FFB95C98A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E3-4EE2-9852-DE2DF4B66CA3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1598</c:v>
                </c:pt>
                <c:pt idx="1">
                  <c:v>2028</c:v>
                </c:pt>
                <c:pt idx="2">
                  <c:v>3428</c:v>
                </c:pt>
                <c:pt idx="3">
                  <c:v>1590</c:v>
                </c:pt>
                <c:pt idx="4">
                  <c:v>1681</c:v>
                </c:pt>
                <c:pt idx="5">
                  <c:v>1391</c:v>
                </c:pt>
                <c:pt idx="6">
                  <c:v>1166</c:v>
                </c:pt>
                <c:pt idx="7">
                  <c:v>1232</c:v>
                </c:pt>
                <c:pt idx="8">
                  <c:v>1114</c:v>
                </c:pt>
                <c:pt idx="9">
                  <c:v>1956</c:v>
                </c:pt>
                <c:pt idx="10">
                  <c:v>2484</c:v>
                </c:pt>
                <c:pt idx="11">
                  <c:v>1784</c:v>
                </c:pt>
                <c:pt idx="12">
                  <c:v>21452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E3-4EE2-9852-DE2DF4B66CA3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4E3-4EE2-9852-DE2DF4B66CA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1749</c:v>
                </c:pt>
                <c:pt idx="1">
                  <c:v>1749</c:v>
                </c:pt>
                <c:pt idx="2">
                  <c:v>2359</c:v>
                </c:pt>
                <c:pt idx="3">
                  <c:v>2129</c:v>
                </c:pt>
                <c:pt idx="4">
                  <c:v>829</c:v>
                </c:pt>
                <c:pt idx="5">
                  <c:v>1601</c:v>
                </c:pt>
                <c:pt idx="6">
                  <c:v>1615</c:v>
                </c:pt>
                <c:pt idx="7">
                  <c:v>1507</c:v>
                </c:pt>
                <c:pt idx="8">
                  <c:v>1375</c:v>
                </c:pt>
                <c:pt idx="9">
                  <c:v>2380</c:v>
                </c:pt>
                <c:pt idx="10">
                  <c:v>2391</c:v>
                </c:pt>
                <c:pt idx="11">
                  <c:v>1986</c:v>
                </c:pt>
                <c:pt idx="12">
                  <c:v>21670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E3-4EE2-9852-DE2DF4B66CA3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4E3-4EE2-9852-DE2DF4B66CA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4E3-4EE2-9852-DE2DF4B66CA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1817</c:v>
                </c:pt>
                <c:pt idx="1">
                  <c:v>1762</c:v>
                </c:pt>
                <c:pt idx="2">
                  <c:v>2548</c:v>
                </c:pt>
                <c:pt idx="3">
                  <c:v>1713</c:v>
                </c:pt>
                <c:pt idx="4">
                  <c:v>1370</c:v>
                </c:pt>
                <c:pt idx="5">
                  <c:v>1240</c:v>
                </c:pt>
                <c:pt idx="6">
                  <c:v>1596</c:v>
                </c:pt>
                <c:pt idx="12">
                  <c:v>12046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E3-4EE2-9852-DE2DF4B66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4E3-4EE2-9852-DE2DF4B66CA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1070</c:v>
                      </c:pt>
                      <c:pt idx="1">
                        <c:v>1299</c:v>
                      </c:pt>
                      <c:pt idx="2">
                        <c:v>1553</c:v>
                      </c:pt>
                      <c:pt idx="3">
                        <c:v>1519</c:v>
                      </c:pt>
                      <c:pt idx="4">
                        <c:v>881</c:v>
                      </c:pt>
                      <c:pt idx="5">
                        <c:v>1321</c:v>
                      </c:pt>
                      <c:pt idx="6">
                        <c:v>1114</c:v>
                      </c:pt>
                      <c:pt idx="7">
                        <c:v>998</c:v>
                      </c:pt>
                      <c:pt idx="8">
                        <c:v>1047</c:v>
                      </c:pt>
                      <c:pt idx="9">
                        <c:v>1679</c:v>
                      </c:pt>
                      <c:pt idx="10">
                        <c:v>2421</c:v>
                      </c:pt>
                      <c:pt idx="11">
                        <c:v>1685</c:v>
                      </c:pt>
                      <c:pt idx="12">
                        <c:v>16587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4E3-4EE2-9852-DE2DF4B66CA3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24E3-4EE2-9852-DE2DF4B66CA3}"/>
                    </c:ext>
                  </c:extLst>
                </c:dP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1623</c:v>
                      </c:pt>
                      <c:pt idx="1">
                        <c:v>1902</c:v>
                      </c:pt>
                      <c:pt idx="2">
                        <c:v>2140</c:v>
                      </c:pt>
                      <c:pt idx="3">
                        <c:v>1573</c:v>
                      </c:pt>
                      <c:pt idx="4">
                        <c:v>1613</c:v>
                      </c:pt>
                      <c:pt idx="5">
                        <c:v>1398</c:v>
                      </c:pt>
                      <c:pt idx="6">
                        <c:v>1518</c:v>
                      </c:pt>
                      <c:pt idx="7">
                        <c:v>1506</c:v>
                      </c:pt>
                      <c:pt idx="8">
                        <c:v>1465</c:v>
                      </c:pt>
                      <c:pt idx="9">
                        <c:v>1982</c:v>
                      </c:pt>
                      <c:pt idx="10">
                        <c:v>2298</c:v>
                      </c:pt>
                      <c:pt idx="11">
                        <c:v>1850</c:v>
                      </c:pt>
                      <c:pt idx="12">
                        <c:v>20868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24E3-4EE2-9852-DE2DF4B66CA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4E3-4EE2-9852-DE2DF4B66CA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4E3-4EE2-9852-DE2DF4B66CA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4E3-4EE2-9852-DE2DF4B66CA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4E3-4EE2-9852-DE2DF4B66CA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4E3-4EE2-9852-DE2DF4B66CA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4E3-4EE2-9852-DE2DF4B66CA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4E3-4EE2-9852-DE2DF4B66CA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4E3-4EE2-9852-DE2DF4B66CA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4E3-4EE2-9852-DE2DF4B66CA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4E3-4EE2-9852-DE2DF4B66CA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4E3-4EE2-9852-DE2DF4B66CA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4E3-4EE2-9852-DE2DF4B66CA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4E3-4EE2-9852-DE2DF4B66CA3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3.8879359634076627E-2</c:v>
                </c:pt>
                <c:pt idx="1">
                  <c:v>7.4328187535734891E-3</c:v>
                </c:pt>
                <c:pt idx="2">
                  <c:v>8.0118694362017795E-2</c:v>
                </c:pt>
                <c:pt idx="3">
                  <c:v>-0.19539689995302956</c:v>
                </c:pt>
                <c:pt idx="4">
                  <c:v>0.65259348612786483</c:v>
                </c:pt>
                <c:pt idx="5">
                  <c:v>-0.2254840724547158</c:v>
                </c:pt>
                <c:pt idx="6">
                  <c:v>-1.1764705882352899E-2</c:v>
                </c:pt>
                <c:pt idx="12">
                  <c:v>1.2467791538526285E-3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E3-4EE2-9852-DE2DF4B66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DE4-443A-9E8B-6869A9E0B9DD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1497</c:v>
                </c:pt>
                <c:pt idx="1">
                  <c:v>2057</c:v>
                </c:pt>
                <c:pt idx="2">
                  <c:v>2459</c:v>
                </c:pt>
                <c:pt idx="3">
                  <c:v>3165</c:v>
                </c:pt>
                <c:pt idx="4">
                  <c:v>2477</c:v>
                </c:pt>
                <c:pt idx="5">
                  <c:v>1716</c:v>
                </c:pt>
                <c:pt idx="6">
                  <c:v>1892</c:v>
                </c:pt>
                <c:pt idx="7">
                  <c:v>2125</c:v>
                </c:pt>
                <c:pt idx="8">
                  <c:v>1668</c:v>
                </c:pt>
                <c:pt idx="9">
                  <c:v>2794</c:v>
                </c:pt>
                <c:pt idx="10">
                  <c:v>1368</c:v>
                </c:pt>
                <c:pt idx="11">
                  <c:v>1388</c:v>
                </c:pt>
                <c:pt idx="12">
                  <c:v>24606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E4-443A-9E8B-6869A9E0B9DD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DE4-443A-9E8B-6869A9E0B9D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1563</c:v>
                </c:pt>
                <c:pt idx="1">
                  <c:v>2346</c:v>
                </c:pt>
                <c:pt idx="2">
                  <c:v>2000</c:v>
                </c:pt>
                <c:pt idx="3">
                  <c:v>2200</c:v>
                </c:pt>
                <c:pt idx="4">
                  <c:v>1698</c:v>
                </c:pt>
                <c:pt idx="5">
                  <c:v>1687</c:v>
                </c:pt>
                <c:pt idx="6">
                  <c:v>2124</c:v>
                </c:pt>
                <c:pt idx="7">
                  <c:v>2041</c:v>
                </c:pt>
                <c:pt idx="8">
                  <c:v>1642</c:v>
                </c:pt>
                <c:pt idx="9">
                  <c:v>2877</c:v>
                </c:pt>
                <c:pt idx="10">
                  <c:v>1730</c:v>
                </c:pt>
                <c:pt idx="11">
                  <c:v>1748</c:v>
                </c:pt>
                <c:pt idx="12">
                  <c:v>23656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DE4-443A-9E8B-6869A9E0B9DD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DE4-443A-9E8B-6869A9E0B9D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DE4-443A-9E8B-6869A9E0B9D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1519</c:v>
                </c:pt>
                <c:pt idx="1">
                  <c:v>1987</c:v>
                </c:pt>
                <c:pt idx="2">
                  <c:v>1723</c:v>
                </c:pt>
                <c:pt idx="3">
                  <c:v>2954</c:v>
                </c:pt>
                <c:pt idx="4">
                  <c:v>2147</c:v>
                </c:pt>
                <c:pt idx="5">
                  <c:v>1580</c:v>
                </c:pt>
                <c:pt idx="6">
                  <c:v>2136</c:v>
                </c:pt>
                <c:pt idx="12">
                  <c:v>14046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DE4-443A-9E8B-6869A9E0B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DE4-443A-9E8B-6869A9E0B9D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1353</c:v>
                      </c:pt>
                      <c:pt idx="1">
                        <c:v>2904</c:v>
                      </c:pt>
                      <c:pt idx="2">
                        <c:v>2196</c:v>
                      </c:pt>
                      <c:pt idx="3">
                        <c:v>2930</c:v>
                      </c:pt>
                      <c:pt idx="4">
                        <c:v>2517</c:v>
                      </c:pt>
                      <c:pt idx="5">
                        <c:v>1955</c:v>
                      </c:pt>
                      <c:pt idx="6">
                        <c:v>2623</c:v>
                      </c:pt>
                      <c:pt idx="7">
                        <c:v>2466</c:v>
                      </c:pt>
                      <c:pt idx="8">
                        <c:v>1641</c:v>
                      </c:pt>
                      <c:pt idx="9">
                        <c:v>2797</c:v>
                      </c:pt>
                      <c:pt idx="10">
                        <c:v>1616</c:v>
                      </c:pt>
                      <c:pt idx="11">
                        <c:v>1942</c:v>
                      </c:pt>
                      <c:pt idx="12">
                        <c:v>26940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DE4-443A-9E8B-6869A9E0B9D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DE4-443A-9E8B-6869A9E0B9D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DE4-443A-9E8B-6869A9E0B9D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DE4-443A-9E8B-6869A9E0B9D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DE4-443A-9E8B-6869A9E0B9D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DE4-443A-9E8B-6869A9E0B9D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DE4-443A-9E8B-6869A9E0B9D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DE4-443A-9E8B-6869A9E0B9D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DE4-443A-9E8B-6869A9E0B9D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DE4-443A-9E8B-6869A9E0B9D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DE4-443A-9E8B-6869A9E0B9D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DE4-443A-9E8B-6869A9E0B9D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DE4-443A-9E8B-6869A9E0B9D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DE4-443A-9E8B-6869A9E0B9DD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-2.8150991682661552E-2</c:v>
                </c:pt>
                <c:pt idx="1">
                  <c:v>-0.15302642796248933</c:v>
                </c:pt>
                <c:pt idx="2">
                  <c:v>-0.13849999999999996</c:v>
                </c:pt>
                <c:pt idx="3">
                  <c:v>0.34272727272727277</c:v>
                </c:pt>
                <c:pt idx="4">
                  <c:v>0.26442873969375746</c:v>
                </c:pt>
                <c:pt idx="5">
                  <c:v>-6.3426200355660933E-2</c:v>
                </c:pt>
                <c:pt idx="6">
                  <c:v>5.6497175141243527E-3</c:v>
                </c:pt>
                <c:pt idx="12">
                  <c:v>3.1428991041268839E-2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DE4-443A-9E8B-6869A9E0B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958-4FF4-9CE2-825E94A5C281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401</c:v>
                </c:pt>
                <c:pt idx="1">
                  <c:v>462</c:v>
                </c:pt>
                <c:pt idx="2">
                  <c:v>592</c:v>
                </c:pt>
                <c:pt idx="3">
                  <c:v>404</c:v>
                </c:pt>
                <c:pt idx="4">
                  <c:v>597</c:v>
                </c:pt>
                <c:pt idx="5">
                  <c:v>533</c:v>
                </c:pt>
                <c:pt idx="6">
                  <c:v>628</c:v>
                </c:pt>
                <c:pt idx="7">
                  <c:v>486</c:v>
                </c:pt>
                <c:pt idx="8">
                  <c:v>217</c:v>
                </c:pt>
                <c:pt idx="9">
                  <c:v>350</c:v>
                </c:pt>
                <c:pt idx="10">
                  <c:v>424</c:v>
                </c:pt>
                <c:pt idx="11">
                  <c:v>497</c:v>
                </c:pt>
                <c:pt idx="12">
                  <c:v>5591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FF4-9CE2-825E94A5C281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958-4FF4-9CE2-825E94A5C2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326</c:v>
                </c:pt>
                <c:pt idx="1">
                  <c:v>351</c:v>
                </c:pt>
                <c:pt idx="2">
                  <c:v>381</c:v>
                </c:pt>
                <c:pt idx="3">
                  <c:v>569</c:v>
                </c:pt>
                <c:pt idx="4">
                  <c:v>211</c:v>
                </c:pt>
                <c:pt idx="5">
                  <c:v>304</c:v>
                </c:pt>
                <c:pt idx="6">
                  <c:v>554</c:v>
                </c:pt>
                <c:pt idx="7">
                  <c:v>299</c:v>
                </c:pt>
                <c:pt idx="8">
                  <c:v>205</c:v>
                </c:pt>
                <c:pt idx="9">
                  <c:v>481</c:v>
                </c:pt>
                <c:pt idx="10">
                  <c:v>416</c:v>
                </c:pt>
                <c:pt idx="11">
                  <c:v>534</c:v>
                </c:pt>
                <c:pt idx="12">
                  <c:v>4631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958-4FF4-9CE2-825E94A5C281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958-4FF4-9CE2-825E94A5C2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958-4FF4-9CE2-825E94A5C2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323</c:v>
                </c:pt>
                <c:pt idx="1">
                  <c:v>383</c:v>
                </c:pt>
                <c:pt idx="2">
                  <c:v>304</c:v>
                </c:pt>
                <c:pt idx="3">
                  <c:v>539</c:v>
                </c:pt>
                <c:pt idx="4">
                  <c:v>347</c:v>
                </c:pt>
                <c:pt idx="5">
                  <c:v>339</c:v>
                </c:pt>
                <c:pt idx="6">
                  <c:v>639</c:v>
                </c:pt>
                <c:pt idx="12">
                  <c:v>2874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58-4FF4-9CE2-825E94A5C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958-4FF4-9CE2-825E94A5C2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418</c:v>
                      </c:pt>
                      <c:pt idx="1">
                        <c:v>389</c:v>
                      </c:pt>
                      <c:pt idx="2">
                        <c:v>354</c:v>
                      </c:pt>
                      <c:pt idx="3">
                        <c:v>556</c:v>
                      </c:pt>
                      <c:pt idx="4">
                        <c:v>214</c:v>
                      </c:pt>
                      <c:pt idx="5">
                        <c:v>248</c:v>
                      </c:pt>
                      <c:pt idx="6">
                        <c:v>528</c:v>
                      </c:pt>
                      <c:pt idx="7">
                        <c:v>262</c:v>
                      </c:pt>
                      <c:pt idx="8">
                        <c:v>331</c:v>
                      </c:pt>
                      <c:pt idx="9">
                        <c:v>379</c:v>
                      </c:pt>
                      <c:pt idx="10">
                        <c:v>412</c:v>
                      </c:pt>
                      <c:pt idx="11">
                        <c:v>478</c:v>
                      </c:pt>
                      <c:pt idx="12">
                        <c:v>4569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958-4FF4-9CE2-825E94A5C2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958-4FF4-9CE2-825E94A5C2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958-4FF4-9CE2-825E94A5C2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958-4FF4-9CE2-825E94A5C2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958-4FF4-9CE2-825E94A5C2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958-4FF4-9CE2-825E94A5C2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958-4FF4-9CE2-825E94A5C2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958-4FF4-9CE2-825E94A5C2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958-4FF4-9CE2-825E94A5C2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958-4FF4-9CE2-825E94A5C2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958-4FF4-9CE2-825E94A5C2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958-4FF4-9CE2-825E94A5C2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958-4FF4-9CE2-825E94A5C2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958-4FF4-9CE2-825E94A5C281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-9.2024539877300082E-3</c:v>
                </c:pt>
                <c:pt idx="1">
                  <c:v>9.1168091168091214E-2</c:v>
                </c:pt>
                <c:pt idx="2">
                  <c:v>-0.20209973753280841</c:v>
                </c:pt>
                <c:pt idx="3">
                  <c:v>-5.2724077328646701E-2</c:v>
                </c:pt>
                <c:pt idx="4">
                  <c:v>0.64454976303317535</c:v>
                </c:pt>
                <c:pt idx="5">
                  <c:v>0.11513157894736836</c:v>
                </c:pt>
                <c:pt idx="6">
                  <c:v>0.1534296028880866</c:v>
                </c:pt>
                <c:pt idx="12">
                  <c:v>6.6023738872403648E-2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958-4FF4-9CE2-825E94A5C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32-440D-8B14-CD60ADF70715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577</c:v>
                </c:pt>
                <c:pt idx="1">
                  <c:v>669</c:v>
                </c:pt>
                <c:pt idx="2">
                  <c:v>493</c:v>
                </c:pt>
                <c:pt idx="3">
                  <c:v>570</c:v>
                </c:pt>
                <c:pt idx="4">
                  <c:v>527</c:v>
                </c:pt>
                <c:pt idx="5">
                  <c:v>432</c:v>
                </c:pt>
                <c:pt idx="6">
                  <c:v>531</c:v>
                </c:pt>
                <c:pt idx="7">
                  <c:v>508</c:v>
                </c:pt>
                <c:pt idx="8">
                  <c:v>446</c:v>
                </c:pt>
                <c:pt idx="9">
                  <c:v>702</c:v>
                </c:pt>
                <c:pt idx="10">
                  <c:v>613</c:v>
                </c:pt>
                <c:pt idx="11">
                  <c:v>489</c:v>
                </c:pt>
                <c:pt idx="12">
                  <c:v>6557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32-440D-8B14-CD60ADF70715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832-440D-8B14-CD60ADF7071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512</c:v>
                </c:pt>
                <c:pt idx="1">
                  <c:v>678</c:v>
                </c:pt>
                <c:pt idx="2">
                  <c:v>547</c:v>
                </c:pt>
                <c:pt idx="3">
                  <c:v>590</c:v>
                </c:pt>
                <c:pt idx="4">
                  <c:v>280</c:v>
                </c:pt>
                <c:pt idx="5">
                  <c:v>397</c:v>
                </c:pt>
                <c:pt idx="6">
                  <c:v>569</c:v>
                </c:pt>
                <c:pt idx="7">
                  <c:v>378</c:v>
                </c:pt>
                <c:pt idx="8">
                  <c:v>459</c:v>
                </c:pt>
                <c:pt idx="9">
                  <c:v>543</c:v>
                </c:pt>
                <c:pt idx="10">
                  <c:v>438</c:v>
                </c:pt>
                <c:pt idx="11">
                  <c:v>497</c:v>
                </c:pt>
                <c:pt idx="12">
                  <c:v>5888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832-440D-8B14-CD60ADF70715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32-440D-8B14-CD60ADF7071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832-440D-8B14-CD60ADF7071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346</c:v>
                </c:pt>
                <c:pt idx="1">
                  <c:v>392</c:v>
                </c:pt>
                <c:pt idx="2">
                  <c:v>386</c:v>
                </c:pt>
                <c:pt idx="3">
                  <c:v>623</c:v>
                </c:pt>
                <c:pt idx="4">
                  <c:v>280</c:v>
                </c:pt>
                <c:pt idx="5">
                  <c:v>300</c:v>
                </c:pt>
                <c:pt idx="6">
                  <c:v>472</c:v>
                </c:pt>
                <c:pt idx="12">
                  <c:v>2799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832-440D-8B14-CD60ADF70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832-440D-8B14-CD60ADF7071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928</c:v>
                      </c:pt>
                      <c:pt idx="1">
                        <c:v>770</c:v>
                      </c:pt>
                      <c:pt idx="2">
                        <c:v>561</c:v>
                      </c:pt>
                      <c:pt idx="3">
                        <c:v>1074</c:v>
                      </c:pt>
                      <c:pt idx="4">
                        <c:v>827</c:v>
                      </c:pt>
                      <c:pt idx="5">
                        <c:v>664</c:v>
                      </c:pt>
                      <c:pt idx="6">
                        <c:v>1141</c:v>
                      </c:pt>
                      <c:pt idx="7">
                        <c:v>1213</c:v>
                      </c:pt>
                      <c:pt idx="8">
                        <c:v>808</c:v>
                      </c:pt>
                      <c:pt idx="9">
                        <c:v>709</c:v>
                      </c:pt>
                      <c:pt idx="10">
                        <c:v>646</c:v>
                      </c:pt>
                      <c:pt idx="11">
                        <c:v>624</c:v>
                      </c:pt>
                      <c:pt idx="12">
                        <c:v>9965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832-440D-8B14-CD60ADF7071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832-440D-8B14-CD60ADF7071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832-440D-8B14-CD60ADF7071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832-440D-8B14-CD60ADF7071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832-440D-8B14-CD60ADF7071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832-440D-8B14-CD60ADF7071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832-440D-8B14-CD60ADF7071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832-440D-8B14-CD60ADF7071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832-440D-8B14-CD60ADF7071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832-440D-8B14-CD60ADF7071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832-440D-8B14-CD60ADF7071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832-440D-8B14-CD60ADF7071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832-440D-8B14-CD60ADF7071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832-440D-8B14-CD60ADF70715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-0.32421875</c:v>
                </c:pt>
                <c:pt idx="1">
                  <c:v>-0.42182890855457222</c:v>
                </c:pt>
                <c:pt idx="2">
                  <c:v>-0.29433272394881171</c:v>
                </c:pt>
                <c:pt idx="3">
                  <c:v>5.5932203389830404E-2</c:v>
                </c:pt>
                <c:pt idx="4">
                  <c:v>0</c:v>
                </c:pt>
                <c:pt idx="5">
                  <c:v>-0.24433249370277077</c:v>
                </c:pt>
                <c:pt idx="6">
                  <c:v>-0.17047451669595781</c:v>
                </c:pt>
                <c:pt idx="12">
                  <c:v>-0.21662468513853905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832-440D-8B14-CD60ADF70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F5-48E0-9BAE-4BB7DCEE7E4C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401</c:v>
                </c:pt>
                <c:pt idx="1">
                  <c:v>462</c:v>
                </c:pt>
                <c:pt idx="2">
                  <c:v>592</c:v>
                </c:pt>
                <c:pt idx="3">
                  <c:v>404</c:v>
                </c:pt>
                <c:pt idx="4">
                  <c:v>597</c:v>
                </c:pt>
                <c:pt idx="5">
                  <c:v>533</c:v>
                </c:pt>
                <c:pt idx="6">
                  <c:v>628</c:v>
                </c:pt>
                <c:pt idx="7">
                  <c:v>486</c:v>
                </c:pt>
                <c:pt idx="8">
                  <c:v>217</c:v>
                </c:pt>
                <c:pt idx="9">
                  <c:v>350</c:v>
                </c:pt>
                <c:pt idx="10">
                  <c:v>424</c:v>
                </c:pt>
                <c:pt idx="11">
                  <c:v>497</c:v>
                </c:pt>
                <c:pt idx="12">
                  <c:v>5591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F5-48E0-9BAE-4BB7DCEE7E4C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EF5-48E0-9BAE-4BB7DCEE7E4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326</c:v>
                </c:pt>
                <c:pt idx="1">
                  <c:v>351</c:v>
                </c:pt>
                <c:pt idx="2">
                  <c:v>381</c:v>
                </c:pt>
                <c:pt idx="3">
                  <c:v>569</c:v>
                </c:pt>
                <c:pt idx="4">
                  <c:v>211</c:v>
                </c:pt>
                <c:pt idx="5">
                  <c:v>304</c:v>
                </c:pt>
                <c:pt idx="6">
                  <c:v>554</c:v>
                </c:pt>
                <c:pt idx="7">
                  <c:v>299</c:v>
                </c:pt>
                <c:pt idx="8">
                  <c:v>205</c:v>
                </c:pt>
                <c:pt idx="9">
                  <c:v>481</c:v>
                </c:pt>
                <c:pt idx="10">
                  <c:v>416</c:v>
                </c:pt>
                <c:pt idx="11">
                  <c:v>534</c:v>
                </c:pt>
                <c:pt idx="12">
                  <c:v>4631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F5-48E0-9BAE-4BB7DCEE7E4C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EF5-48E0-9BAE-4BB7DCEE7E4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EF5-48E0-9BAE-4BB7DCEE7E4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323</c:v>
                </c:pt>
                <c:pt idx="1">
                  <c:v>383</c:v>
                </c:pt>
                <c:pt idx="2">
                  <c:v>304</c:v>
                </c:pt>
                <c:pt idx="3">
                  <c:v>539</c:v>
                </c:pt>
                <c:pt idx="4">
                  <c:v>347</c:v>
                </c:pt>
                <c:pt idx="5">
                  <c:v>339</c:v>
                </c:pt>
                <c:pt idx="6">
                  <c:v>639</c:v>
                </c:pt>
                <c:pt idx="12">
                  <c:v>2874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F5-48E0-9BAE-4BB7DCEE7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EF5-48E0-9BAE-4BB7DCEE7E4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418</c:v>
                      </c:pt>
                      <c:pt idx="1">
                        <c:v>389</c:v>
                      </c:pt>
                      <c:pt idx="2">
                        <c:v>354</c:v>
                      </c:pt>
                      <c:pt idx="3">
                        <c:v>556</c:v>
                      </c:pt>
                      <c:pt idx="4">
                        <c:v>214</c:v>
                      </c:pt>
                      <c:pt idx="5">
                        <c:v>248</c:v>
                      </c:pt>
                      <c:pt idx="6">
                        <c:v>528</c:v>
                      </c:pt>
                      <c:pt idx="7">
                        <c:v>262</c:v>
                      </c:pt>
                      <c:pt idx="8">
                        <c:v>331</c:v>
                      </c:pt>
                      <c:pt idx="9">
                        <c:v>379</c:v>
                      </c:pt>
                      <c:pt idx="10">
                        <c:v>412</c:v>
                      </c:pt>
                      <c:pt idx="11">
                        <c:v>478</c:v>
                      </c:pt>
                      <c:pt idx="12">
                        <c:v>4569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EF5-48E0-9BAE-4BB7DCEE7E4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EF5-48E0-9BAE-4BB7DCEE7E4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EF5-48E0-9BAE-4BB7DCEE7E4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EF5-48E0-9BAE-4BB7DCEE7E4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EF5-48E0-9BAE-4BB7DCEE7E4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EF5-48E0-9BAE-4BB7DCEE7E4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EF5-48E0-9BAE-4BB7DCEE7E4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EF5-48E0-9BAE-4BB7DCEE7E4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EF5-48E0-9BAE-4BB7DCEE7E4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EF5-48E0-9BAE-4BB7DCEE7E4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EF5-48E0-9BAE-4BB7DCEE7E4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EF5-48E0-9BAE-4BB7DCEE7E4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EF5-48E0-9BAE-4BB7DCEE7E4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EF5-48E0-9BAE-4BB7DCEE7E4C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-9.2024539877300082E-3</c:v>
                </c:pt>
                <c:pt idx="1">
                  <c:v>9.1168091168091214E-2</c:v>
                </c:pt>
                <c:pt idx="2">
                  <c:v>-0.20209973753280841</c:v>
                </c:pt>
                <c:pt idx="3">
                  <c:v>-5.2724077328646701E-2</c:v>
                </c:pt>
                <c:pt idx="4">
                  <c:v>0.64454976303317535</c:v>
                </c:pt>
                <c:pt idx="5">
                  <c:v>0.11513157894736836</c:v>
                </c:pt>
                <c:pt idx="6">
                  <c:v>0.1534296028880866</c:v>
                </c:pt>
                <c:pt idx="12">
                  <c:v>6.6023738872403648E-2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EF5-48E0-9BAE-4BB7DCEE7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936-40FA-9FB8-98AD1A14ADEF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582</c:v>
                </c:pt>
                <c:pt idx="1">
                  <c:v>638</c:v>
                </c:pt>
                <c:pt idx="2">
                  <c:v>499</c:v>
                </c:pt>
                <c:pt idx="3">
                  <c:v>203</c:v>
                </c:pt>
                <c:pt idx="4">
                  <c:v>22</c:v>
                </c:pt>
                <c:pt idx="5">
                  <c:v>6</c:v>
                </c:pt>
                <c:pt idx="6">
                  <c:v>17</c:v>
                </c:pt>
                <c:pt idx="7">
                  <c:v>25</c:v>
                </c:pt>
                <c:pt idx="8">
                  <c:v>10</c:v>
                </c:pt>
                <c:pt idx="9">
                  <c:v>176</c:v>
                </c:pt>
                <c:pt idx="10">
                  <c:v>514</c:v>
                </c:pt>
                <c:pt idx="11">
                  <c:v>676</c:v>
                </c:pt>
                <c:pt idx="12">
                  <c:v>3368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36-40FA-9FB8-98AD1A14ADEF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936-40FA-9FB8-98AD1A14ADE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664</c:v>
                </c:pt>
                <c:pt idx="1">
                  <c:v>582</c:v>
                </c:pt>
                <c:pt idx="2">
                  <c:v>650</c:v>
                </c:pt>
                <c:pt idx="3">
                  <c:v>320</c:v>
                </c:pt>
                <c:pt idx="4">
                  <c:v>9</c:v>
                </c:pt>
                <c:pt idx="5">
                  <c:v>23</c:v>
                </c:pt>
                <c:pt idx="6">
                  <c:v>57</c:v>
                </c:pt>
                <c:pt idx="7">
                  <c:v>11</c:v>
                </c:pt>
                <c:pt idx="8">
                  <c:v>17</c:v>
                </c:pt>
                <c:pt idx="9">
                  <c:v>153</c:v>
                </c:pt>
                <c:pt idx="10">
                  <c:v>557</c:v>
                </c:pt>
                <c:pt idx="11">
                  <c:v>441</c:v>
                </c:pt>
                <c:pt idx="12">
                  <c:v>3484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936-40FA-9FB8-98AD1A14ADEF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36-40FA-9FB8-98AD1A14ADE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936-40FA-9FB8-98AD1A14ADE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518</c:v>
                </c:pt>
                <c:pt idx="1">
                  <c:v>461</c:v>
                </c:pt>
                <c:pt idx="2">
                  <c:v>662</c:v>
                </c:pt>
                <c:pt idx="3">
                  <c:v>161</c:v>
                </c:pt>
                <c:pt idx="4">
                  <c:v>15</c:v>
                </c:pt>
                <c:pt idx="5">
                  <c:v>18</c:v>
                </c:pt>
                <c:pt idx="6">
                  <c:v>30</c:v>
                </c:pt>
                <c:pt idx="12">
                  <c:v>1865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936-40FA-9FB8-98AD1A14A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936-40FA-9FB8-98AD1A14ADE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458</c:v>
                      </c:pt>
                      <c:pt idx="1">
                        <c:v>444</c:v>
                      </c:pt>
                      <c:pt idx="2">
                        <c:v>515</c:v>
                      </c:pt>
                      <c:pt idx="3">
                        <c:v>328</c:v>
                      </c:pt>
                      <c:pt idx="4">
                        <c:v>22</c:v>
                      </c:pt>
                      <c:pt idx="5">
                        <c:v>23</c:v>
                      </c:pt>
                      <c:pt idx="6">
                        <c:v>80</c:v>
                      </c:pt>
                      <c:pt idx="7">
                        <c:v>7</c:v>
                      </c:pt>
                      <c:pt idx="8">
                        <c:v>21</c:v>
                      </c:pt>
                      <c:pt idx="9">
                        <c:v>86</c:v>
                      </c:pt>
                      <c:pt idx="10">
                        <c:v>784</c:v>
                      </c:pt>
                      <c:pt idx="11">
                        <c:v>556</c:v>
                      </c:pt>
                      <c:pt idx="12">
                        <c:v>3324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936-40FA-9FB8-98AD1A14ADE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936-40FA-9FB8-98AD1A14ADE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936-40FA-9FB8-98AD1A14ADE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936-40FA-9FB8-98AD1A14ADE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936-40FA-9FB8-98AD1A14ADE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936-40FA-9FB8-98AD1A14ADE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936-40FA-9FB8-98AD1A14ADE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936-40FA-9FB8-98AD1A14ADE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936-40FA-9FB8-98AD1A14ADE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936-40FA-9FB8-98AD1A14ADE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936-40FA-9FB8-98AD1A14ADE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936-40FA-9FB8-98AD1A14ADE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936-40FA-9FB8-98AD1A14ADE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936-40FA-9FB8-98AD1A14ADEF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-0.21987951807228912</c:v>
                </c:pt>
                <c:pt idx="1">
                  <c:v>-0.20790378006872856</c:v>
                </c:pt>
                <c:pt idx="2">
                  <c:v>1.8461538461538529E-2</c:v>
                </c:pt>
                <c:pt idx="3">
                  <c:v>-0.49687499999999996</c:v>
                </c:pt>
                <c:pt idx="4">
                  <c:v>0.66666666666666674</c:v>
                </c:pt>
                <c:pt idx="5">
                  <c:v>-0.21739130434782605</c:v>
                </c:pt>
                <c:pt idx="6">
                  <c:v>-0.47368421052631582</c:v>
                </c:pt>
                <c:pt idx="12">
                  <c:v>-0.19088937093275493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936-40FA-9FB8-98AD1A14A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72-43E3-89D7-A1C58E36740D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592</c:v>
                </c:pt>
                <c:pt idx="1">
                  <c:v>407</c:v>
                </c:pt>
                <c:pt idx="2">
                  <c:v>446</c:v>
                </c:pt>
                <c:pt idx="3">
                  <c:v>96</c:v>
                </c:pt>
                <c:pt idx="4">
                  <c:v>14</c:v>
                </c:pt>
                <c:pt idx="5">
                  <c:v>5</c:v>
                </c:pt>
                <c:pt idx="6">
                  <c:v>25</c:v>
                </c:pt>
                <c:pt idx="7">
                  <c:v>3</c:v>
                </c:pt>
                <c:pt idx="8">
                  <c:v>12</c:v>
                </c:pt>
                <c:pt idx="9">
                  <c:v>229</c:v>
                </c:pt>
                <c:pt idx="10">
                  <c:v>519</c:v>
                </c:pt>
                <c:pt idx="11">
                  <c:v>484</c:v>
                </c:pt>
                <c:pt idx="12">
                  <c:v>2832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72-43E3-89D7-A1C58E36740D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D72-43E3-89D7-A1C58E36740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342</c:v>
                </c:pt>
                <c:pt idx="1">
                  <c:v>288</c:v>
                </c:pt>
                <c:pt idx="2">
                  <c:v>331</c:v>
                </c:pt>
                <c:pt idx="3">
                  <c:v>95</c:v>
                </c:pt>
                <c:pt idx="4">
                  <c:v>14</c:v>
                </c:pt>
                <c:pt idx="5">
                  <c:v>23</c:v>
                </c:pt>
                <c:pt idx="6">
                  <c:v>25</c:v>
                </c:pt>
                <c:pt idx="7">
                  <c:v>8</c:v>
                </c:pt>
                <c:pt idx="8">
                  <c:v>7</c:v>
                </c:pt>
                <c:pt idx="9">
                  <c:v>228</c:v>
                </c:pt>
                <c:pt idx="10">
                  <c:v>481</c:v>
                </c:pt>
                <c:pt idx="11">
                  <c:v>411</c:v>
                </c:pt>
                <c:pt idx="12">
                  <c:v>2253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D72-43E3-89D7-A1C58E36740D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D72-43E3-89D7-A1C58E36740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D72-43E3-89D7-A1C58E36740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352</c:v>
                </c:pt>
                <c:pt idx="1">
                  <c:v>256</c:v>
                </c:pt>
                <c:pt idx="2">
                  <c:v>296</c:v>
                </c:pt>
                <c:pt idx="3">
                  <c:v>170</c:v>
                </c:pt>
                <c:pt idx="4">
                  <c:v>16</c:v>
                </c:pt>
                <c:pt idx="5">
                  <c:v>13</c:v>
                </c:pt>
                <c:pt idx="6">
                  <c:v>7</c:v>
                </c:pt>
                <c:pt idx="12">
                  <c:v>1110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D72-43E3-89D7-A1C58E367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D72-43E3-89D7-A1C58E36740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232</c:v>
                      </c:pt>
                      <c:pt idx="1">
                        <c:v>194</c:v>
                      </c:pt>
                      <c:pt idx="2">
                        <c:v>261</c:v>
                      </c:pt>
                      <c:pt idx="3">
                        <c:v>187</c:v>
                      </c:pt>
                      <c:pt idx="4">
                        <c:v>2</c:v>
                      </c:pt>
                      <c:pt idx="5">
                        <c:v>12</c:v>
                      </c:pt>
                      <c:pt idx="6">
                        <c:v>29</c:v>
                      </c:pt>
                      <c:pt idx="7">
                        <c:v>9</c:v>
                      </c:pt>
                      <c:pt idx="8">
                        <c:v>0</c:v>
                      </c:pt>
                      <c:pt idx="9">
                        <c:v>151</c:v>
                      </c:pt>
                      <c:pt idx="10">
                        <c:v>417</c:v>
                      </c:pt>
                      <c:pt idx="11">
                        <c:v>585</c:v>
                      </c:pt>
                      <c:pt idx="12">
                        <c:v>2079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D72-43E3-89D7-A1C58E36740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D72-43E3-89D7-A1C58E36740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D72-43E3-89D7-A1C58E36740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D72-43E3-89D7-A1C58E36740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D72-43E3-89D7-A1C58E36740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D72-43E3-89D7-A1C58E36740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D72-43E3-89D7-A1C58E36740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D72-43E3-89D7-A1C58E36740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D72-43E3-89D7-A1C58E36740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D72-43E3-89D7-A1C58E36740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D72-43E3-89D7-A1C58E36740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D72-43E3-89D7-A1C58E36740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D72-43E3-89D7-A1C58E36740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D72-43E3-89D7-A1C58E36740D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2.9239766081871288E-2</c:v>
                </c:pt>
                <c:pt idx="1">
                  <c:v>-0.11111111111111116</c:v>
                </c:pt>
                <c:pt idx="2">
                  <c:v>-0.10574018126888218</c:v>
                </c:pt>
                <c:pt idx="3">
                  <c:v>0.78947368421052633</c:v>
                </c:pt>
                <c:pt idx="4">
                  <c:v>0.14285714285714279</c:v>
                </c:pt>
                <c:pt idx="5">
                  <c:v>-0.43478260869565222</c:v>
                </c:pt>
                <c:pt idx="6">
                  <c:v>-0.72</c:v>
                </c:pt>
                <c:pt idx="12">
                  <c:v>-7.1556350626118537E-3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D72-43E3-89D7-A1C58E367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105-4306-9B19-3CE9B8E1BF90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23190</c:v>
                </c:pt>
                <c:pt idx="1">
                  <c:v>23921</c:v>
                </c:pt>
                <c:pt idx="2">
                  <c:v>27356</c:v>
                </c:pt>
                <c:pt idx="3">
                  <c:v>22205</c:v>
                </c:pt>
                <c:pt idx="4">
                  <c:v>23449</c:v>
                </c:pt>
                <c:pt idx="5">
                  <c:v>22841</c:v>
                </c:pt>
                <c:pt idx="6">
                  <c:v>24893</c:v>
                </c:pt>
                <c:pt idx="7">
                  <c:v>25319</c:v>
                </c:pt>
                <c:pt idx="8">
                  <c:v>21182</c:v>
                </c:pt>
                <c:pt idx="9">
                  <c:v>27341</c:v>
                </c:pt>
                <c:pt idx="10">
                  <c:v>23363</c:v>
                </c:pt>
                <c:pt idx="11">
                  <c:v>23290</c:v>
                </c:pt>
                <c:pt idx="12">
                  <c:v>288350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05-4306-9B19-3CE9B8E1BF90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105-4306-9B19-3CE9B8E1BF9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22528</c:v>
                </c:pt>
                <c:pt idx="1">
                  <c:v>23285</c:v>
                </c:pt>
                <c:pt idx="2">
                  <c:v>24054</c:v>
                </c:pt>
                <c:pt idx="3">
                  <c:v>23503</c:v>
                </c:pt>
                <c:pt idx="4">
                  <c:v>19536</c:v>
                </c:pt>
                <c:pt idx="5">
                  <c:v>23159</c:v>
                </c:pt>
                <c:pt idx="6">
                  <c:v>27952</c:v>
                </c:pt>
                <c:pt idx="7">
                  <c:v>25459</c:v>
                </c:pt>
                <c:pt idx="8">
                  <c:v>24257</c:v>
                </c:pt>
                <c:pt idx="9">
                  <c:v>26482</c:v>
                </c:pt>
                <c:pt idx="10">
                  <c:v>23375</c:v>
                </c:pt>
                <c:pt idx="11">
                  <c:v>24074</c:v>
                </c:pt>
                <c:pt idx="12">
                  <c:v>287664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105-4306-9B19-3CE9B8E1BF90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105-4306-9B19-3CE9B8E1BF9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105-4306-9B19-3CE9B8E1BF9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23783</c:v>
                </c:pt>
                <c:pt idx="1">
                  <c:v>21964</c:v>
                </c:pt>
                <c:pt idx="2">
                  <c:v>23677</c:v>
                </c:pt>
                <c:pt idx="3">
                  <c:v>23510</c:v>
                </c:pt>
                <c:pt idx="4">
                  <c:v>23254</c:v>
                </c:pt>
                <c:pt idx="5">
                  <c:v>25073</c:v>
                </c:pt>
                <c:pt idx="6">
                  <c:v>27459</c:v>
                </c:pt>
                <c:pt idx="12">
                  <c:v>168720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105-4306-9B19-3CE9B8E1B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105-4306-9B19-3CE9B8E1BF9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15598</c:v>
                      </c:pt>
                      <c:pt idx="1">
                        <c:v>21666</c:v>
                      </c:pt>
                      <c:pt idx="2">
                        <c:v>22231</c:v>
                      </c:pt>
                      <c:pt idx="3">
                        <c:v>23894</c:v>
                      </c:pt>
                      <c:pt idx="4">
                        <c:v>20251</c:v>
                      </c:pt>
                      <c:pt idx="5">
                        <c:v>18886</c:v>
                      </c:pt>
                      <c:pt idx="6">
                        <c:v>23111</c:v>
                      </c:pt>
                      <c:pt idx="7">
                        <c:v>24659</c:v>
                      </c:pt>
                      <c:pt idx="8">
                        <c:v>20130</c:v>
                      </c:pt>
                      <c:pt idx="9">
                        <c:v>22327</c:v>
                      </c:pt>
                      <c:pt idx="10">
                        <c:v>21079</c:v>
                      </c:pt>
                      <c:pt idx="11">
                        <c:v>23310</c:v>
                      </c:pt>
                      <c:pt idx="12">
                        <c:v>257142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105-4306-9B19-3CE9B8E1BF9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105-4306-9B19-3CE9B8E1BF9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105-4306-9B19-3CE9B8E1BF9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105-4306-9B19-3CE9B8E1BF9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105-4306-9B19-3CE9B8E1BF9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105-4306-9B19-3CE9B8E1BF9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105-4306-9B19-3CE9B8E1BF9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105-4306-9B19-3CE9B8E1BF9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105-4306-9B19-3CE9B8E1BF9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105-4306-9B19-3CE9B8E1BF9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105-4306-9B19-3CE9B8E1BF9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105-4306-9B19-3CE9B8E1BF9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105-4306-9B19-3CE9B8E1BF9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105-4306-9B19-3CE9B8E1BF90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5.5708451704545414E-2</c:v>
                </c:pt>
                <c:pt idx="1">
                  <c:v>-5.6731801589005815E-2</c:v>
                </c:pt>
                <c:pt idx="2">
                  <c:v>-1.5673068928244827E-2</c:v>
                </c:pt>
                <c:pt idx="3">
                  <c:v>2.9783431902319357E-4</c:v>
                </c:pt>
                <c:pt idx="4">
                  <c:v>0.19031531531531543</c:v>
                </c:pt>
                <c:pt idx="5">
                  <c:v>8.2646055529167928E-2</c:v>
                </c:pt>
                <c:pt idx="6">
                  <c:v>-1.7637378362907796E-2</c:v>
                </c:pt>
                <c:pt idx="12">
                  <c:v>2.8673856978240098E-2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105-4306-9B19-3CE9B8E1B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18E-4CEB-99E5-EEDBBD9CDE2C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18822</c:v>
                </c:pt>
                <c:pt idx="1">
                  <c:v>20148</c:v>
                </c:pt>
                <c:pt idx="2">
                  <c:v>22158</c:v>
                </c:pt>
                <c:pt idx="3">
                  <c:v>18488</c:v>
                </c:pt>
                <c:pt idx="4">
                  <c:v>19636</c:v>
                </c:pt>
                <c:pt idx="5">
                  <c:v>19273</c:v>
                </c:pt>
                <c:pt idx="6">
                  <c:v>20528</c:v>
                </c:pt>
                <c:pt idx="7">
                  <c:v>20545</c:v>
                </c:pt>
                <c:pt idx="8">
                  <c:v>17254</c:v>
                </c:pt>
                <c:pt idx="9">
                  <c:v>22570</c:v>
                </c:pt>
                <c:pt idx="10">
                  <c:v>18565</c:v>
                </c:pt>
                <c:pt idx="11">
                  <c:v>18483</c:v>
                </c:pt>
                <c:pt idx="12">
                  <c:v>236470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E-4CEB-99E5-EEDBBD9CDE2C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18E-4CEB-99E5-EEDBBD9CDE2C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18130</c:v>
                </c:pt>
                <c:pt idx="1">
                  <c:v>19062</c:v>
                </c:pt>
                <c:pt idx="2">
                  <c:v>19601</c:v>
                </c:pt>
                <c:pt idx="3">
                  <c:v>19232</c:v>
                </c:pt>
                <c:pt idx="4">
                  <c:v>15443</c:v>
                </c:pt>
                <c:pt idx="5">
                  <c:v>19200</c:v>
                </c:pt>
                <c:pt idx="6">
                  <c:v>22688</c:v>
                </c:pt>
                <c:pt idx="7">
                  <c:v>19559</c:v>
                </c:pt>
                <c:pt idx="8">
                  <c:v>20129</c:v>
                </c:pt>
                <c:pt idx="9">
                  <c:v>21549</c:v>
                </c:pt>
                <c:pt idx="10">
                  <c:v>18927</c:v>
                </c:pt>
                <c:pt idx="11">
                  <c:v>19257</c:v>
                </c:pt>
                <c:pt idx="12">
                  <c:v>232777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18E-4CEB-99E5-EEDBBD9CDE2C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18E-4CEB-99E5-EEDBBD9CDE2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18E-4CEB-99E5-EEDBBD9CDE2C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19382</c:v>
                </c:pt>
                <c:pt idx="1">
                  <c:v>17739</c:v>
                </c:pt>
                <c:pt idx="2">
                  <c:v>19142</c:v>
                </c:pt>
                <c:pt idx="3">
                  <c:v>19425</c:v>
                </c:pt>
                <c:pt idx="4">
                  <c:v>19974</c:v>
                </c:pt>
                <c:pt idx="5">
                  <c:v>20802</c:v>
                </c:pt>
                <c:pt idx="6">
                  <c:v>22196</c:v>
                </c:pt>
                <c:pt idx="12">
                  <c:v>138660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18E-4CEB-99E5-EEDBBD9CD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18E-4CEB-99E5-EEDBBD9CDE2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12209</c:v>
                      </c:pt>
                      <c:pt idx="1">
                        <c:v>17700</c:v>
                      </c:pt>
                      <c:pt idx="2">
                        <c:v>17761</c:v>
                      </c:pt>
                      <c:pt idx="3">
                        <c:v>19923</c:v>
                      </c:pt>
                      <c:pt idx="4">
                        <c:v>17673</c:v>
                      </c:pt>
                      <c:pt idx="5">
                        <c:v>15881</c:v>
                      </c:pt>
                      <c:pt idx="6">
                        <c:v>18743</c:v>
                      </c:pt>
                      <c:pt idx="7">
                        <c:v>20467</c:v>
                      </c:pt>
                      <c:pt idx="8">
                        <c:v>16918</c:v>
                      </c:pt>
                      <c:pt idx="9">
                        <c:v>18718</c:v>
                      </c:pt>
                      <c:pt idx="10">
                        <c:v>16558</c:v>
                      </c:pt>
                      <c:pt idx="11">
                        <c:v>18747</c:v>
                      </c:pt>
                      <c:pt idx="12">
                        <c:v>211298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18E-4CEB-99E5-EEDBBD9CDE2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18E-4CEB-99E5-EEDBBD9CDE2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18E-4CEB-99E5-EEDBBD9CDE2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18E-4CEB-99E5-EEDBBD9CDE2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18E-4CEB-99E5-EEDBBD9CDE2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18E-4CEB-99E5-EEDBBD9CDE2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18E-4CEB-99E5-EEDBBD9CDE2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18E-4CEB-99E5-EEDBBD9CDE2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18E-4CEB-99E5-EEDBBD9CDE2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18E-4CEB-99E5-EEDBBD9CDE2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18E-4CEB-99E5-EEDBBD9CDE2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18E-4CEB-99E5-EEDBBD9CDE2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18E-4CEB-99E5-EEDBBD9CDE2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18E-4CEB-99E5-EEDBBD9CDE2C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6.9056811913954741E-2</c:v>
                </c:pt>
                <c:pt idx="1">
                  <c:v>-6.9405099150141591E-2</c:v>
                </c:pt>
                <c:pt idx="2">
                  <c:v>-2.3417172593235058E-2</c:v>
                </c:pt>
                <c:pt idx="3">
                  <c:v>1.0035357737104844E-2</c:v>
                </c:pt>
                <c:pt idx="4">
                  <c:v>0.29340154115133066</c:v>
                </c:pt>
                <c:pt idx="5">
                  <c:v>8.3437500000000053E-2</c:v>
                </c:pt>
                <c:pt idx="6">
                  <c:v>-2.1685472496473901E-2</c:v>
                </c:pt>
                <c:pt idx="12">
                  <c:v>3.9773238549446699E-2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18E-4CEB-99E5-EEDBBD9CD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96-44E3-AD1A-3E8688AF5C43}"/>
              </c:ext>
            </c:extLst>
          </c:dPt>
          <c:val>
            <c:numRef>
              <c:f>'Viajeros entr evol mensu TF cat'!$G$53:$G$65</c:f>
              <c:numCache>
                <c:formatCode>#,##0</c:formatCode>
                <c:ptCount val="13"/>
                <c:pt idx="0">
                  <c:v>14894</c:v>
                </c:pt>
                <c:pt idx="1">
                  <c:v>15736</c:v>
                </c:pt>
                <c:pt idx="2">
                  <c:v>17491</c:v>
                </c:pt>
                <c:pt idx="3">
                  <c:v>14826</c:v>
                </c:pt>
                <c:pt idx="4">
                  <c:v>15219</c:v>
                </c:pt>
                <c:pt idx="5">
                  <c:v>14680</c:v>
                </c:pt>
                <c:pt idx="6">
                  <c:v>15688</c:v>
                </c:pt>
                <c:pt idx="7">
                  <c:v>15273</c:v>
                </c:pt>
                <c:pt idx="8">
                  <c:v>12989</c:v>
                </c:pt>
                <c:pt idx="9">
                  <c:v>17980</c:v>
                </c:pt>
                <c:pt idx="10">
                  <c:v>14412</c:v>
                </c:pt>
                <c:pt idx="11">
                  <c:v>14687</c:v>
                </c:pt>
                <c:pt idx="12">
                  <c:v>183875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96-44E3-AD1A-3E8688AF5C43}"/>
            </c:ext>
          </c:extLst>
        </c:ser>
        <c:ser>
          <c:idx val="0"/>
          <c:order val="2"/>
          <c:tx>
            <c:strRef>
              <c:f>'Viajeros entr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596-44E3-AD1A-3E8688AF5C4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cat'!$I$53:$I$65</c:f>
              <c:numCache>
                <c:formatCode>#,##0</c:formatCode>
                <c:ptCount val="13"/>
                <c:pt idx="0">
                  <c:v>14208</c:v>
                </c:pt>
                <c:pt idx="1">
                  <c:v>15122</c:v>
                </c:pt>
                <c:pt idx="2">
                  <c:v>15694</c:v>
                </c:pt>
                <c:pt idx="3">
                  <c:v>15532</c:v>
                </c:pt>
                <c:pt idx="4">
                  <c:v>10784</c:v>
                </c:pt>
                <c:pt idx="5">
                  <c:v>14746</c:v>
                </c:pt>
                <c:pt idx="6">
                  <c:v>17978</c:v>
                </c:pt>
                <c:pt idx="7">
                  <c:v>14386</c:v>
                </c:pt>
                <c:pt idx="8">
                  <c:v>16265</c:v>
                </c:pt>
                <c:pt idx="9">
                  <c:v>17112</c:v>
                </c:pt>
                <c:pt idx="10">
                  <c:v>14925</c:v>
                </c:pt>
                <c:pt idx="11">
                  <c:v>15398</c:v>
                </c:pt>
                <c:pt idx="12">
                  <c:v>182150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96-44E3-AD1A-3E8688AF5C43}"/>
            </c:ext>
          </c:extLst>
        </c:ser>
        <c:ser>
          <c:idx val="1"/>
          <c:order val="3"/>
          <c:tx>
            <c:strRef>
              <c:f>'Viajeros entr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596-44E3-AD1A-3E8688AF5C4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596-44E3-AD1A-3E8688AF5C4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cat'!$K$53:$K$65</c:f>
              <c:numCache>
                <c:formatCode>#,##0</c:formatCode>
                <c:ptCount val="13"/>
                <c:pt idx="0">
                  <c:v>15585</c:v>
                </c:pt>
                <c:pt idx="1">
                  <c:v>14293</c:v>
                </c:pt>
                <c:pt idx="2">
                  <c:v>15178</c:v>
                </c:pt>
                <c:pt idx="3">
                  <c:v>14580</c:v>
                </c:pt>
                <c:pt idx="4">
                  <c:v>13364</c:v>
                </c:pt>
                <c:pt idx="5">
                  <c:v>13503</c:v>
                </c:pt>
                <c:pt idx="6">
                  <c:v>14918</c:v>
                </c:pt>
                <c:pt idx="12">
                  <c:v>110145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596-44E3-AD1A-3E8688AF5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596-44E3-AD1A-3E8688AF5C4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9227</c:v>
                      </c:pt>
                      <c:pt idx="1">
                        <c:v>13725</c:v>
                      </c:pt>
                      <c:pt idx="2">
                        <c:v>13764</c:v>
                      </c:pt>
                      <c:pt idx="3">
                        <c:v>16004</c:v>
                      </c:pt>
                      <c:pt idx="4">
                        <c:v>13304</c:v>
                      </c:pt>
                      <c:pt idx="5">
                        <c:v>11604</c:v>
                      </c:pt>
                      <c:pt idx="6">
                        <c:v>13798</c:v>
                      </c:pt>
                      <c:pt idx="7">
                        <c:v>15896</c:v>
                      </c:pt>
                      <c:pt idx="8">
                        <c:v>12977</c:v>
                      </c:pt>
                      <c:pt idx="9">
                        <c:v>14897</c:v>
                      </c:pt>
                      <c:pt idx="10">
                        <c:v>13391</c:v>
                      </c:pt>
                      <c:pt idx="11">
                        <c:v>15326</c:v>
                      </c:pt>
                      <c:pt idx="12">
                        <c:v>163913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596-44E3-AD1A-3E8688AF5C4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596-44E3-AD1A-3E8688AF5C4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596-44E3-AD1A-3E8688AF5C4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596-44E3-AD1A-3E8688AF5C4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596-44E3-AD1A-3E8688AF5C4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596-44E3-AD1A-3E8688AF5C4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596-44E3-AD1A-3E8688AF5C4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596-44E3-AD1A-3E8688AF5C4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596-44E3-AD1A-3E8688AF5C4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596-44E3-AD1A-3E8688AF5C4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596-44E3-AD1A-3E8688AF5C4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596-44E3-AD1A-3E8688AF5C4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596-44E3-AD1A-3E8688AF5C4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596-44E3-AD1A-3E8688AF5C43}"/>
              </c:ext>
            </c:extLst>
          </c:dPt>
          <c:cat>
            <c:strRef>
              <c:f>'Viajeros entr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cat'!$L$53:$L$65</c:f>
              <c:numCache>
                <c:formatCode>0.0%</c:formatCode>
                <c:ptCount val="13"/>
                <c:pt idx="0">
                  <c:v>9.6917229729729826E-2</c:v>
                </c:pt>
                <c:pt idx="1">
                  <c:v>-5.4820790900674488E-2</c:v>
                </c:pt>
                <c:pt idx="2">
                  <c:v>-3.2878807187460168E-2</c:v>
                </c:pt>
                <c:pt idx="3">
                  <c:v>-6.1292814833891374E-2</c:v>
                </c:pt>
                <c:pt idx="4">
                  <c:v>0.2392433234421365</c:v>
                </c:pt>
                <c:pt idx="5">
                  <c:v>-8.4294045842940424E-2</c:v>
                </c:pt>
                <c:pt idx="6">
                  <c:v>-0.17020803203915902</c:v>
                </c:pt>
                <c:pt idx="12">
                  <c:v>5.8435193726937174E-2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596-44E3-AD1A-3E8688AF5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62-46BB-B07D-7F7DE5869298}"/>
              </c:ext>
            </c:extLst>
          </c:dPt>
          <c:val>
            <c:numRef>
              <c:f>'Viajeros entr evol mensu TF cat'!$G$75:$G$87</c:f>
              <c:numCache>
                <c:formatCode>#,##0</c:formatCode>
                <c:ptCount val="13"/>
                <c:pt idx="0">
                  <c:v>3928</c:v>
                </c:pt>
                <c:pt idx="1">
                  <c:v>4412</c:v>
                </c:pt>
                <c:pt idx="2">
                  <c:v>4667</c:v>
                </c:pt>
                <c:pt idx="3">
                  <c:v>3662</c:v>
                </c:pt>
                <c:pt idx="4">
                  <c:v>4417</c:v>
                </c:pt>
                <c:pt idx="5">
                  <c:v>4593</c:v>
                </c:pt>
                <c:pt idx="6">
                  <c:v>4840</c:v>
                </c:pt>
                <c:pt idx="7">
                  <c:v>5272</c:v>
                </c:pt>
                <c:pt idx="8">
                  <c:v>4265</c:v>
                </c:pt>
                <c:pt idx="9">
                  <c:v>4590</c:v>
                </c:pt>
                <c:pt idx="10">
                  <c:v>4153</c:v>
                </c:pt>
                <c:pt idx="11">
                  <c:v>3796</c:v>
                </c:pt>
                <c:pt idx="12">
                  <c:v>52595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62-46BB-B07D-7F7DE5869298}"/>
            </c:ext>
          </c:extLst>
        </c:ser>
        <c:ser>
          <c:idx val="0"/>
          <c:order val="2"/>
          <c:tx>
            <c:strRef>
              <c:f>'Viajeros entr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562-46BB-B07D-7F7DE5869298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cat'!$I$75:$I$87</c:f>
              <c:numCache>
                <c:formatCode>#,##0</c:formatCode>
                <c:ptCount val="13"/>
                <c:pt idx="0">
                  <c:v>3922</c:v>
                </c:pt>
                <c:pt idx="1">
                  <c:v>3940</c:v>
                </c:pt>
                <c:pt idx="2">
                  <c:v>3907</c:v>
                </c:pt>
                <c:pt idx="3">
                  <c:v>3700</c:v>
                </c:pt>
                <c:pt idx="4">
                  <c:v>4659</c:v>
                </c:pt>
                <c:pt idx="5">
                  <c:v>4454</c:v>
                </c:pt>
                <c:pt idx="6">
                  <c:v>4710</c:v>
                </c:pt>
                <c:pt idx="7">
                  <c:v>5173</c:v>
                </c:pt>
                <c:pt idx="8">
                  <c:v>3864</c:v>
                </c:pt>
                <c:pt idx="9">
                  <c:v>4437</c:v>
                </c:pt>
                <c:pt idx="10">
                  <c:v>4002</c:v>
                </c:pt>
                <c:pt idx="11">
                  <c:v>3859</c:v>
                </c:pt>
                <c:pt idx="12">
                  <c:v>50627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62-46BB-B07D-7F7DE5869298}"/>
            </c:ext>
          </c:extLst>
        </c:ser>
        <c:ser>
          <c:idx val="1"/>
          <c:order val="3"/>
          <c:tx>
            <c:strRef>
              <c:f>'Viajeros entr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62-46BB-B07D-7F7DE586929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562-46BB-B07D-7F7DE5869298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cat'!$K$75:$K$87</c:f>
              <c:numCache>
                <c:formatCode>#,##0</c:formatCode>
                <c:ptCount val="13"/>
                <c:pt idx="0">
                  <c:v>3797</c:v>
                </c:pt>
                <c:pt idx="1">
                  <c:v>3918</c:v>
                </c:pt>
                <c:pt idx="2">
                  <c:v>3901</c:v>
                </c:pt>
                <c:pt idx="3">
                  <c:v>3434</c:v>
                </c:pt>
                <c:pt idx="4">
                  <c:v>4076</c:v>
                </c:pt>
                <c:pt idx="5">
                  <c:v>3844</c:v>
                </c:pt>
                <c:pt idx="6">
                  <c:v>4684</c:v>
                </c:pt>
                <c:pt idx="12">
                  <c:v>28515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62-46BB-B07D-7F7DE5869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562-46BB-B07D-7F7DE586929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2982</c:v>
                      </c:pt>
                      <c:pt idx="1">
                        <c:v>3975</c:v>
                      </c:pt>
                      <c:pt idx="2">
                        <c:v>3997</c:v>
                      </c:pt>
                      <c:pt idx="3">
                        <c:v>3919</c:v>
                      </c:pt>
                      <c:pt idx="4">
                        <c:v>4369</c:v>
                      </c:pt>
                      <c:pt idx="5">
                        <c:v>4277</c:v>
                      </c:pt>
                      <c:pt idx="6">
                        <c:v>4945</c:v>
                      </c:pt>
                      <c:pt idx="7">
                        <c:v>4571</c:v>
                      </c:pt>
                      <c:pt idx="8">
                        <c:v>3941</c:v>
                      </c:pt>
                      <c:pt idx="9">
                        <c:v>3821</c:v>
                      </c:pt>
                      <c:pt idx="10">
                        <c:v>3167</c:v>
                      </c:pt>
                      <c:pt idx="11">
                        <c:v>3421</c:v>
                      </c:pt>
                      <c:pt idx="12">
                        <c:v>47385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562-46BB-B07D-7F7DE586929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562-46BB-B07D-7F7DE586929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562-46BB-B07D-7F7DE586929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562-46BB-B07D-7F7DE586929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562-46BB-B07D-7F7DE586929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562-46BB-B07D-7F7DE586929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562-46BB-B07D-7F7DE586929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562-46BB-B07D-7F7DE586929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562-46BB-B07D-7F7DE586929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562-46BB-B07D-7F7DE586929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562-46BB-B07D-7F7DE586929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562-46BB-B07D-7F7DE586929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562-46BB-B07D-7F7DE586929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562-46BB-B07D-7F7DE5869298}"/>
              </c:ext>
            </c:extLst>
          </c:dPt>
          <c:cat>
            <c:strRef>
              <c:f>'Viajeros entr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cat'!$L$75:$L$87</c:f>
              <c:numCache>
                <c:formatCode>0.0%</c:formatCode>
                <c:ptCount val="13"/>
                <c:pt idx="0">
                  <c:v>-3.1871494135645051E-2</c:v>
                </c:pt>
                <c:pt idx="1">
                  <c:v>-5.583756345177715E-3</c:v>
                </c:pt>
                <c:pt idx="2">
                  <c:v>-1.5357051446122094E-3</c:v>
                </c:pt>
                <c:pt idx="3">
                  <c:v>-7.1891891891891935E-2</c:v>
                </c:pt>
                <c:pt idx="4">
                  <c:v>-0.1251341489590041</c:v>
                </c:pt>
                <c:pt idx="5">
                  <c:v>-0.1369555455770094</c:v>
                </c:pt>
                <c:pt idx="6">
                  <c:v>-5.5201698513800412E-3</c:v>
                </c:pt>
                <c:pt idx="12">
                  <c:v>-2.6526013928717784E-2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562-46BB-B07D-7F7DE5869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446751207729469"/>
          <c:y val="0.11476520521627519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F00-4D29-A45F-FA9A2AAC0373}"/>
              </c:ext>
            </c:extLst>
          </c:dPt>
          <c:val>
            <c:numRef>
              <c:f>'Viajeros entr evol mensu TF cat'!$G$97:$G$109</c:f>
              <c:numCache>
                <c:formatCode>#,##0</c:formatCode>
                <c:ptCount val="13"/>
                <c:pt idx="0">
                  <c:v>4368</c:v>
                </c:pt>
                <c:pt idx="1">
                  <c:v>3773</c:v>
                </c:pt>
                <c:pt idx="2">
                  <c:v>5198</c:v>
                </c:pt>
                <c:pt idx="3">
                  <c:v>3717</c:v>
                </c:pt>
                <c:pt idx="4">
                  <c:v>3813</c:v>
                </c:pt>
                <c:pt idx="5">
                  <c:v>3568</c:v>
                </c:pt>
                <c:pt idx="6">
                  <c:v>4365</c:v>
                </c:pt>
                <c:pt idx="7">
                  <c:v>4774</c:v>
                </c:pt>
                <c:pt idx="8">
                  <c:v>3928</c:v>
                </c:pt>
                <c:pt idx="9">
                  <c:v>4771</c:v>
                </c:pt>
                <c:pt idx="10">
                  <c:v>4798</c:v>
                </c:pt>
                <c:pt idx="11">
                  <c:v>4807</c:v>
                </c:pt>
                <c:pt idx="12">
                  <c:v>51880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00-4D29-A45F-FA9A2AAC0373}"/>
            </c:ext>
          </c:extLst>
        </c:ser>
        <c:ser>
          <c:idx val="0"/>
          <c:order val="2"/>
          <c:tx>
            <c:strRef>
              <c:f>'Viajeros entr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F00-4D29-A45F-FA9A2AAC037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cat'!$I$97:$I$109</c:f>
              <c:numCache>
                <c:formatCode>#,##0</c:formatCode>
                <c:ptCount val="13"/>
                <c:pt idx="0">
                  <c:v>4398</c:v>
                </c:pt>
                <c:pt idx="1">
                  <c:v>4223</c:v>
                </c:pt>
                <c:pt idx="2">
                  <c:v>4453</c:v>
                </c:pt>
                <c:pt idx="3">
                  <c:v>4271</c:v>
                </c:pt>
                <c:pt idx="4">
                  <c:v>4093</c:v>
                </c:pt>
                <c:pt idx="5">
                  <c:v>3959</c:v>
                </c:pt>
                <c:pt idx="6">
                  <c:v>5264</c:v>
                </c:pt>
                <c:pt idx="7">
                  <c:v>5900</c:v>
                </c:pt>
                <c:pt idx="8">
                  <c:v>4128</c:v>
                </c:pt>
                <c:pt idx="9">
                  <c:v>4933</c:v>
                </c:pt>
                <c:pt idx="10">
                  <c:v>4448</c:v>
                </c:pt>
                <c:pt idx="11">
                  <c:v>4817</c:v>
                </c:pt>
                <c:pt idx="12">
                  <c:v>54887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F00-4D29-A45F-FA9A2AAC0373}"/>
            </c:ext>
          </c:extLst>
        </c:ser>
        <c:ser>
          <c:idx val="1"/>
          <c:order val="3"/>
          <c:tx>
            <c:strRef>
              <c:f>'Viajeros entr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F00-4D29-A45F-FA9A2AAC037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F00-4D29-A45F-FA9A2AAC037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cat'!$K$97:$K$109</c:f>
              <c:numCache>
                <c:formatCode>#,##0</c:formatCode>
                <c:ptCount val="13"/>
                <c:pt idx="0">
                  <c:v>4401</c:v>
                </c:pt>
                <c:pt idx="1">
                  <c:v>4225</c:v>
                </c:pt>
                <c:pt idx="2">
                  <c:v>4535</c:v>
                </c:pt>
                <c:pt idx="3">
                  <c:v>4085</c:v>
                </c:pt>
                <c:pt idx="4">
                  <c:v>3280</c:v>
                </c:pt>
                <c:pt idx="5">
                  <c:v>4271</c:v>
                </c:pt>
                <c:pt idx="6">
                  <c:v>5263</c:v>
                </c:pt>
                <c:pt idx="12">
                  <c:v>30060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F00-4D29-A45F-FA9A2AAC0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F00-4D29-A45F-FA9A2AAC037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3389</c:v>
                      </c:pt>
                      <c:pt idx="1">
                        <c:v>3966</c:v>
                      </c:pt>
                      <c:pt idx="2">
                        <c:v>4470</c:v>
                      </c:pt>
                      <c:pt idx="3">
                        <c:v>3971</c:v>
                      </c:pt>
                      <c:pt idx="4">
                        <c:v>2578</c:v>
                      </c:pt>
                      <c:pt idx="5">
                        <c:v>3005</c:v>
                      </c:pt>
                      <c:pt idx="6">
                        <c:v>4368</c:v>
                      </c:pt>
                      <c:pt idx="7">
                        <c:v>4192</c:v>
                      </c:pt>
                      <c:pt idx="8">
                        <c:v>3212</c:v>
                      </c:pt>
                      <c:pt idx="9">
                        <c:v>3609</c:v>
                      </c:pt>
                      <c:pt idx="10">
                        <c:v>4521</c:v>
                      </c:pt>
                      <c:pt idx="11">
                        <c:v>4563</c:v>
                      </c:pt>
                      <c:pt idx="12">
                        <c:v>45844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F00-4D29-A45F-FA9A2AAC037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F00-4D29-A45F-FA9A2AAC037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F00-4D29-A45F-FA9A2AAC037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F00-4D29-A45F-FA9A2AAC037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F00-4D29-A45F-FA9A2AAC037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F00-4D29-A45F-FA9A2AAC037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F00-4D29-A45F-FA9A2AAC037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F00-4D29-A45F-FA9A2AAC037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F00-4D29-A45F-FA9A2AAC037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F00-4D29-A45F-FA9A2AAC037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F00-4D29-A45F-FA9A2AAC037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F00-4D29-A45F-FA9A2AAC037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F00-4D29-A45F-FA9A2AAC037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F00-4D29-A45F-FA9A2AAC0373}"/>
              </c:ext>
            </c:extLst>
          </c:dPt>
          <c:cat>
            <c:strRef>
              <c:f>'Viajeros entr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cat'!$L$97:$L$109</c:f>
              <c:numCache>
                <c:formatCode>0.0%</c:formatCode>
                <c:ptCount val="13"/>
                <c:pt idx="0">
                  <c:v>6.8212824010904782E-4</c:v>
                </c:pt>
                <c:pt idx="1">
                  <c:v>4.7359696897930625E-4</c:v>
                </c:pt>
                <c:pt idx="2">
                  <c:v>1.8414551987424144E-2</c:v>
                </c:pt>
                <c:pt idx="3">
                  <c:v>-4.3549520018731025E-2</c:v>
                </c:pt>
                <c:pt idx="4">
                  <c:v>-0.1986318104080137</c:v>
                </c:pt>
                <c:pt idx="5">
                  <c:v>7.8807779742359196E-2</c:v>
                </c:pt>
                <c:pt idx="6">
                  <c:v>-1.899696048631716E-4</c:v>
                </c:pt>
                <c:pt idx="12">
                  <c:v>-1.9601448093669482E-2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F00-4D29-A45F-FA9A2AAC0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287664</c:v>
                </c:pt>
                <c:pt idx="1">
                  <c:v>288350</c:v>
                </c:pt>
                <c:pt idx="2">
                  <c:v>280769</c:v>
                </c:pt>
                <c:pt idx="3">
                  <c:v>257142</c:v>
                </c:pt>
                <c:pt idx="4">
                  <c:v>140346</c:v>
                </c:pt>
                <c:pt idx="5">
                  <c:v>96681</c:v>
                </c:pt>
                <c:pt idx="6">
                  <c:v>250224</c:v>
                </c:pt>
                <c:pt idx="7">
                  <c:v>272428</c:v>
                </c:pt>
                <c:pt idx="8">
                  <c:v>264633</c:v>
                </c:pt>
                <c:pt idx="9">
                  <c:v>252163</c:v>
                </c:pt>
                <c:pt idx="10">
                  <c:v>234964</c:v>
                </c:pt>
                <c:pt idx="11">
                  <c:v>227194</c:v>
                </c:pt>
                <c:pt idx="12">
                  <c:v>224100</c:v>
                </c:pt>
                <c:pt idx="13">
                  <c:v>232379</c:v>
                </c:pt>
                <c:pt idx="14">
                  <c:v>235365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08-449F-8DB4-1786103EC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-2.3790532339170722E-3</c:v>
                </c:pt>
                <c:pt idx="1">
                  <c:v>2.7000844110282918E-2</c:v>
                </c:pt>
                <c:pt idx="2">
                  <c:v>9.1883084054724673E-2</c:v>
                </c:pt>
                <c:pt idx="3">
                  <c:v>0.8322004189645591</c:v>
                </c:pt>
                <c:pt idx="4">
                  <c:v>0.45163992925186958</c:v>
                </c:pt>
                <c:pt idx="5">
                  <c:v>-0.61362219451371569</c:v>
                </c:pt>
                <c:pt idx="6">
                  <c:v>-8.1504103836609998E-2</c:v>
                </c:pt>
                <c:pt idx="7">
                  <c:v>2.9455887965597727E-2</c:v>
                </c:pt>
                <c:pt idx="8">
                  <c:v>4.9452140083993346E-2</c:v>
                </c:pt>
                <c:pt idx="9">
                  <c:v>7.3198447421732649E-2</c:v>
                </c:pt>
                <c:pt idx="10">
                  <c:v>3.4199846826940883E-2</c:v>
                </c:pt>
                <c:pt idx="11">
                  <c:v>1.3806336456938961E-2</c:v>
                </c:pt>
                <c:pt idx="12">
                  <c:v>-3.5627143588706334E-2</c:v>
                </c:pt>
                <c:pt idx="13">
                  <c:v>-1.2686678138210894E-2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08-449F-8DB4-1786103EC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232777</c:v>
                </c:pt>
                <c:pt idx="1">
                  <c:v>236470</c:v>
                </c:pt>
                <c:pt idx="2">
                  <c:v>231221</c:v>
                </c:pt>
                <c:pt idx="3">
                  <c:v>211298</c:v>
                </c:pt>
                <c:pt idx="4">
                  <c:v>116590</c:v>
                </c:pt>
                <c:pt idx="5">
                  <c:v>77095</c:v>
                </c:pt>
                <c:pt idx="6">
                  <c:v>179597</c:v>
                </c:pt>
                <c:pt idx="7">
                  <c:v>174825</c:v>
                </c:pt>
                <c:pt idx="8">
                  <c:v>170572</c:v>
                </c:pt>
                <c:pt idx="9">
                  <c:v>169148</c:v>
                </c:pt>
                <c:pt idx="10">
                  <c:v>168456</c:v>
                </c:pt>
                <c:pt idx="11">
                  <c:v>166846</c:v>
                </c:pt>
                <c:pt idx="12">
                  <c:v>162205</c:v>
                </c:pt>
                <c:pt idx="13">
                  <c:v>162021</c:v>
                </c:pt>
                <c:pt idx="14">
                  <c:v>154116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E4-4D0C-8EE2-77C9C62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-1.5617203027868176E-2</c:v>
                </c:pt>
                <c:pt idx="1">
                  <c:v>2.2701225234732059E-2</c:v>
                </c:pt>
                <c:pt idx="2">
                  <c:v>9.4288635008376698E-2</c:v>
                </c:pt>
                <c:pt idx="3">
                  <c:v>0.81231666523715584</c:v>
                </c:pt>
                <c:pt idx="4">
                  <c:v>0.51229003177897403</c:v>
                </c:pt>
                <c:pt idx="5">
                  <c:v>-0.57073336414305365</c:v>
                </c:pt>
                <c:pt idx="6">
                  <c:v>2.7295867295867193E-2</c:v>
                </c:pt>
                <c:pt idx="7">
                  <c:v>2.4933752315737578E-2</c:v>
                </c:pt>
                <c:pt idx="8">
                  <c:v>8.4186629460589746E-3</c:v>
                </c:pt>
                <c:pt idx="9">
                  <c:v>4.1078976112456367E-3</c:v>
                </c:pt>
                <c:pt idx="10">
                  <c:v>9.6496170120949909E-3</c:v>
                </c:pt>
                <c:pt idx="11">
                  <c:v>2.8611941678739816E-2</c:v>
                </c:pt>
                <c:pt idx="12">
                  <c:v>1.1356552545658261E-3</c:v>
                </c:pt>
                <c:pt idx="13">
                  <c:v>5.1292532897298182E-2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E4-4D0C-8EE2-77C9C62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cat'!$C$54:$C$68</c:f>
              <c:numCache>
                <c:formatCode>#,##0</c:formatCode>
                <c:ptCount val="15"/>
                <c:pt idx="0">
                  <c:v>182150</c:v>
                </c:pt>
                <c:pt idx="1">
                  <c:v>183875</c:v>
                </c:pt>
                <c:pt idx="2">
                  <c:v>182213</c:v>
                </c:pt>
                <c:pt idx="3">
                  <c:v>163913</c:v>
                </c:pt>
                <c:pt idx="4">
                  <c:v>87353</c:v>
                </c:pt>
                <c:pt idx="5">
                  <c:v>0</c:v>
                </c:pt>
                <c:pt idx="6">
                  <c:v>149743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08-4FE8-9768-94751E2B9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cat'!$D$53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cat'!$D$54:$D$68</c:f>
              <c:numCache>
                <c:formatCode>0.0%</c:formatCode>
                <c:ptCount val="15"/>
                <c:pt idx="0">
                  <c:v>-9.3813732154996998E-3</c:v>
                </c:pt>
                <c:pt idx="1">
                  <c:v>9.1211933286867719E-3</c:v>
                </c:pt>
                <c:pt idx="2">
                  <c:v>0.11164459194816767</c:v>
                </c:pt>
                <c:pt idx="3">
                  <c:v>0.8764438542465629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08-4FE8-9768-94751E2B9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67D-4106-B9AF-E40A5ED7CF5C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67D-4106-B9AF-E40A5ED7CF5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7D-4106-B9AF-E40A5ED7CF5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7D-4106-B9AF-E40A5ED7CF5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7D-4106-B9AF-E40A5ED7CF5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7D-4106-B9AF-E40A5ED7CF5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7D-4106-B9AF-E40A5ED7CF5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7D-4106-B9AF-E40A5ED7CF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287664</c:v>
                </c:pt>
                <c:pt idx="1">
                  <c:v>32990</c:v>
                </c:pt>
                <c:pt idx="2">
                  <c:v>254674</c:v>
                </c:pt>
                <c:pt idx="3">
                  <c:v>115809</c:v>
                </c:pt>
                <c:pt idx="4">
                  <c:v>21670</c:v>
                </c:pt>
                <c:pt idx="5">
                  <c:v>23656</c:v>
                </c:pt>
                <c:pt idx="6">
                  <c:v>5888</c:v>
                </c:pt>
                <c:pt idx="7">
                  <c:v>4631</c:v>
                </c:pt>
                <c:pt idx="8">
                  <c:v>3484</c:v>
                </c:pt>
                <c:pt idx="9">
                  <c:v>2253</c:v>
                </c:pt>
                <c:pt idx="10">
                  <c:v>77283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7D-4106-B9AF-E40A5ED7CF5C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-2.3790532339170722E-3</c:v>
                </c:pt>
                <c:pt idx="1">
                  <c:v>0.12944640350576875</c:v>
                </c:pt>
                <c:pt idx="2">
                  <c:v>-1.7237720005711221E-2</c:v>
                </c:pt>
                <c:pt idx="3">
                  <c:v>-5.0858669599058715E-3</c:v>
                </c:pt>
                <c:pt idx="4">
                  <c:v>1.0162222636584062E-2</c:v>
                </c:pt>
                <c:pt idx="5">
                  <c:v>-3.8608469478988883E-2</c:v>
                </c:pt>
                <c:pt idx="6">
                  <c:v>-0.10202836663108128</c:v>
                </c:pt>
                <c:pt idx="7">
                  <c:v>-0.17170452512967271</c:v>
                </c:pt>
                <c:pt idx="8">
                  <c:v>3.444180522565321E-2</c:v>
                </c:pt>
                <c:pt idx="9">
                  <c:v>-0.20444915254237284</c:v>
                </c:pt>
                <c:pt idx="10">
                  <c:v>-1.3416907090152419E-2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7D-4106-B9AF-E40A5ED7CF5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67D-4106-B9AF-E40A5ED7CF5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67D-4106-B9AF-E40A5ED7CF5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67D-4106-B9AF-E40A5ED7CF5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67D-4106-B9AF-E40A5ED7CF5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67D-4106-B9AF-E40A5ED7CF5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67D-4106-B9AF-E40A5ED7CF5C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67D-4106-B9AF-E40A5ED7CF5C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0.11468240725290617</c:v>
                </c:pt>
                <c:pt idx="2">
                  <c:v>0.88531759274709387</c:v>
                </c:pt>
                <c:pt idx="3">
                  <c:v>0.40258426497580513</c:v>
                </c:pt>
                <c:pt idx="4">
                  <c:v>7.5330941654152064E-2</c:v>
                </c:pt>
                <c:pt idx="5">
                  <c:v>8.2234829523332775E-2</c:v>
                </c:pt>
                <c:pt idx="6">
                  <c:v>2.0468324155959731E-2</c:v>
                </c:pt>
                <c:pt idx="7">
                  <c:v>1.6098642861115744E-2</c:v>
                </c:pt>
                <c:pt idx="8">
                  <c:v>1.2111352133044108E-2</c:v>
                </c:pt>
                <c:pt idx="9">
                  <c:v>7.832054063073586E-3</c:v>
                </c:pt>
                <c:pt idx="10">
                  <c:v>0.26865718338061073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67D-4106-B9AF-E40A5ED7C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30-4B28-8F83-253C0261D208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930-4B28-8F83-253C0261D20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930-4B28-8F83-253C0261D20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930-4B28-8F83-253C0261D2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930-4B28-8F83-253C0261D20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930-4B28-8F83-253C0261D2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930-4B28-8F83-253C0261D2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930-4B28-8F83-253C0261D2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27952</c:v>
                </c:pt>
                <c:pt idx="1">
                  <c:v>6200</c:v>
                </c:pt>
                <c:pt idx="2">
                  <c:v>4560</c:v>
                </c:pt>
                <c:pt idx="3">
                  <c:v>1640</c:v>
                </c:pt>
                <c:pt idx="4">
                  <c:v>21752</c:v>
                </c:pt>
                <c:pt idx="5">
                  <c:v>10842</c:v>
                </c:pt>
                <c:pt idx="6">
                  <c:v>1615</c:v>
                </c:pt>
                <c:pt idx="7">
                  <c:v>2124</c:v>
                </c:pt>
                <c:pt idx="8">
                  <c:v>569</c:v>
                </c:pt>
                <c:pt idx="9">
                  <c:v>554</c:v>
                </c:pt>
                <c:pt idx="10">
                  <c:v>57</c:v>
                </c:pt>
                <c:pt idx="11">
                  <c:v>25</c:v>
                </c:pt>
                <c:pt idx="12">
                  <c:v>5966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930-4B28-8F83-253C0261D208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julio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0.12288595187402085</c:v>
                </c:pt>
                <c:pt idx="1">
                  <c:v>0.50778210116731515</c:v>
                </c:pt>
                <c:pt idx="2">
                  <c:v>0.57458563535911611</c:v>
                </c:pt>
                <c:pt idx="3">
                  <c:v>0.34868421052631571</c:v>
                </c:pt>
                <c:pt idx="4">
                  <c:v>4.6725374139839237E-2</c:v>
                </c:pt>
                <c:pt idx="5">
                  <c:v>6.5971880837675689E-2</c:v>
                </c:pt>
                <c:pt idx="6">
                  <c:v>0.38507718696397952</c:v>
                </c:pt>
                <c:pt idx="7">
                  <c:v>0.12262156448202965</c:v>
                </c:pt>
                <c:pt idx="8">
                  <c:v>7.1563088512241135E-2</c:v>
                </c:pt>
                <c:pt idx="9">
                  <c:v>-0.11783439490445857</c:v>
                </c:pt>
                <c:pt idx="10">
                  <c:v>2.3529411764705883</c:v>
                </c:pt>
                <c:pt idx="11">
                  <c:v>0</c:v>
                </c:pt>
                <c:pt idx="12">
                  <c:v>-6.0620374744134731E-2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930-4B28-8F83-253C0261D208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930-4B28-8F83-253C0261D208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930-4B28-8F83-253C0261D208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930-4B28-8F83-253C0261D208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930-4B28-8F83-253C0261D208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930-4B28-8F83-253C0261D208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930-4B28-8F83-253C0261D208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1930-4B28-8F83-253C0261D208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0.22180881511161993</c:v>
                </c:pt>
                <c:pt idx="2">
                  <c:v>0.1631368059530624</c:v>
                </c:pt>
                <c:pt idx="3">
                  <c:v>5.8672009158557525E-2</c:v>
                </c:pt>
                <c:pt idx="4">
                  <c:v>0.77819118488838013</c:v>
                </c:pt>
                <c:pt idx="5">
                  <c:v>0.38787922152261017</c:v>
                </c:pt>
                <c:pt idx="6">
                  <c:v>5.7777618775042928E-2</c:v>
                </c:pt>
                <c:pt idx="7">
                  <c:v>7.5987406983400119E-2</c:v>
                </c:pt>
                <c:pt idx="8">
                  <c:v>2.0356325128792215E-2</c:v>
                </c:pt>
                <c:pt idx="9">
                  <c:v>1.9819690898683458E-2</c:v>
                </c:pt>
                <c:pt idx="10">
                  <c:v>2.0392100744132799E-3</c:v>
                </c:pt>
                <c:pt idx="11">
                  <c:v>8.943903835145965E-4</c:v>
                </c:pt>
                <c:pt idx="12">
                  <c:v>0.21343732112192329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930-4B28-8F83-253C0261D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49B-4F35-967C-E3E93897FEB1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49B-4F35-967C-E3E93897FE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49B-4F35-967C-E3E93897FE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49B-4F35-967C-E3E93897FE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49B-4F35-967C-E3E93897FE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9B-4F35-967C-E3E93897FE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49B-4F35-967C-E3E93897FE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49B-4F35-967C-E3E93897FEB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168720</c:v>
                </c:pt>
                <c:pt idx="1">
                  <c:v>23186</c:v>
                </c:pt>
                <c:pt idx="2">
                  <c:v>145534</c:v>
                </c:pt>
                <c:pt idx="3">
                  <c:v>62618</c:v>
                </c:pt>
                <c:pt idx="4">
                  <c:v>12046</c:v>
                </c:pt>
                <c:pt idx="5">
                  <c:v>14046</c:v>
                </c:pt>
                <c:pt idx="6">
                  <c:v>2799</c:v>
                </c:pt>
                <c:pt idx="7">
                  <c:v>2874</c:v>
                </c:pt>
                <c:pt idx="8">
                  <c:v>1865</c:v>
                </c:pt>
                <c:pt idx="9">
                  <c:v>1110</c:v>
                </c:pt>
                <c:pt idx="10">
                  <c:v>48176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49B-4F35-967C-E3E93897FEB1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2.8673856978240098E-2</c:v>
                </c:pt>
                <c:pt idx="1">
                  <c:v>0.47973706043780706</c:v>
                </c:pt>
                <c:pt idx="2">
                  <c:v>-1.8968910939143102E-2</c:v>
                </c:pt>
                <c:pt idx="3">
                  <c:v>-7.5612636551520507E-2</c:v>
                </c:pt>
                <c:pt idx="4">
                  <c:v>1.2467791538526285E-3</c:v>
                </c:pt>
                <c:pt idx="5">
                  <c:v>3.1428991041268839E-2</c:v>
                </c:pt>
                <c:pt idx="6">
                  <c:v>-0.21662468513853905</c:v>
                </c:pt>
                <c:pt idx="7">
                  <c:v>6.6023738872403648E-2</c:v>
                </c:pt>
                <c:pt idx="8">
                  <c:v>-0.19088937093275493</c:v>
                </c:pt>
                <c:pt idx="9">
                  <c:v>-7.1556350626118537E-3</c:v>
                </c:pt>
                <c:pt idx="10">
                  <c:v>6.4263149755892757E-2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49B-4F35-967C-E3E93897FEB1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49B-4F35-967C-E3E93897FEB1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49B-4F35-967C-E3E93897FEB1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49B-4F35-967C-E3E93897FEB1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49B-4F35-967C-E3E93897FEB1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49B-4F35-967C-E3E93897FEB1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49B-4F35-967C-E3E93897FEB1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49B-4F35-967C-E3E93897FEB1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0.13742294926505452</c:v>
                </c:pt>
                <c:pt idx="2">
                  <c:v>0.86257705073494551</c:v>
                </c:pt>
                <c:pt idx="3">
                  <c:v>0.37113560929350403</c:v>
                </c:pt>
                <c:pt idx="4">
                  <c:v>7.1396396396396403E-2</c:v>
                </c:pt>
                <c:pt idx="5">
                  <c:v>8.3250355618776667E-2</c:v>
                </c:pt>
                <c:pt idx="6">
                  <c:v>1.6589615931721195E-2</c:v>
                </c:pt>
                <c:pt idx="7">
                  <c:v>1.7034139402560454E-2</c:v>
                </c:pt>
                <c:pt idx="8">
                  <c:v>1.1053816974869606E-2</c:v>
                </c:pt>
                <c:pt idx="9">
                  <c:v>6.5789473684210523E-3</c:v>
                </c:pt>
                <c:pt idx="10">
                  <c:v>0.28553816974869606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49B-4F35-967C-E3E93897F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81-449F-885D-9AE4FD555CE9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B81-449F-885D-9AE4FD555C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81-449F-885D-9AE4FD555C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81-449F-885D-9AE4FD555C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B81-449F-885D-9AE4FD555C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81-449F-885D-9AE4FD555C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81-449F-885D-9AE4FD555C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81-449F-885D-9AE4FD555C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138660</c:v>
                </c:pt>
                <c:pt idx="1">
                  <c:v>17047</c:v>
                </c:pt>
                <c:pt idx="2">
                  <c:v>121613</c:v>
                </c:pt>
                <c:pt idx="3">
                  <c:v>52435</c:v>
                </c:pt>
                <c:pt idx="4">
                  <c:v>10557</c:v>
                </c:pt>
                <c:pt idx="5">
                  <c:v>11890</c:v>
                </c:pt>
                <c:pt idx="6">
                  <c:v>2149</c:v>
                </c:pt>
                <c:pt idx="7">
                  <c:v>2424</c:v>
                </c:pt>
                <c:pt idx="8">
                  <c:v>1523</c:v>
                </c:pt>
                <c:pt idx="9">
                  <c:v>773</c:v>
                </c:pt>
                <c:pt idx="10">
                  <c:v>39862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81-449F-885D-9AE4FD555CE9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3.9773238549446699E-2</c:v>
                </c:pt>
                <c:pt idx="1">
                  <c:v>0.52354991509518278</c:v>
                </c:pt>
                <c:pt idx="2">
                  <c:v>-4.5347761670500031E-3</c:v>
                </c:pt>
                <c:pt idx="3">
                  <c:v>-6.531310718551131E-2</c:v>
                </c:pt>
                <c:pt idx="4">
                  <c:v>1.2564741991175854E-2</c:v>
                </c:pt>
                <c:pt idx="5">
                  <c:v>7.3104693140794152E-2</c:v>
                </c:pt>
                <c:pt idx="6">
                  <c:v>-0.21512052593133679</c:v>
                </c:pt>
                <c:pt idx="7">
                  <c:v>0.10081743869209814</c:v>
                </c:pt>
                <c:pt idx="8">
                  <c:v>-0.24678536102868442</c:v>
                </c:pt>
                <c:pt idx="9">
                  <c:v>-6.0753341433778862E-2</c:v>
                </c:pt>
                <c:pt idx="10">
                  <c:v>8.3883949207385067E-2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B81-449F-885D-9AE4FD555CE9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B81-449F-885D-9AE4FD555CE9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B81-449F-885D-9AE4FD555CE9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B81-449F-885D-9AE4FD555CE9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B81-449F-885D-9AE4FD555CE9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4B81-449F-885D-9AE4FD555CE9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4B81-449F-885D-9AE4FD555CE9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4B81-449F-885D-9AE4FD555CE9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0.12294100677917208</c:v>
                </c:pt>
                <c:pt idx="2">
                  <c:v>0.87705899322082792</c:v>
                </c:pt>
                <c:pt idx="3">
                  <c:v>0.37815519976921969</c:v>
                </c:pt>
                <c:pt idx="4">
                  <c:v>7.6135871916919076E-2</c:v>
                </c:pt>
                <c:pt idx="5">
                  <c:v>8.5749314870907256E-2</c:v>
                </c:pt>
                <c:pt idx="6">
                  <c:v>1.5498341266407039E-2</c:v>
                </c:pt>
                <c:pt idx="7">
                  <c:v>1.7481609692773691E-2</c:v>
                </c:pt>
                <c:pt idx="8">
                  <c:v>1.098370113947786E-2</c:v>
                </c:pt>
                <c:pt idx="9">
                  <c:v>5.5747872493869897E-3</c:v>
                </c:pt>
                <c:pt idx="10">
                  <c:v>0.28748016731573633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B81-449F-885D-9AE4FD555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3973976937093389"/>
          <c:w val="0.95795330741250462"/>
          <c:h val="0.3419394004320888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apt'!$T$7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517-4477-8F8D-9B7628DBFAC7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517-4477-8F8D-9B7628DBFAC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517-4477-8F8D-9B7628DBFAC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517-4477-8F8D-9B7628DBFAC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517-4477-8F8D-9B7628DBFAC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517-4477-8F8D-9B7628DBFAC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517-4477-8F8D-9B7628DBFAC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517-4477-8F8D-9B7628DBFAC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apt'!$T$9:$T$10,'viaj entrados lugar residen apt'!$T$13:$T$21)</c:f>
              <c:numCache>
                <c:formatCode>#,##0</c:formatCode>
                <c:ptCount val="11"/>
                <c:pt idx="0">
                  <c:v>30060</c:v>
                </c:pt>
                <c:pt idx="1">
                  <c:v>6139</c:v>
                </c:pt>
                <c:pt idx="2">
                  <c:v>23921</c:v>
                </c:pt>
                <c:pt idx="3">
                  <c:v>10183</c:v>
                </c:pt>
                <c:pt idx="4">
                  <c:v>1489</c:v>
                </c:pt>
                <c:pt idx="5">
                  <c:v>2156</c:v>
                </c:pt>
                <c:pt idx="6">
                  <c:v>650</c:v>
                </c:pt>
                <c:pt idx="7">
                  <c:v>450</c:v>
                </c:pt>
                <c:pt idx="8">
                  <c:v>342</c:v>
                </c:pt>
                <c:pt idx="9">
                  <c:v>337</c:v>
                </c:pt>
                <c:pt idx="10">
                  <c:v>8314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517-4477-8F8D-9B7628DBFAC7}"/>
            </c:ext>
          </c:extLst>
        </c:ser>
        <c:ser>
          <c:idx val="1"/>
          <c:order val="1"/>
          <c:tx>
            <c:strRef>
              <c:f>'viaj entrados lugar residen apt'!$U$7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apt'!$U$9:$U$10,'viaj entrados lugar residen apt'!$U$13:$U$21)</c:f>
              <c:numCache>
                <c:formatCode>0.0%</c:formatCode>
                <c:ptCount val="11"/>
                <c:pt idx="0">
                  <c:v>-1.9601448093669482E-2</c:v>
                </c:pt>
                <c:pt idx="1">
                  <c:v>0.37031250000000004</c:v>
                </c:pt>
                <c:pt idx="2">
                  <c:v>-8.632214201138233E-2</c:v>
                </c:pt>
                <c:pt idx="3">
                  <c:v>-0.12524697190962975</c:v>
                </c:pt>
                <c:pt idx="4">
                  <c:v>-7.2274143302180738E-2</c:v>
                </c:pt>
                <c:pt idx="5">
                  <c:v>-0.15051221434200157</c:v>
                </c:pt>
                <c:pt idx="6">
                  <c:v>-0.22155688622754488</c:v>
                </c:pt>
                <c:pt idx="7">
                  <c:v>-8.9068825910931126E-2</c:v>
                </c:pt>
                <c:pt idx="8">
                  <c:v>0.20848056537102466</c:v>
                </c:pt>
                <c:pt idx="9">
                  <c:v>0.14237288135593218</c:v>
                </c:pt>
                <c:pt idx="10">
                  <c:v>-2.0730270906949344E-2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517-4477-8F8D-9B7628DBFAC7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517-4477-8F8D-9B7628DBFAC7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517-4477-8F8D-9B7628DBFAC7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517-4477-8F8D-9B7628DBFAC7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517-4477-8F8D-9B7628DBFAC7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517-4477-8F8D-9B7628DBFAC7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517-4477-8F8D-9B7628DBFAC7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517-4477-8F8D-9B7628DBFAC7}"/>
              </c:ext>
            </c:extLst>
          </c:dPt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apt'!$W$9:$W$10,'viaj entrados lugar residen apt'!$W$13:$W$21)</c:f>
              <c:numCache>
                <c:formatCode>0.0%</c:formatCode>
                <c:ptCount val="11"/>
                <c:pt idx="0">
                  <c:v>1</c:v>
                </c:pt>
                <c:pt idx="1">
                  <c:v>0.20422488356620094</c:v>
                </c:pt>
                <c:pt idx="2">
                  <c:v>0.79577511643379906</c:v>
                </c:pt>
                <c:pt idx="3">
                  <c:v>0.33875582168995344</c:v>
                </c:pt>
                <c:pt idx="4">
                  <c:v>4.9534264803725879E-2</c:v>
                </c:pt>
                <c:pt idx="5">
                  <c:v>7.1723220226214232E-2</c:v>
                </c:pt>
                <c:pt idx="6">
                  <c:v>2.162341982701264E-2</c:v>
                </c:pt>
                <c:pt idx="7">
                  <c:v>1.4970059880239521E-2</c:v>
                </c:pt>
                <c:pt idx="8">
                  <c:v>1.1377245508982036E-2</c:v>
                </c:pt>
                <c:pt idx="9">
                  <c:v>1.1210911510312708E-2</c:v>
                </c:pt>
                <c:pt idx="10">
                  <c:v>0.2765801729873586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517-4477-8F8D-9B7628DBF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F94-408D-AE95-061CDA360D1C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F94-408D-AE95-061CDA360D1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F94-408D-AE95-061CDA360D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F94-408D-AE95-061CDA360D1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F94-408D-AE95-061CDA360D1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F94-408D-AE95-061CDA360D1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F94-408D-AE95-061CDA360D1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F94-408D-AE95-061CDA360D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31944</c:v>
                </c:pt>
                <c:pt idx="1">
                  <c:v>5860</c:v>
                </c:pt>
                <c:pt idx="2">
                  <c:v>26084</c:v>
                </c:pt>
                <c:pt idx="3">
                  <c:v>12176</c:v>
                </c:pt>
                <c:pt idx="4">
                  <c:v>1869</c:v>
                </c:pt>
                <c:pt idx="5">
                  <c:v>2457</c:v>
                </c:pt>
                <c:pt idx="6">
                  <c:v>507</c:v>
                </c:pt>
                <c:pt idx="7">
                  <c:v>722</c:v>
                </c:pt>
                <c:pt idx="8">
                  <c:v>46</c:v>
                </c:pt>
                <c:pt idx="9">
                  <c:v>7</c:v>
                </c:pt>
                <c:pt idx="10">
                  <c:v>8300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F94-408D-AE95-061CDA360D1C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-1.3068866438038729E-2</c:v>
                </c:pt>
                <c:pt idx="1">
                  <c:v>-0.10136482134641922</c:v>
                </c:pt>
                <c:pt idx="2">
                  <c:v>9.2083881451674454E-3</c:v>
                </c:pt>
                <c:pt idx="3">
                  <c:v>-5.223009262862921E-2</c:v>
                </c:pt>
                <c:pt idx="4">
                  <c:v>-7.7037037037037015E-2</c:v>
                </c:pt>
                <c:pt idx="5">
                  <c:v>1.9502074688796611E-2</c:v>
                </c:pt>
                <c:pt idx="6">
                  <c:v>-0.26521739130434785</c:v>
                </c:pt>
                <c:pt idx="7">
                  <c:v>0.16639741518578344</c:v>
                </c:pt>
                <c:pt idx="8">
                  <c:v>-0.30303030303030298</c:v>
                </c:pt>
                <c:pt idx="9">
                  <c:v>-0.75</c:v>
                </c:pt>
                <c:pt idx="10">
                  <c:v>0.15905599776567514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F94-408D-AE95-061CDA360D1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F94-408D-AE95-061CDA360D1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F94-408D-AE95-061CDA360D1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F94-408D-AE95-061CDA360D1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F94-408D-AE95-061CDA360D1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F94-408D-AE95-061CDA360D1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F94-408D-AE95-061CDA360D1C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1F94-408D-AE95-061CDA360D1C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0.18344603055346856</c:v>
                </c:pt>
                <c:pt idx="2">
                  <c:v>0.81655396944653147</c:v>
                </c:pt>
                <c:pt idx="3">
                  <c:v>0.38116704232406712</c:v>
                </c:pt>
                <c:pt idx="4">
                  <c:v>5.850864012021037E-2</c:v>
                </c:pt>
                <c:pt idx="5">
                  <c:v>7.6915852742299021E-2</c:v>
                </c:pt>
                <c:pt idx="6">
                  <c:v>1.587152516904583E-2</c:v>
                </c:pt>
                <c:pt idx="7">
                  <c:v>2.2602053593789129E-2</c:v>
                </c:pt>
                <c:pt idx="8">
                  <c:v>1.4400200350613574E-3</c:v>
                </c:pt>
                <c:pt idx="9">
                  <c:v>2.1913348359629351E-4</c:v>
                </c:pt>
                <c:pt idx="10">
                  <c:v>0.25982970197846234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F94-408D-AE95-061CDA360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EA-4E78-8C44-9E7356A49C54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8EA-4E78-8C44-9E7356A49C5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8EA-4E78-8C44-9E7356A49C5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8EA-4E78-8C44-9E7356A49C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8EA-4E78-8C44-9E7356A49C5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8EA-4E78-8C44-9E7356A49C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8EA-4E78-8C44-9E7356A49C5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8EA-4E78-8C44-9E7356A49C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202101</c:v>
                </c:pt>
                <c:pt idx="1">
                  <c:v>25399</c:v>
                </c:pt>
                <c:pt idx="2">
                  <c:v>15359</c:v>
                </c:pt>
                <c:pt idx="3">
                  <c:v>10040</c:v>
                </c:pt>
                <c:pt idx="4">
                  <c:v>176702</c:v>
                </c:pt>
                <c:pt idx="5">
                  <c:v>76883</c:v>
                </c:pt>
                <c:pt idx="6">
                  <c:v>15036</c:v>
                </c:pt>
                <c:pt idx="7">
                  <c:v>16499</c:v>
                </c:pt>
                <c:pt idx="8">
                  <c:v>3521</c:v>
                </c:pt>
                <c:pt idx="9">
                  <c:v>3553</c:v>
                </c:pt>
                <c:pt idx="10">
                  <c:v>2311</c:v>
                </c:pt>
                <c:pt idx="11">
                  <c:v>1436</c:v>
                </c:pt>
                <c:pt idx="12">
                  <c:v>57463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8EA-4E78-8C44-9E7356A49C54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3.4002711621600845E-2</c:v>
                </c:pt>
                <c:pt idx="1">
                  <c:v>0.51355699898694951</c:v>
                </c:pt>
                <c:pt idx="2">
                  <c:v>0.61724755185848168</c:v>
                </c:pt>
                <c:pt idx="3">
                  <c:v>0.37836353651839638</c:v>
                </c:pt>
                <c:pt idx="4">
                  <c:v>-1.103686042737051E-2</c:v>
                </c:pt>
                <c:pt idx="5">
                  <c:v>-6.4308055545413634E-2</c:v>
                </c:pt>
                <c:pt idx="6">
                  <c:v>3.6713170015352237E-3</c:v>
                </c:pt>
                <c:pt idx="7">
                  <c:v>4.1866632988128316E-2</c:v>
                </c:pt>
                <c:pt idx="8">
                  <c:v>-0.19849760983382658</c:v>
                </c:pt>
                <c:pt idx="9">
                  <c:v>6.8250150330727566E-2</c:v>
                </c:pt>
                <c:pt idx="10">
                  <c:v>-0.16449746926970354</c:v>
                </c:pt>
                <c:pt idx="11">
                  <c:v>4.7410649161196305E-2</c:v>
                </c:pt>
                <c:pt idx="12">
                  <c:v>6.7410929895604932E-2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8EA-4E78-8C44-9E7356A49C54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8EA-4E78-8C44-9E7356A49C54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8EA-4E78-8C44-9E7356A49C54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8EA-4E78-8C44-9E7356A49C54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8EA-4E78-8C44-9E7356A49C54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8EA-4E78-8C44-9E7356A49C54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8EA-4E78-8C44-9E7356A49C54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8EA-4E78-8C44-9E7356A49C54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0.12567478636919163</c:v>
                </c:pt>
                <c:pt idx="2">
                  <c:v>7.5996655137777647E-2</c:v>
                </c:pt>
                <c:pt idx="3">
                  <c:v>4.9678131231413993E-2</c:v>
                </c:pt>
                <c:pt idx="4">
                  <c:v>0.8743252136308084</c:v>
                </c:pt>
                <c:pt idx="5">
                  <c:v>0.38041870154031893</c:v>
                </c:pt>
                <c:pt idx="6">
                  <c:v>7.4398444342185344E-2</c:v>
                </c:pt>
                <c:pt idx="7">
                  <c:v>8.1637399122221066E-2</c:v>
                </c:pt>
                <c:pt idx="8">
                  <c:v>1.7421982078267798E-2</c:v>
                </c:pt>
                <c:pt idx="9">
                  <c:v>1.758031875151533E-2</c:v>
                </c:pt>
                <c:pt idx="10">
                  <c:v>1.1434876621095392E-2</c:v>
                </c:pt>
                <c:pt idx="11">
                  <c:v>7.1053582119831177E-3</c:v>
                </c:pt>
                <c:pt idx="12">
                  <c:v>0.28432813296322135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8EA-4E78-8C44-9E7356A49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48-4362-B828-79C51A122580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175787</c:v>
                </c:pt>
                <c:pt idx="1">
                  <c:v>166759</c:v>
                </c:pt>
                <c:pt idx="2">
                  <c:v>176870</c:v>
                </c:pt>
                <c:pt idx="3">
                  <c:v>154662</c:v>
                </c:pt>
                <c:pt idx="4">
                  <c:v>159924</c:v>
                </c:pt>
                <c:pt idx="5">
                  <c:v>157113</c:v>
                </c:pt>
                <c:pt idx="6">
                  <c:v>173767</c:v>
                </c:pt>
                <c:pt idx="7">
                  <c:v>179514</c:v>
                </c:pt>
                <c:pt idx="8">
                  <c:v>145872</c:v>
                </c:pt>
                <c:pt idx="9">
                  <c:v>177711</c:v>
                </c:pt>
                <c:pt idx="10">
                  <c:v>162641</c:v>
                </c:pt>
                <c:pt idx="11">
                  <c:v>160539</c:v>
                </c:pt>
                <c:pt idx="12">
                  <c:v>1991159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48-4362-B828-79C51A122580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E48-4362-B828-79C51A12258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169944</c:v>
                </c:pt>
                <c:pt idx="1">
                  <c:v>168166</c:v>
                </c:pt>
                <c:pt idx="2">
                  <c:v>166403</c:v>
                </c:pt>
                <c:pt idx="3">
                  <c:v>160144</c:v>
                </c:pt>
                <c:pt idx="4">
                  <c:v>143215</c:v>
                </c:pt>
                <c:pt idx="5">
                  <c:v>156124</c:v>
                </c:pt>
                <c:pt idx="6">
                  <c:v>187387</c:v>
                </c:pt>
                <c:pt idx="7">
                  <c:v>189132</c:v>
                </c:pt>
                <c:pt idx="8">
                  <c:v>164231</c:v>
                </c:pt>
                <c:pt idx="9">
                  <c:v>182092</c:v>
                </c:pt>
                <c:pt idx="10">
                  <c:v>162859</c:v>
                </c:pt>
                <c:pt idx="11">
                  <c:v>163498</c:v>
                </c:pt>
                <c:pt idx="12">
                  <c:v>2013195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48-4362-B828-79C51A122580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E48-4362-B828-79C51A12258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E48-4362-B828-79C51A12258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173007</c:v>
                </c:pt>
                <c:pt idx="1">
                  <c:v>167644</c:v>
                </c:pt>
                <c:pt idx="2">
                  <c:v>168396</c:v>
                </c:pt>
                <c:pt idx="3">
                  <c:v>155224</c:v>
                </c:pt>
                <c:pt idx="4">
                  <c:v>146616</c:v>
                </c:pt>
                <c:pt idx="5">
                  <c:v>156064</c:v>
                </c:pt>
                <c:pt idx="6">
                  <c:v>182476</c:v>
                </c:pt>
                <c:pt idx="12">
                  <c:v>1149427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48-4362-B828-79C51A122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E48-4362-B828-79C51A12258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114870</c:v>
                      </c:pt>
                      <c:pt idx="1">
                        <c:v>141290</c:v>
                      </c:pt>
                      <c:pt idx="2">
                        <c:v>148905</c:v>
                      </c:pt>
                      <c:pt idx="3">
                        <c:v>152510</c:v>
                      </c:pt>
                      <c:pt idx="4">
                        <c:v>125910</c:v>
                      </c:pt>
                      <c:pt idx="5">
                        <c:v>132220</c:v>
                      </c:pt>
                      <c:pt idx="6">
                        <c:v>159520</c:v>
                      </c:pt>
                      <c:pt idx="7">
                        <c:v>178525</c:v>
                      </c:pt>
                      <c:pt idx="8">
                        <c:v>136089</c:v>
                      </c:pt>
                      <c:pt idx="9">
                        <c:v>154114</c:v>
                      </c:pt>
                      <c:pt idx="10">
                        <c:v>153023</c:v>
                      </c:pt>
                      <c:pt idx="11">
                        <c:v>156197</c:v>
                      </c:pt>
                      <c:pt idx="12">
                        <c:v>1753173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E48-4362-B828-79C51A12258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E48-4362-B828-79C51A12258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E48-4362-B828-79C51A12258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E48-4362-B828-79C51A12258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E48-4362-B828-79C51A12258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E48-4362-B828-79C51A12258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E48-4362-B828-79C51A12258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E48-4362-B828-79C51A12258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E48-4362-B828-79C51A12258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E48-4362-B828-79C51A12258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E48-4362-B828-79C51A12258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E48-4362-B828-79C51A12258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E48-4362-B828-79C51A12258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E48-4362-B828-79C51A122580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1.8023584239514223E-2</c:v>
                </c:pt>
                <c:pt idx="1">
                  <c:v>-3.1040757346907366E-3</c:v>
                </c:pt>
                <c:pt idx="2">
                  <c:v>1.1976947530994098E-2</c:v>
                </c:pt>
                <c:pt idx="3">
                  <c:v>-3.0722349885103362E-2</c:v>
                </c:pt>
                <c:pt idx="4">
                  <c:v>2.3747512481234523E-2</c:v>
                </c:pt>
                <c:pt idx="5">
                  <c:v>-3.8430990750937255E-4</c:v>
                </c:pt>
                <c:pt idx="6">
                  <c:v>-2.6207794564190645E-2</c:v>
                </c:pt>
                <c:pt idx="12">
                  <c:v>-1.6988265416459924E-3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E48-4362-B828-79C51A122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57-4E8E-A551-1A75F6C6E2D3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4696</c:v>
                </c:pt>
                <c:pt idx="1">
                  <c:v>3359</c:v>
                </c:pt>
                <c:pt idx="2">
                  <c:v>7332</c:v>
                </c:pt>
                <c:pt idx="3">
                  <c:v>5241</c:v>
                </c:pt>
                <c:pt idx="4">
                  <c:v>6651</c:v>
                </c:pt>
                <c:pt idx="5">
                  <c:v>9313</c:v>
                </c:pt>
                <c:pt idx="6">
                  <c:v>15147</c:v>
                </c:pt>
                <c:pt idx="7">
                  <c:v>17997</c:v>
                </c:pt>
                <c:pt idx="8">
                  <c:v>11247</c:v>
                </c:pt>
                <c:pt idx="9">
                  <c:v>11565</c:v>
                </c:pt>
                <c:pt idx="10">
                  <c:v>5701</c:v>
                </c:pt>
                <c:pt idx="11">
                  <c:v>5544</c:v>
                </c:pt>
                <c:pt idx="12">
                  <c:v>103793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57-4E8E-A551-1A75F6C6E2D3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657-4E8E-A551-1A75F6C6E2D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4190</c:v>
                </c:pt>
                <c:pt idx="1">
                  <c:v>2494</c:v>
                </c:pt>
                <c:pt idx="2">
                  <c:v>3474</c:v>
                </c:pt>
                <c:pt idx="3">
                  <c:v>8301</c:v>
                </c:pt>
                <c:pt idx="4">
                  <c:v>7050</c:v>
                </c:pt>
                <c:pt idx="5">
                  <c:v>9472</c:v>
                </c:pt>
                <c:pt idx="6">
                  <c:v>20797</c:v>
                </c:pt>
                <c:pt idx="7">
                  <c:v>22722</c:v>
                </c:pt>
                <c:pt idx="8">
                  <c:v>20603</c:v>
                </c:pt>
                <c:pt idx="9">
                  <c:v>10139</c:v>
                </c:pt>
                <c:pt idx="10">
                  <c:v>6011</c:v>
                </c:pt>
                <c:pt idx="11">
                  <c:v>7404</c:v>
                </c:pt>
                <c:pt idx="12">
                  <c:v>122657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57-4E8E-A551-1A75F6C6E2D3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657-4E8E-A551-1A75F6C6E2D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657-4E8E-A551-1A75F6C6E2D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6096</c:v>
                </c:pt>
                <c:pt idx="1">
                  <c:v>3771</c:v>
                </c:pt>
                <c:pt idx="2">
                  <c:v>5021</c:v>
                </c:pt>
                <c:pt idx="3">
                  <c:v>10608</c:v>
                </c:pt>
                <c:pt idx="4">
                  <c:v>16299</c:v>
                </c:pt>
                <c:pt idx="5">
                  <c:v>20055</c:v>
                </c:pt>
                <c:pt idx="6">
                  <c:v>19531</c:v>
                </c:pt>
                <c:pt idx="12">
                  <c:v>81381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657-4E8E-A551-1A75F6C6E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657-4E8E-A551-1A75F6C6E2D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4259</c:v>
                      </c:pt>
                      <c:pt idx="1">
                        <c:v>4072</c:v>
                      </c:pt>
                      <c:pt idx="2">
                        <c:v>4758</c:v>
                      </c:pt>
                      <c:pt idx="3">
                        <c:v>8585</c:v>
                      </c:pt>
                      <c:pt idx="4">
                        <c:v>7510</c:v>
                      </c:pt>
                      <c:pt idx="5">
                        <c:v>7211</c:v>
                      </c:pt>
                      <c:pt idx="6">
                        <c:v>16871</c:v>
                      </c:pt>
                      <c:pt idx="7">
                        <c:v>22263</c:v>
                      </c:pt>
                      <c:pt idx="8">
                        <c:v>12307</c:v>
                      </c:pt>
                      <c:pt idx="9">
                        <c:v>5869</c:v>
                      </c:pt>
                      <c:pt idx="10">
                        <c:v>3929</c:v>
                      </c:pt>
                      <c:pt idx="11">
                        <c:v>7641</c:v>
                      </c:pt>
                      <c:pt idx="12">
                        <c:v>105275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657-4E8E-A551-1A75F6C6E2D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657-4E8E-A551-1A75F6C6E2D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657-4E8E-A551-1A75F6C6E2D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657-4E8E-A551-1A75F6C6E2D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657-4E8E-A551-1A75F6C6E2D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657-4E8E-A551-1A75F6C6E2D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657-4E8E-A551-1A75F6C6E2D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657-4E8E-A551-1A75F6C6E2D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657-4E8E-A551-1A75F6C6E2D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657-4E8E-A551-1A75F6C6E2D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657-4E8E-A551-1A75F6C6E2D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657-4E8E-A551-1A75F6C6E2D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657-4E8E-A551-1A75F6C6E2D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657-4E8E-A551-1A75F6C6E2D3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0.45489260143198096</c:v>
                </c:pt>
                <c:pt idx="1">
                  <c:v>0.5120288692862871</c:v>
                </c:pt>
                <c:pt idx="2">
                  <c:v>0.44530800230282086</c:v>
                </c:pt>
                <c:pt idx="3">
                  <c:v>0.27791832309360309</c:v>
                </c:pt>
                <c:pt idx="4">
                  <c:v>1.3119148936170211</c:v>
                </c:pt>
                <c:pt idx="5">
                  <c:v>1.1172930743243241</c:v>
                </c:pt>
                <c:pt idx="6">
                  <c:v>-6.0874164542962905E-2</c:v>
                </c:pt>
                <c:pt idx="12">
                  <c:v>0.45901609953745215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57-4E8E-A551-1A75F6C6E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CA-4020-BEEE-9A5A433F643C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2726</c:v>
                </c:pt>
                <c:pt idx="1">
                  <c:v>1677</c:v>
                </c:pt>
                <c:pt idx="2">
                  <c:v>3345</c:v>
                </c:pt>
                <c:pt idx="3">
                  <c:v>2702</c:v>
                </c:pt>
                <c:pt idx="4">
                  <c:v>3660</c:v>
                </c:pt>
                <c:pt idx="5">
                  <c:v>4118</c:v>
                </c:pt>
                <c:pt idx="6">
                  <c:v>7349</c:v>
                </c:pt>
                <c:pt idx="7">
                  <c:v>10060</c:v>
                </c:pt>
                <c:pt idx="8">
                  <c:v>6716</c:v>
                </c:pt>
                <c:pt idx="9">
                  <c:v>4738</c:v>
                </c:pt>
                <c:pt idx="10">
                  <c:v>4224</c:v>
                </c:pt>
                <c:pt idx="11">
                  <c:v>4590</c:v>
                </c:pt>
                <c:pt idx="12">
                  <c:v>55905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CA-4020-BEEE-9A5A433F643C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9CA-4020-BEEE-9A5A433F643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3585</c:v>
                </c:pt>
                <c:pt idx="1">
                  <c:v>1820</c:v>
                </c:pt>
                <c:pt idx="2">
                  <c:v>2781</c:v>
                </c:pt>
                <c:pt idx="3">
                  <c:v>5202</c:v>
                </c:pt>
                <c:pt idx="4">
                  <c:v>4562</c:v>
                </c:pt>
                <c:pt idx="5">
                  <c:v>5916</c:v>
                </c:pt>
                <c:pt idx="6">
                  <c:v>8907</c:v>
                </c:pt>
                <c:pt idx="7">
                  <c:v>11833</c:v>
                </c:pt>
                <c:pt idx="8">
                  <c:v>9450</c:v>
                </c:pt>
                <c:pt idx="9">
                  <c:v>5385</c:v>
                </c:pt>
                <c:pt idx="10">
                  <c:v>4881</c:v>
                </c:pt>
                <c:pt idx="11">
                  <c:v>5024</c:v>
                </c:pt>
                <c:pt idx="12">
                  <c:v>69346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9CA-4020-BEEE-9A5A433F643C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9CA-4020-BEEE-9A5A433F643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9CA-4020-BEEE-9A5A433F643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4599</c:v>
                </c:pt>
                <c:pt idx="1">
                  <c:v>2284</c:v>
                </c:pt>
                <c:pt idx="2">
                  <c:v>3356</c:v>
                </c:pt>
                <c:pt idx="3">
                  <c:v>5902</c:v>
                </c:pt>
                <c:pt idx="4">
                  <c:v>8566</c:v>
                </c:pt>
                <c:pt idx="5">
                  <c:v>9742</c:v>
                </c:pt>
                <c:pt idx="6">
                  <c:v>10017</c:v>
                </c:pt>
                <c:pt idx="12">
                  <c:v>44466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9CA-4020-BEEE-9A5A433F6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9CA-4020-BEEE-9A5A433F643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2953</c:v>
                      </c:pt>
                      <c:pt idx="1">
                        <c:v>2193</c:v>
                      </c:pt>
                      <c:pt idx="2">
                        <c:v>2613</c:v>
                      </c:pt>
                      <c:pt idx="3">
                        <c:v>2610</c:v>
                      </c:pt>
                      <c:pt idx="4">
                        <c:v>2461</c:v>
                      </c:pt>
                      <c:pt idx="5">
                        <c:v>4006</c:v>
                      </c:pt>
                      <c:pt idx="6">
                        <c:v>8443</c:v>
                      </c:pt>
                      <c:pt idx="7">
                        <c:v>8711</c:v>
                      </c:pt>
                      <c:pt idx="8">
                        <c:v>5083</c:v>
                      </c:pt>
                      <c:pt idx="9">
                        <c:v>2717</c:v>
                      </c:pt>
                      <c:pt idx="10">
                        <c:v>2080</c:v>
                      </c:pt>
                      <c:pt idx="11">
                        <c:v>3803</c:v>
                      </c:pt>
                      <c:pt idx="12">
                        <c:v>47673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9CA-4020-BEEE-9A5A433F643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9CA-4020-BEEE-9A5A433F643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9CA-4020-BEEE-9A5A433F643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9CA-4020-BEEE-9A5A433F643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9CA-4020-BEEE-9A5A433F643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9CA-4020-BEEE-9A5A433F643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9CA-4020-BEEE-9A5A433F643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9CA-4020-BEEE-9A5A433F643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9CA-4020-BEEE-9A5A433F643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9CA-4020-BEEE-9A5A433F643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9CA-4020-BEEE-9A5A433F643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9CA-4020-BEEE-9A5A433F643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9CA-4020-BEEE-9A5A433F643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9CA-4020-BEEE-9A5A433F643C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0.28284518828451888</c:v>
                </c:pt>
                <c:pt idx="1">
                  <c:v>0.25494505494505493</c:v>
                </c:pt>
                <c:pt idx="2">
                  <c:v>0.20676015821646887</c:v>
                </c:pt>
                <c:pt idx="3">
                  <c:v>0.13456362937331789</c:v>
                </c:pt>
                <c:pt idx="4">
                  <c:v>0.87768522577816754</c:v>
                </c:pt>
                <c:pt idx="5">
                  <c:v>0.6467207572684246</c:v>
                </c:pt>
                <c:pt idx="6">
                  <c:v>0.12462108454024934</c:v>
                </c:pt>
                <c:pt idx="12">
                  <c:v>0.35678759954840866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9CA-4020-BEEE-9A5A433F6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8D-416E-90BB-2C08E98FFF08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1970</c:v>
                </c:pt>
                <c:pt idx="1">
                  <c:v>1682</c:v>
                </c:pt>
                <c:pt idx="2">
                  <c:v>3987</c:v>
                </c:pt>
                <c:pt idx="3">
                  <c:v>2539</c:v>
                </c:pt>
                <c:pt idx="4">
                  <c:v>2991</c:v>
                </c:pt>
                <c:pt idx="5">
                  <c:v>5195</c:v>
                </c:pt>
                <c:pt idx="6">
                  <c:v>7798</c:v>
                </c:pt>
                <c:pt idx="7">
                  <c:v>7937</c:v>
                </c:pt>
                <c:pt idx="8">
                  <c:v>4531</c:v>
                </c:pt>
                <c:pt idx="9">
                  <c:v>6827</c:v>
                </c:pt>
                <c:pt idx="10">
                  <c:v>1477</c:v>
                </c:pt>
                <c:pt idx="11">
                  <c:v>954</c:v>
                </c:pt>
                <c:pt idx="12">
                  <c:v>47888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8D-416E-90BB-2C08E98FFF08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C8D-416E-90BB-2C08E98FFF0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605</c:v>
                </c:pt>
                <c:pt idx="1">
                  <c:v>674</c:v>
                </c:pt>
                <c:pt idx="2">
                  <c:v>693</c:v>
                </c:pt>
                <c:pt idx="3">
                  <c:v>3099</c:v>
                </c:pt>
                <c:pt idx="4">
                  <c:v>2488</c:v>
                </c:pt>
                <c:pt idx="5">
                  <c:v>3556</c:v>
                </c:pt>
                <c:pt idx="6">
                  <c:v>11890</c:v>
                </c:pt>
                <c:pt idx="7">
                  <c:v>10889</c:v>
                </c:pt>
                <c:pt idx="8">
                  <c:v>11153</c:v>
                </c:pt>
                <c:pt idx="9">
                  <c:v>4754</c:v>
                </c:pt>
                <c:pt idx="10">
                  <c:v>1130</c:v>
                </c:pt>
                <c:pt idx="11">
                  <c:v>2380</c:v>
                </c:pt>
                <c:pt idx="12">
                  <c:v>53311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8D-416E-90BB-2C08E98FFF08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C8D-416E-90BB-2C08E98FFF0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C8D-416E-90BB-2C08E98FFF0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1497</c:v>
                </c:pt>
                <c:pt idx="1">
                  <c:v>1487</c:v>
                </c:pt>
                <c:pt idx="2">
                  <c:v>1665</c:v>
                </c:pt>
                <c:pt idx="3">
                  <c:v>4706</c:v>
                </c:pt>
                <c:pt idx="4">
                  <c:v>7733</c:v>
                </c:pt>
                <c:pt idx="5">
                  <c:v>10313</c:v>
                </c:pt>
                <c:pt idx="6">
                  <c:v>9514</c:v>
                </c:pt>
                <c:pt idx="12">
                  <c:v>36915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C8D-416E-90BB-2C08E98FF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C8D-416E-90BB-2C08E98FFF0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1306</c:v>
                      </c:pt>
                      <c:pt idx="1">
                        <c:v>1879</c:v>
                      </c:pt>
                      <c:pt idx="2">
                        <c:v>2145</c:v>
                      </c:pt>
                      <c:pt idx="3">
                        <c:v>5975</c:v>
                      </c:pt>
                      <c:pt idx="4">
                        <c:v>5049</c:v>
                      </c:pt>
                      <c:pt idx="5">
                        <c:v>3205</c:v>
                      </c:pt>
                      <c:pt idx="6">
                        <c:v>8428</c:v>
                      </c:pt>
                      <c:pt idx="7">
                        <c:v>13552</c:v>
                      </c:pt>
                      <c:pt idx="8">
                        <c:v>7224</c:v>
                      </c:pt>
                      <c:pt idx="9">
                        <c:v>3152</c:v>
                      </c:pt>
                      <c:pt idx="10">
                        <c:v>1849</c:v>
                      </c:pt>
                      <c:pt idx="11">
                        <c:v>3838</c:v>
                      </c:pt>
                      <c:pt idx="12">
                        <c:v>57602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C8D-416E-90BB-2C08E98FFF0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C8D-416E-90BB-2C08E98FFF0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C8D-416E-90BB-2C08E98FFF0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C8D-416E-90BB-2C08E98FFF0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C8D-416E-90BB-2C08E98FFF0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C8D-416E-90BB-2C08E98FFF0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C8D-416E-90BB-2C08E98FFF0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C8D-416E-90BB-2C08E98FFF0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C8D-416E-90BB-2C08E98FFF0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C8D-416E-90BB-2C08E98FFF0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C8D-416E-90BB-2C08E98FFF0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C8D-416E-90BB-2C08E98FFF0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C8D-416E-90BB-2C08E98FFF0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C8D-416E-90BB-2C08E98FFF08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1.4743801652892561</c:v>
                </c:pt>
                <c:pt idx="1">
                  <c:v>1.2062314540059349</c:v>
                </c:pt>
                <c:pt idx="2">
                  <c:v>1.4025974025974026</c:v>
                </c:pt>
                <c:pt idx="3">
                  <c:v>0.51855437237818647</c:v>
                </c:pt>
                <c:pt idx="4">
                  <c:v>2.108118971061093</c:v>
                </c:pt>
                <c:pt idx="5">
                  <c:v>1.9001687289088864</c:v>
                </c:pt>
                <c:pt idx="6">
                  <c:v>-0.19983179142136254</c:v>
                </c:pt>
                <c:pt idx="12">
                  <c:v>0.60465116279069764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C8D-416E-90BB-2C08E98FF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9A-47F5-9E8A-D4E31E2EC0A4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171091</c:v>
                </c:pt>
                <c:pt idx="1">
                  <c:v>163400</c:v>
                </c:pt>
                <c:pt idx="2">
                  <c:v>169538</c:v>
                </c:pt>
                <c:pt idx="3">
                  <c:v>149421</c:v>
                </c:pt>
                <c:pt idx="4">
                  <c:v>153273</c:v>
                </c:pt>
                <c:pt idx="5">
                  <c:v>147800</c:v>
                </c:pt>
                <c:pt idx="6">
                  <c:v>158620</c:v>
                </c:pt>
                <c:pt idx="7">
                  <c:v>161517</c:v>
                </c:pt>
                <c:pt idx="8">
                  <c:v>134625</c:v>
                </c:pt>
                <c:pt idx="9">
                  <c:v>166146</c:v>
                </c:pt>
                <c:pt idx="10">
                  <c:v>156940</c:v>
                </c:pt>
                <c:pt idx="11">
                  <c:v>154995</c:v>
                </c:pt>
                <c:pt idx="12">
                  <c:v>1887366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9A-47F5-9E8A-D4E31E2EC0A4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79A-47F5-9E8A-D4E31E2EC0A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165754</c:v>
                </c:pt>
                <c:pt idx="1">
                  <c:v>165672</c:v>
                </c:pt>
                <c:pt idx="2">
                  <c:v>162929</c:v>
                </c:pt>
                <c:pt idx="3">
                  <c:v>151843</c:v>
                </c:pt>
                <c:pt idx="4">
                  <c:v>136165</c:v>
                </c:pt>
                <c:pt idx="5">
                  <c:v>146652</c:v>
                </c:pt>
                <c:pt idx="6">
                  <c:v>166590</c:v>
                </c:pt>
                <c:pt idx="7">
                  <c:v>166410</c:v>
                </c:pt>
                <c:pt idx="8">
                  <c:v>143628</c:v>
                </c:pt>
                <c:pt idx="9">
                  <c:v>171953</c:v>
                </c:pt>
                <c:pt idx="10">
                  <c:v>156848</c:v>
                </c:pt>
                <c:pt idx="11">
                  <c:v>156094</c:v>
                </c:pt>
                <c:pt idx="12">
                  <c:v>1890538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9A-47F5-9E8A-D4E31E2EC0A4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79A-47F5-9E8A-D4E31E2EC0A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79A-47F5-9E8A-D4E31E2EC0A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166911</c:v>
                </c:pt>
                <c:pt idx="1">
                  <c:v>163873</c:v>
                </c:pt>
                <c:pt idx="2">
                  <c:v>163375</c:v>
                </c:pt>
                <c:pt idx="3">
                  <c:v>144616</c:v>
                </c:pt>
                <c:pt idx="4">
                  <c:v>130317</c:v>
                </c:pt>
                <c:pt idx="5">
                  <c:v>136009</c:v>
                </c:pt>
                <c:pt idx="6">
                  <c:v>162945</c:v>
                </c:pt>
                <c:pt idx="12">
                  <c:v>1068046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9A-47F5-9E8A-D4E31E2EC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79A-47F5-9E8A-D4E31E2EC0A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110611</c:v>
                      </c:pt>
                      <c:pt idx="1">
                        <c:v>137218</c:v>
                      </c:pt>
                      <c:pt idx="2">
                        <c:v>144147</c:v>
                      </c:pt>
                      <c:pt idx="3">
                        <c:v>143925</c:v>
                      </c:pt>
                      <c:pt idx="4">
                        <c:v>118400</c:v>
                      </c:pt>
                      <c:pt idx="5">
                        <c:v>125009</c:v>
                      </c:pt>
                      <c:pt idx="6">
                        <c:v>142649</c:v>
                      </c:pt>
                      <c:pt idx="7">
                        <c:v>156262</c:v>
                      </c:pt>
                      <c:pt idx="8">
                        <c:v>123782</c:v>
                      </c:pt>
                      <c:pt idx="9">
                        <c:v>148245</c:v>
                      </c:pt>
                      <c:pt idx="10">
                        <c:v>149094</c:v>
                      </c:pt>
                      <c:pt idx="11">
                        <c:v>148556</c:v>
                      </c:pt>
                      <c:pt idx="12">
                        <c:v>1647898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79A-47F5-9E8A-D4E31E2EC0A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79A-47F5-9E8A-D4E31E2EC0A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79A-47F5-9E8A-D4E31E2EC0A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79A-47F5-9E8A-D4E31E2EC0A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79A-47F5-9E8A-D4E31E2EC0A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79A-47F5-9E8A-D4E31E2EC0A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79A-47F5-9E8A-D4E31E2EC0A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79A-47F5-9E8A-D4E31E2EC0A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79A-47F5-9E8A-D4E31E2EC0A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79A-47F5-9E8A-D4E31E2EC0A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79A-47F5-9E8A-D4E31E2EC0A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79A-47F5-9E8A-D4E31E2EC0A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79A-47F5-9E8A-D4E31E2EC0A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79A-47F5-9E8A-D4E31E2EC0A4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6.9802237050087257E-3</c:v>
                </c:pt>
                <c:pt idx="1">
                  <c:v>-1.0858805350330791E-2</c:v>
                </c:pt>
                <c:pt idx="2">
                  <c:v>2.737388678504038E-3</c:v>
                </c:pt>
                <c:pt idx="3">
                  <c:v>-4.7595213477078291E-2</c:v>
                </c:pt>
                <c:pt idx="4">
                  <c:v>-4.294789409907096E-2</c:v>
                </c:pt>
                <c:pt idx="5">
                  <c:v>-7.2573166407549849E-2</c:v>
                </c:pt>
                <c:pt idx="6">
                  <c:v>-2.1880064829821744E-2</c:v>
                </c:pt>
                <c:pt idx="12">
                  <c:v>-2.5154138580966712E-2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79A-47F5-9E8A-D4E31E2EC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952-4306-903D-B6D57E33EE50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68773</c:v>
                </c:pt>
                <c:pt idx="1">
                  <c:v>68185</c:v>
                </c:pt>
                <c:pt idx="2">
                  <c:v>62209</c:v>
                </c:pt>
                <c:pt idx="3">
                  <c:v>65140</c:v>
                </c:pt>
                <c:pt idx="4">
                  <c:v>74566</c:v>
                </c:pt>
                <c:pt idx="5">
                  <c:v>77243</c:v>
                </c:pt>
                <c:pt idx="6">
                  <c:v>76495</c:v>
                </c:pt>
                <c:pt idx="7">
                  <c:v>82370</c:v>
                </c:pt>
                <c:pt idx="8">
                  <c:v>69701</c:v>
                </c:pt>
                <c:pt idx="9">
                  <c:v>81903</c:v>
                </c:pt>
                <c:pt idx="10">
                  <c:v>69290</c:v>
                </c:pt>
                <c:pt idx="11">
                  <c:v>63488</c:v>
                </c:pt>
                <c:pt idx="12">
                  <c:v>859363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2-4306-903D-B6D57E33EE50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952-4306-903D-B6D57E33EE5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72901</c:v>
                </c:pt>
                <c:pt idx="1">
                  <c:v>72176</c:v>
                </c:pt>
                <c:pt idx="2">
                  <c:v>65836</c:v>
                </c:pt>
                <c:pt idx="3">
                  <c:v>70585</c:v>
                </c:pt>
                <c:pt idx="4">
                  <c:v>74655</c:v>
                </c:pt>
                <c:pt idx="5">
                  <c:v>76127</c:v>
                </c:pt>
                <c:pt idx="6">
                  <c:v>80250</c:v>
                </c:pt>
                <c:pt idx="7">
                  <c:v>87951</c:v>
                </c:pt>
                <c:pt idx="8">
                  <c:v>74942</c:v>
                </c:pt>
                <c:pt idx="9">
                  <c:v>83011</c:v>
                </c:pt>
                <c:pt idx="10">
                  <c:v>66356</c:v>
                </c:pt>
                <c:pt idx="11">
                  <c:v>63934</c:v>
                </c:pt>
                <c:pt idx="12">
                  <c:v>888724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952-4306-903D-B6D57E33EE50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952-4306-903D-B6D57E33EE5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952-4306-903D-B6D57E33EE5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68988</c:v>
                </c:pt>
                <c:pt idx="1">
                  <c:v>70434</c:v>
                </c:pt>
                <c:pt idx="2">
                  <c:v>72644</c:v>
                </c:pt>
                <c:pt idx="3">
                  <c:v>67507</c:v>
                </c:pt>
                <c:pt idx="4">
                  <c:v>61122</c:v>
                </c:pt>
                <c:pt idx="5">
                  <c:v>68323</c:v>
                </c:pt>
                <c:pt idx="6">
                  <c:v>77947</c:v>
                </c:pt>
                <c:pt idx="12">
                  <c:v>486965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52-4306-903D-B6D57E33E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952-4306-903D-B6D57E33EE5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36008</c:v>
                      </c:pt>
                      <c:pt idx="1">
                        <c:v>53181</c:v>
                      </c:pt>
                      <c:pt idx="2">
                        <c:v>65273</c:v>
                      </c:pt>
                      <c:pt idx="3">
                        <c:v>69119</c:v>
                      </c:pt>
                      <c:pt idx="4">
                        <c:v>59127</c:v>
                      </c:pt>
                      <c:pt idx="5">
                        <c:v>59135</c:v>
                      </c:pt>
                      <c:pt idx="6">
                        <c:v>64510</c:v>
                      </c:pt>
                      <c:pt idx="7">
                        <c:v>78894</c:v>
                      </c:pt>
                      <c:pt idx="8">
                        <c:v>60744</c:v>
                      </c:pt>
                      <c:pt idx="9">
                        <c:v>74615</c:v>
                      </c:pt>
                      <c:pt idx="10">
                        <c:v>58033</c:v>
                      </c:pt>
                      <c:pt idx="11">
                        <c:v>61422</c:v>
                      </c:pt>
                      <c:pt idx="12">
                        <c:v>740061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952-4306-903D-B6D57E33EE5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952-4306-903D-B6D57E33EE5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952-4306-903D-B6D57E33EE5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952-4306-903D-B6D57E33EE5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952-4306-903D-B6D57E33EE5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952-4306-903D-B6D57E33EE5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952-4306-903D-B6D57E33EE5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952-4306-903D-B6D57E33EE5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952-4306-903D-B6D57E33EE5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952-4306-903D-B6D57E33EE5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952-4306-903D-B6D57E33EE5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952-4306-903D-B6D57E33EE5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952-4306-903D-B6D57E33EE5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952-4306-903D-B6D57E33EE50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-5.3675532571569651E-2</c:v>
                </c:pt>
                <c:pt idx="1">
                  <c:v>-2.413544668587897E-2</c:v>
                </c:pt>
                <c:pt idx="2">
                  <c:v>0.1034084695303481</c:v>
                </c:pt>
                <c:pt idx="3">
                  <c:v>-4.3606998654105E-2</c:v>
                </c:pt>
                <c:pt idx="4">
                  <c:v>-0.18127385975487242</c:v>
                </c:pt>
                <c:pt idx="5">
                  <c:v>-0.10251290606486529</c:v>
                </c:pt>
                <c:pt idx="6">
                  <c:v>-2.869781931464177E-2</c:v>
                </c:pt>
                <c:pt idx="12">
                  <c:v>-4.98800070239791E-2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952-4306-903D-B6D57E33E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53-4447-A2FF-2775EB5C4C8F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15329</c:v>
                </c:pt>
                <c:pt idx="1">
                  <c:v>18617</c:v>
                </c:pt>
                <c:pt idx="2">
                  <c:v>27146</c:v>
                </c:pt>
                <c:pt idx="3">
                  <c:v>15780</c:v>
                </c:pt>
                <c:pt idx="4">
                  <c:v>15299</c:v>
                </c:pt>
                <c:pt idx="5">
                  <c:v>12045</c:v>
                </c:pt>
                <c:pt idx="6">
                  <c:v>11369</c:v>
                </c:pt>
                <c:pt idx="7">
                  <c:v>11599</c:v>
                </c:pt>
                <c:pt idx="8">
                  <c:v>10309</c:v>
                </c:pt>
                <c:pt idx="9">
                  <c:v>17259</c:v>
                </c:pt>
                <c:pt idx="10">
                  <c:v>20409</c:v>
                </c:pt>
                <c:pt idx="11">
                  <c:v>15069</c:v>
                </c:pt>
                <c:pt idx="12">
                  <c:v>190230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53-4447-A2FF-2775EB5C4C8F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353-4447-A2FF-2775EB5C4C8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14398</c:v>
                </c:pt>
                <c:pt idx="1">
                  <c:v>15634</c:v>
                </c:pt>
                <c:pt idx="2">
                  <c:v>19555</c:v>
                </c:pt>
                <c:pt idx="3">
                  <c:v>16806</c:v>
                </c:pt>
                <c:pt idx="4">
                  <c:v>10398</c:v>
                </c:pt>
                <c:pt idx="5">
                  <c:v>14419</c:v>
                </c:pt>
                <c:pt idx="6">
                  <c:v>15851</c:v>
                </c:pt>
                <c:pt idx="7">
                  <c:v>14741</c:v>
                </c:pt>
                <c:pt idx="8">
                  <c:v>13426</c:v>
                </c:pt>
                <c:pt idx="9">
                  <c:v>19414</c:v>
                </c:pt>
                <c:pt idx="10">
                  <c:v>19041</c:v>
                </c:pt>
                <c:pt idx="11">
                  <c:v>16167</c:v>
                </c:pt>
                <c:pt idx="12">
                  <c:v>189850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53-4447-A2FF-2775EB5C4C8F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53-4447-A2FF-2775EB5C4C8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53-4447-A2FF-2775EB5C4C8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14127</c:v>
                </c:pt>
                <c:pt idx="1">
                  <c:v>14638</c:v>
                </c:pt>
                <c:pt idx="2">
                  <c:v>19683</c:v>
                </c:pt>
                <c:pt idx="3">
                  <c:v>13203</c:v>
                </c:pt>
                <c:pt idx="4">
                  <c:v>10136</c:v>
                </c:pt>
                <c:pt idx="5">
                  <c:v>10672</c:v>
                </c:pt>
                <c:pt idx="6">
                  <c:v>13634</c:v>
                </c:pt>
                <c:pt idx="12">
                  <c:v>96093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353-4447-A2FF-2775EB5C4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353-4447-A2FF-2775EB5C4C8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10166</c:v>
                      </c:pt>
                      <c:pt idx="1">
                        <c:v>9417</c:v>
                      </c:pt>
                      <c:pt idx="2">
                        <c:v>11533</c:v>
                      </c:pt>
                      <c:pt idx="3">
                        <c:v>11437</c:v>
                      </c:pt>
                      <c:pt idx="4">
                        <c:v>6863</c:v>
                      </c:pt>
                      <c:pt idx="5">
                        <c:v>9733</c:v>
                      </c:pt>
                      <c:pt idx="6">
                        <c:v>9290</c:v>
                      </c:pt>
                      <c:pt idx="7">
                        <c:v>9424</c:v>
                      </c:pt>
                      <c:pt idx="8">
                        <c:v>9609</c:v>
                      </c:pt>
                      <c:pt idx="9">
                        <c:v>12307</c:v>
                      </c:pt>
                      <c:pt idx="10">
                        <c:v>19260</c:v>
                      </c:pt>
                      <c:pt idx="11">
                        <c:v>13422</c:v>
                      </c:pt>
                      <c:pt idx="12">
                        <c:v>132461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353-4447-A2FF-2775EB5C4C8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353-4447-A2FF-2775EB5C4C8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353-4447-A2FF-2775EB5C4C8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353-4447-A2FF-2775EB5C4C8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353-4447-A2FF-2775EB5C4C8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353-4447-A2FF-2775EB5C4C8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353-4447-A2FF-2775EB5C4C8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353-4447-A2FF-2775EB5C4C8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353-4447-A2FF-2775EB5C4C8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353-4447-A2FF-2775EB5C4C8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353-4447-A2FF-2775EB5C4C8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353-4447-A2FF-2775EB5C4C8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353-4447-A2FF-2775EB5C4C8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353-4447-A2FF-2775EB5C4C8F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-1.882205861925268E-2</c:v>
                </c:pt>
                <c:pt idx="1">
                  <c:v>-6.3707304592554692E-2</c:v>
                </c:pt>
                <c:pt idx="2">
                  <c:v>6.5456405011505847E-3</c:v>
                </c:pt>
                <c:pt idx="3">
                  <c:v>-0.21438771867190287</c:v>
                </c:pt>
                <c:pt idx="4">
                  <c:v>-2.5197153298711306E-2</c:v>
                </c:pt>
                <c:pt idx="5">
                  <c:v>-0.25986545530203209</c:v>
                </c:pt>
                <c:pt idx="6">
                  <c:v>-0.13986499274493724</c:v>
                </c:pt>
                <c:pt idx="12">
                  <c:v>-0.10244626894947739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353-4447-A2FF-2775EB5C4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BD-43D1-9AAF-4569F28837DF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11817</c:v>
                </c:pt>
                <c:pt idx="1">
                  <c:v>12570</c:v>
                </c:pt>
                <c:pt idx="2">
                  <c:v>17270</c:v>
                </c:pt>
                <c:pt idx="3">
                  <c:v>18946</c:v>
                </c:pt>
                <c:pt idx="4">
                  <c:v>17473</c:v>
                </c:pt>
                <c:pt idx="5">
                  <c:v>11749</c:v>
                </c:pt>
                <c:pt idx="6">
                  <c:v>14161</c:v>
                </c:pt>
                <c:pt idx="7">
                  <c:v>16901</c:v>
                </c:pt>
                <c:pt idx="8">
                  <c:v>10957</c:v>
                </c:pt>
                <c:pt idx="9">
                  <c:v>17244</c:v>
                </c:pt>
                <c:pt idx="10">
                  <c:v>7982</c:v>
                </c:pt>
                <c:pt idx="11">
                  <c:v>9423</c:v>
                </c:pt>
                <c:pt idx="12">
                  <c:v>166493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BD-43D1-9AAF-4569F28837DF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CBD-43D1-9AAF-4569F28837D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11295</c:v>
                </c:pt>
                <c:pt idx="1">
                  <c:v>14802</c:v>
                </c:pt>
                <c:pt idx="2">
                  <c:v>13070</c:v>
                </c:pt>
                <c:pt idx="3">
                  <c:v>13583</c:v>
                </c:pt>
                <c:pt idx="4">
                  <c:v>12618</c:v>
                </c:pt>
                <c:pt idx="5">
                  <c:v>12238</c:v>
                </c:pt>
                <c:pt idx="6">
                  <c:v>15027</c:v>
                </c:pt>
                <c:pt idx="7">
                  <c:v>16604</c:v>
                </c:pt>
                <c:pt idx="8">
                  <c:v>12394</c:v>
                </c:pt>
                <c:pt idx="9">
                  <c:v>18386</c:v>
                </c:pt>
                <c:pt idx="10">
                  <c:v>9277</c:v>
                </c:pt>
                <c:pt idx="11">
                  <c:v>10324</c:v>
                </c:pt>
                <c:pt idx="12">
                  <c:v>159618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BD-43D1-9AAF-4569F28837DF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BD-43D1-9AAF-4569F28837D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CBD-43D1-9AAF-4569F28837D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10198</c:v>
                </c:pt>
                <c:pt idx="1">
                  <c:v>12645</c:v>
                </c:pt>
                <c:pt idx="2">
                  <c:v>11194</c:v>
                </c:pt>
                <c:pt idx="3">
                  <c:v>18769</c:v>
                </c:pt>
                <c:pt idx="4">
                  <c:v>14385</c:v>
                </c:pt>
                <c:pt idx="5">
                  <c:v>10544</c:v>
                </c:pt>
                <c:pt idx="6">
                  <c:v>15851</c:v>
                </c:pt>
                <c:pt idx="12">
                  <c:v>93586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CBD-43D1-9AAF-4569F2883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CBD-43D1-9AAF-4569F28837D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8832</c:v>
                      </c:pt>
                      <c:pt idx="1">
                        <c:v>17087</c:v>
                      </c:pt>
                      <c:pt idx="2">
                        <c:v>13393</c:v>
                      </c:pt>
                      <c:pt idx="3">
                        <c:v>16101</c:v>
                      </c:pt>
                      <c:pt idx="4">
                        <c:v>15637</c:v>
                      </c:pt>
                      <c:pt idx="5">
                        <c:v>13362</c:v>
                      </c:pt>
                      <c:pt idx="6">
                        <c:v>15174</c:v>
                      </c:pt>
                      <c:pt idx="7">
                        <c:v>18095</c:v>
                      </c:pt>
                      <c:pt idx="8">
                        <c:v>11521</c:v>
                      </c:pt>
                      <c:pt idx="9">
                        <c:v>17416</c:v>
                      </c:pt>
                      <c:pt idx="10">
                        <c:v>12685</c:v>
                      </c:pt>
                      <c:pt idx="11">
                        <c:v>11919</c:v>
                      </c:pt>
                      <c:pt idx="12">
                        <c:v>171222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CBD-43D1-9AAF-4569F28837D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CBD-43D1-9AAF-4569F28837D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CBD-43D1-9AAF-4569F28837D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CBD-43D1-9AAF-4569F28837D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CBD-43D1-9AAF-4569F28837D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CBD-43D1-9AAF-4569F28837D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CBD-43D1-9AAF-4569F28837D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CBD-43D1-9AAF-4569F28837D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CBD-43D1-9AAF-4569F28837D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CBD-43D1-9AAF-4569F28837D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CBD-43D1-9AAF-4569F28837D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CBD-43D1-9AAF-4569F28837D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CBD-43D1-9AAF-4569F28837D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CBD-43D1-9AAF-4569F28837DF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-9.7122620628596779E-2</c:v>
                </c:pt>
                <c:pt idx="1">
                  <c:v>-0.1457235508715039</c:v>
                </c:pt>
                <c:pt idx="2">
                  <c:v>-0.14353481254781941</c:v>
                </c:pt>
                <c:pt idx="3">
                  <c:v>0.38180078038724874</c:v>
                </c:pt>
                <c:pt idx="4">
                  <c:v>0.14003804089396099</c:v>
                </c:pt>
                <c:pt idx="5">
                  <c:v>-0.1384213106716784</c:v>
                </c:pt>
                <c:pt idx="6">
                  <c:v>5.4834630997537825E-2</c:v>
                </c:pt>
                <c:pt idx="12">
                  <c:v>1.0287910355920582E-2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CBD-43D1-9AAF-4569F2883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22-47C1-99D2-E15F83789884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3441</c:v>
                </c:pt>
                <c:pt idx="1">
                  <c:v>3536</c:v>
                </c:pt>
                <c:pt idx="2">
                  <c:v>4561</c:v>
                </c:pt>
                <c:pt idx="3">
                  <c:v>3507</c:v>
                </c:pt>
                <c:pt idx="4">
                  <c:v>4860</c:v>
                </c:pt>
                <c:pt idx="5">
                  <c:v>4328</c:v>
                </c:pt>
                <c:pt idx="6">
                  <c:v>4658</c:v>
                </c:pt>
                <c:pt idx="7">
                  <c:v>3150</c:v>
                </c:pt>
                <c:pt idx="8">
                  <c:v>1713</c:v>
                </c:pt>
                <c:pt idx="9">
                  <c:v>2226</c:v>
                </c:pt>
                <c:pt idx="10">
                  <c:v>2752</c:v>
                </c:pt>
                <c:pt idx="11">
                  <c:v>3325</c:v>
                </c:pt>
                <c:pt idx="12">
                  <c:v>42057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22-47C1-99D2-E15F83789884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D22-47C1-99D2-E15F8378988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2559</c:v>
                </c:pt>
                <c:pt idx="1">
                  <c:v>2201</c:v>
                </c:pt>
                <c:pt idx="2">
                  <c:v>2940</c:v>
                </c:pt>
                <c:pt idx="3">
                  <c:v>3393</c:v>
                </c:pt>
                <c:pt idx="4">
                  <c:v>2524</c:v>
                </c:pt>
                <c:pt idx="5">
                  <c:v>2367</c:v>
                </c:pt>
                <c:pt idx="6">
                  <c:v>4292</c:v>
                </c:pt>
                <c:pt idx="7">
                  <c:v>2359</c:v>
                </c:pt>
                <c:pt idx="8">
                  <c:v>1481</c:v>
                </c:pt>
                <c:pt idx="9">
                  <c:v>3035</c:v>
                </c:pt>
                <c:pt idx="10">
                  <c:v>2708</c:v>
                </c:pt>
                <c:pt idx="11">
                  <c:v>3493</c:v>
                </c:pt>
                <c:pt idx="12">
                  <c:v>33352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22-47C1-99D2-E15F83789884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22-47C1-99D2-E15F8378988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D22-47C1-99D2-E15F8378988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2491</c:v>
                </c:pt>
                <c:pt idx="1">
                  <c:v>2593</c:v>
                </c:pt>
                <c:pt idx="2">
                  <c:v>2415</c:v>
                </c:pt>
                <c:pt idx="3">
                  <c:v>2874</c:v>
                </c:pt>
                <c:pt idx="4">
                  <c:v>3065</c:v>
                </c:pt>
                <c:pt idx="5">
                  <c:v>2185</c:v>
                </c:pt>
                <c:pt idx="6">
                  <c:v>4952</c:v>
                </c:pt>
                <c:pt idx="12">
                  <c:v>20575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D22-47C1-99D2-E15F83789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D22-47C1-99D2-E15F8378988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3577</c:v>
                      </c:pt>
                      <c:pt idx="1">
                        <c:v>2176</c:v>
                      </c:pt>
                      <c:pt idx="2">
                        <c:v>2516</c:v>
                      </c:pt>
                      <c:pt idx="3">
                        <c:v>3467</c:v>
                      </c:pt>
                      <c:pt idx="4">
                        <c:v>1313</c:v>
                      </c:pt>
                      <c:pt idx="5">
                        <c:v>1664</c:v>
                      </c:pt>
                      <c:pt idx="6">
                        <c:v>4163</c:v>
                      </c:pt>
                      <c:pt idx="7">
                        <c:v>2347</c:v>
                      </c:pt>
                      <c:pt idx="8">
                        <c:v>2357</c:v>
                      </c:pt>
                      <c:pt idx="9">
                        <c:v>2416</c:v>
                      </c:pt>
                      <c:pt idx="10">
                        <c:v>3088</c:v>
                      </c:pt>
                      <c:pt idx="11">
                        <c:v>3054</c:v>
                      </c:pt>
                      <c:pt idx="12">
                        <c:v>32138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D22-47C1-99D2-E15F8378988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D22-47C1-99D2-E15F8378988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D22-47C1-99D2-E15F8378988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D22-47C1-99D2-E15F8378988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D22-47C1-99D2-E15F8378988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D22-47C1-99D2-E15F8378988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D22-47C1-99D2-E15F8378988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D22-47C1-99D2-E15F8378988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D22-47C1-99D2-E15F8378988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D22-47C1-99D2-E15F8378988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D22-47C1-99D2-E15F8378988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D22-47C1-99D2-E15F8378988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D22-47C1-99D2-E15F8378988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D22-47C1-99D2-E15F83789884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-2.6572880031262236E-2</c:v>
                </c:pt>
                <c:pt idx="1">
                  <c:v>0.17810086324398</c:v>
                </c:pt>
                <c:pt idx="2">
                  <c:v>-0.1785714285714286</c:v>
                </c:pt>
                <c:pt idx="3">
                  <c:v>-0.15296198054818744</c:v>
                </c:pt>
                <c:pt idx="4">
                  <c:v>0.21434231378763857</c:v>
                </c:pt>
                <c:pt idx="5">
                  <c:v>-7.6890578791719455E-2</c:v>
                </c:pt>
                <c:pt idx="6">
                  <c:v>0.15377446411929174</c:v>
                </c:pt>
                <c:pt idx="12">
                  <c:v>1.4746498323140678E-2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D22-47C1-99D2-E15F83789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7D-4366-B341-B85218F56725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5676</c:v>
                </c:pt>
                <c:pt idx="1">
                  <c:v>6436</c:v>
                </c:pt>
                <c:pt idx="2">
                  <c:v>4950</c:v>
                </c:pt>
                <c:pt idx="3">
                  <c:v>4758</c:v>
                </c:pt>
                <c:pt idx="4">
                  <c:v>5717</c:v>
                </c:pt>
                <c:pt idx="5">
                  <c:v>5221</c:v>
                </c:pt>
                <c:pt idx="6">
                  <c:v>5284</c:v>
                </c:pt>
                <c:pt idx="7">
                  <c:v>4873</c:v>
                </c:pt>
                <c:pt idx="8">
                  <c:v>3763</c:v>
                </c:pt>
                <c:pt idx="9">
                  <c:v>5114</c:v>
                </c:pt>
                <c:pt idx="10">
                  <c:v>3398</c:v>
                </c:pt>
                <c:pt idx="11">
                  <c:v>3856</c:v>
                </c:pt>
                <c:pt idx="12">
                  <c:v>59046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366-B341-B85218F56725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7D-4366-B341-B85218F5672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4517</c:v>
                </c:pt>
                <c:pt idx="1">
                  <c:v>4373</c:v>
                </c:pt>
                <c:pt idx="2">
                  <c:v>4108</c:v>
                </c:pt>
                <c:pt idx="3">
                  <c:v>4247</c:v>
                </c:pt>
                <c:pt idx="4">
                  <c:v>3153</c:v>
                </c:pt>
                <c:pt idx="5">
                  <c:v>3653</c:v>
                </c:pt>
                <c:pt idx="6">
                  <c:v>5938</c:v>
                </c:pt>
                <c:pt idx="7">
                  <c:v>5372</c:v>
                </c:pt>
                <c:pt idx="8">
                  <c:v>4657</c:v>
                </c:pt>
                <c:pt idx="9">
                  <c:v>6487</c:v>
                </c:pt>
                <c:pt idx="10">
                  <c:v>6448</c:v>
                </c:pt>
                <c:pt idx="11">
                  <c:v>4138</c:v>
                </c:pt>
                <c:pt idx="12">
                  <c:v>57091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7D-4366-B341-B85218F56725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7D-4366-B341-B85218F5672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7D-4366-B341-B85218F5672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3650</c:v>
                </c:pt>
                <c:pt idx="1">
                  <c:v>4043</c:v>
                </c:pt>
                <c:pt idx="2">
                  <c:v>4557</c:v>
                </c:pt>
                <c:pt idx="3">
                  <c:v>5955</c:v>
                </c:pt>
                <c:pt idx="4">
                  <c:v>2746</c:v>
                </c:pt>
                <c:pt idx="5">
                  <c:v>2072</c:v>
                </c:pt>
                <c:pt idx="6">
                  <c:v>3685</c:v>
                </c:pt>
                <c:pt idx="12">
                  <c:v>26708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7D-4366-B341-B85218F56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B7D-4366-B341-B85218F5672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5030</c:v>
                      </c:pt>
                      <c:pt idx="1">
                        <c:v>4398</c:v>
                      </c:pt>
                      <c:pt idx="2">
                        <c:v>3695</c:v>
                      </c:pt>
                      <c:pt idx="3">
                        <c:v>5717</c:v>
                      </c:pt>
                      <c:pt idx="4">
                        <c:v>5879</c:v>
                      </c:pt>
                      <c:pt idx="5">
                        <c:v>4085</c:v>
                      </c:pt>
                      <c:pt idx="6">
                        <c:v>6948</c:v>
                      </c:pt>
                      <c:pt idx="7">
                        <c:v>7259</c:v>
                      </c:pt>
                      <c:pt idx="8">
                        <c:v>5770</c:v>
                      </c:pt>
                      <c:pt idx="9">
                        <c:v>4458</c:v>
                      </c:pt>
                      <c:pt idx="10">
                        <c:v>3763</c:v>
                      </c:pt>
                      <c:pt idx="11">
                        <c:v>3879</c:v>
                      </c:pt>
                      <c:pt idx="12">
                        <c:v>60881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B7D-4366-B341-B85218F5672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7D-4366-B341-B85218F5672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7D-4366-B341-B85218F5672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7D-4366-B341-B85218F5672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7D-4366-B341-B85218F5672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B7D-4366-B341-B85218F5672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B7D-4366-B341-B85218F5672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B7D-4366-B341-B85218F5672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B7D-4366-B341-B85218F5672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B7D-4366-B341-B85218F5672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B7D-4366-B341-B85218F5672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B7D-4366-B341-B85218F5672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B7D-4366-B341-B85218F5672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B7D-4366-B341-B85218F56725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-0.19194155412884661</c:v>
                </c:pt>
                <c:pt idx="1">
                  <c:v>-7.5463068831465807E-2</c:v>
                </c:pt>
                <c:pt idx="2">
                  <c:v>0.10929892891918214</c:v>
                </c:pt>
                <c:pt idx="3">
                  <c:v>0.40216623498940418</c:v>
                </c:pt>
                <c:pt idx="4">
                  <c:v>-0.1290834126228988</c:v>
                </c:pt>
                <c:pt idx="5">
                  <c:v>-0.43279496304407339</c:v>
                </c:pt>
                <c:pt idx="6">
                  <c:v>-0.37942068036375887</c:v>
                </c:pt>
                <c:pt idx="12">
                  <c:v>-0.10940678248691182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7D-4366-B341-B85218F56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CB-4A48-9CE8-4502D039E5ED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4848</c:v>
                </c:pt>
                <c:pt idx="1">
                  <c:v>5083</c:v>
                </c:pt>
                <c:pt idx="2">
                  <c:v>4024</c:v>
                </c:pt>
                <c:pt idx="3">
                  <c:v>1498</c:v>
                </c:pt>
                <c:pt idx="4">
                  <c:v>193</c:v>
                </c:pt>
                <c:pt idx="5">
                  <c:v>28</c:v>
                </c:pt>
                <c:pt idx="6">
                  <c:v>144</c:v>
                </c:pt>
                <c:pt idx="7">
                  <c:v>161</c:v>
                </c:pt>
                <c:pt idx="8">
                  <c:v>94</c:v>
                </c:pt>
                <c:pt idx="9">
                  <c:v>1114</c:v>
                </c:pt>
                <c:pt idx="10">
                  <c:v>3947</c:v>
                </c:pt>
                <c:pt idx="11">
                  <c:v>4912</c:v>
                </c:pt>
                <c:pt idx="12">
                  <c:v>26046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CB-4A48-9CE8-4502D039E5ED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7CB-4A48-9CE8-4502D039E5E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5194</c:v>
                </c:pt>
                <c:pt idx="1">
                  <c:v>4547</c:v>
                </c:pt>
                <c:pt idx="2">
                  <c:v>5135</c:v>
                </c:pt>
                <c:pt idx="3">
                  <c:v>2670</c:v>
                </c:pt>
                <c:pt idx="4">
                  <c:v>122</c:v>
                </c:pt>
                <c:pt idx="5">
                  <c:v>136</c:v>
                </c:pt>
                <c:pt idx="6">
                  <c:v>513</c:v>
                </c:pt>
                <c:pt idx="7">
                  <c:v>114</c:v>
                </c:pt>
                <c:pt idx="8">
                  <c:v>167</c:v>
                </c:pt>
                <c:pt idx="9">
                  <c:v>947</c:v>
                </c:pt>
                <c:pt idx="10">
                  <c:v>3414</c:v>
                </c:pt>
                <c:pt idx="11">
                  <c:v>3725</c:v>
                </c:pt>
                <c:pt idx="12">
                  <c:v>26684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CB-4A48-9CE8-4502D039E5ED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7CB-4A48-9CE8-4502D039E5E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CB-4A48-9CE8-4502D039E5E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4306</c:v>
                </c:pt>
                <c:pt idx="1">
                  <c:v>4528</c:v>
                </c:pt>
                <c:pt idx="2">
                  <c:v>5212</c:v>
                </c:pt>
                <c:pt idx="3">
                  <c:v>1599</c:v>
                </c:pt>
                <c:pt idx="4">
                  <c:v>97</c:v>
                </c:pt>
                <c:pt idx="5">
                  <c:v>62</c:v>
                </c:pt>
                <c:pt idx="6">
                  <c:v>323</c:v>
                </c:pt>
                <c:pt idx="12">
                  <c:v>16127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7CB-4A48-9CE8-4502D039E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7CB-4A48-9CE8-4502D039E5E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3368</c:v>
                      </c:pt>
                      <c:pt idx="1">
                        <c:v>3577</c:v>
                      </c:pt>
                      <c:pt idx="2">
                        <c:v>4011</c:v>
                      </c:pt>
                      <c:pt idx="3">
                        <c:v>2697</c:v>
                      </c:pt>
                      <c:pt idx="4">
                        <c:v>98</c:v>
                      </c:pt>
                      <c:pt idx="5">
                        <c:v>86</c:v>
                      </c:pt>
                      <c:pt idx="6">
                        <c:v>683</c:v>
                      </c:pt>
                      <c:pt idx="7">
                        <c:v>164</c:v>
                      </c:pt>
                      <c:pt idx="8">
                        <c:v>126</c:v>
                      </c:pt>
                      <c:pt idx="9">
                        <c:v>539</c:v>
                      </c:pt>
                      <c:pt idx="10">
                        <c:v>5248</c:v>
                      </c:pt>
                      <c:pt idx="11">
                        <c:v>4094</c:v>
                      </c:pt>
                      <c:pt idx="12">
                        <c:v>24691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7CB-4A48-9CE8-4502D039E5E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7CB-4A48-9CE8-4502D039E5E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7CB-4A48-9CE8-4502D039E5E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7CB-4A48-9CE8-4502D039E5E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7CB-4A48-9CE8-4502D039E5E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7CB-4A48-9CE8-4502D039E5E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7CB-4A48-9CE8-4502D039E5E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7CB-4A48-9CE8-4502D039E5E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7CB-4A48-9CE8-4502D039E5E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7CB-4A48-9CE8-4502D039E5E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7CB-4A48-9CE8-4502D039E5E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7CB-4A48-9CE8-4502D039E5E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7CB-4A48-9CE8-4502D039E5E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7CB-4A48-9CE8-4502D039E5ED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-0.17096649980747014</c:v>
                </c:pt>
                <c:pt idx="1">
                  <c:v>-4.1785792830437707E-3</c:v>
                </c:pt>
                <c:pt idx="2">
                  <c:v>1.4995131450827648E-2</c:v>
                </c:pt>
                <c:pt idx="3">
                  <c:v>-0.40112359550561794</c:v>
                </c:pt>
                <c:pt idx="4">
                  <c:v>-0.20491803278688525</c:v>
                </c:pt>
                <c:pt idx="5">
                  <c:v>-0.54411764705882359</c:v>
                </c:pt>
                <c:pt idx="6">
                  <c:v>-0.37037037037037035</c:v>
                </c:pt>
                <c:pt idx="12">
                  <c:v>-0.11956106349293005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7CB-4A48-9CE8-4502D039E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F29-4D98-BFFC-FC4E608E4DAB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4204</c:v>
                </c:pt>
                <c:pt idx="1">
                  <c:v>3238</c:v>
                </c:pt>
                <c:pt idx="2">
                  <c:v>2853</c:v>
                </c:pt>
                <c:pt idx="3">
                  <c:v>920</c:v>
                </c:pt>
                <c:pt idx="4">
                  <c:v>71</c:v>
                </c:pt>
                <c:pt idx="5">
                  <c:v>24</c:v>
                </c:pt>
                <c:pt idx="6">
                  <c:v>146</c:v>
                </c:pt>
                <c:pt idx="7">
                  <c:v>3</c:v>
                </c:pt>
                <c:pt idx="8">
                  <c:v>102</c:v>
                </c:pt>
                <c:pt idx="9">
                  <c:v>1129</c:v>
                </c:pt>
                <c:pt idx="10">
                  <c:v>3568</c:v>
                </c:pt>
                <c:pt idx="11">
                  <c:v>3681</c:v>
                </c:pt>
                <c:pt idx="12">
                  <c:v>19939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29-4D98-BFFC-FC4E608E4DAB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F29-4D98-BFFC-FC4E608E4DA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2656</c:v>
                </c:pt>
                <c:pt idx="1">
                  <c:v>2572</c:v>
                </c:pt>
                <c:pt idx="2">
                  <c:v>2401</c:v>
                </c:pt>
                <c:pt idx="3">
                  <c:v>897</c:v>
                </c:pt>
                <c:pt idx="4">
                  <c:v>79</c:v>
                </c:pt>
                <c:pt idx="5">
                  <c:v>166</c:v>
                </c:pt>
                <c:pt idx="6">
                  <c:v>161</c:v>
                </c:pt>
                <c:pt idx="7">
                  <c:v>76</c:v>
                </c:pt>
                <c:pt idx="8">
                  <c:v>26</c:v>
                </c:pt>
                <c:pt idx="9">
                  <c:v>1277</c:v>
                </c:pt>
                <c:pt idx="10">
                  <c:v>3157</c:v>
                </c:pt>
                <c:pt idx="11">
                  <c:v>3291</c:v>
                </c:pt>
                <c:pt idx="12">
                  <c:v>16759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29-4D98-BFFC-FC4E608E4DAB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F29-4D98-BFFC-FC4E608E4DA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F29-4D98-BFFC-FC4E608E4DA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2865</c:v>
                </c:pt>
                <c:pt idx="1">
                  <c:v>2383</c:v>
                </c:pt>
                <c:pt idx="2">
                  <c:v>2390</c:v>
                </c:pt>
                <c:pt idx="3">
                  <c:v>1349</c:v>
                </c:pt>
                <c:pt idx="4">
                  <c:v>62</c:v>
                </c:pt>
                <c:pt idx="5">
                  <c:v>50</c:v>
                </c:pt>
                <c:pt idx="6">
                  <c:v>60</c:v>
                </c:pt>
                <c:pt idx="12">
                  <c:v>9159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F29-4D98-BFFC-FC4E608E4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F29-4D98-BFFC-FC4E608E4DA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1650</c:v>
                      </c:pt>
                      <c:pt idx="1">
                        <c:v>1120</c:v>
                      </c:pt>
                      <c:pt idx="2">
                        <c:v>2215</c:v>
                      </c:pt>
                      <c:pt idx="3">
                        <c:v>1354</c:v>
                      </c:pt>
                      <c:pt idx="4">
                        <c:v>12</c:v>
                      </c:pt>
                      <c:pt idx="5">
                        <c:v>46</c:v>
                      </c:pt>
                      <c:pt idx="6">
                        <c:v>101</c:v>
                      </c:pt>
                      <c:pt idx="7">
                        <c:v>101</c:v>
                      </c:pt>
                      <c:pt idx="8">
                        <c:v>15</c:v>
                      </c:pt>
                      <c:pt idx="9">
                        <c:v>612</c:v>
                      </c:pt>
                      <c:pt idx="10">
                        <c:v>2952</c:v>
                      </c:pt>
                      <c:pt idx="11">
                        <c:v>4086</c:v>
                      </c:pt>
                      <c:pt idx="12">
                        <c:v>14264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F29-4D98-BFFC-FC4E608E4DA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F29-4D98-BFFC-FC4E608E4DA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F29-4D98-BFFC-FC4E608E4DA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F29-4D98-BFFC-FC4E608E4DA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F29-4D98-BFFC-FC4E608E4DA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F29-4D98-BFFC-FC4E608E4DA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F29-4D98-BFFC-FC4E608E4DA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F29-4D98-BFFC-FC4E608E4DA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F29-4D98-BFFC-FC4E608E4DA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F29-4D98-BFFC-FC4E608E4DA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F29-4D98-BFFC-FC4E608E4DA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F29-4D98-BFFC-FC4E608E4DA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F29-4D98-BFFC-FC4E608E4DA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F29-4D98-BFFC-FC4E608E4DAB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7.8689759036144613E-2</c:v>
                </c:pt>
                <c:pt idx="1">
                  <c:v>-7.3483670295489856E-2</c:v>
                </c:pt>
                <c:pt idx="2">
                  <c:v>-4.5814244064973364E-3</c:v>
                </c:pt>
                <c:pt idx="3">
                  <c:v>0.50390189520624307</c:v>
                </c:pt>
                <c:pt idx="4">
                  <c:v>-0.21518987341772156</c:v>
                </c:pt>
                <c:pt idx="5">
                  <c:v>-0.6987951807228916</c:v>
                </c:pt>
                <c:pt idx="6">
                  <c:v>-0.62732919254658381</c:v>
                </c:pt>
                <c:pt idx="12">
                  <c:v>2.5414240931482368E-2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F29-4D98-BFFC-FC4E608E4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8A-4545-AF82-348DEC3DDF6E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175787</c:v>
                </c:pt>
                <c:pt idx="1">
                  <c:v>166759</c:v>
                </c:pt>
                <c:pt idx="2">
                  <c:v>176870</c:v>
                </c:pt>
                <c:pt idx="3">
                  <c:v>154662</c:v>
                </c:pt>
                <c:pt idx="4">
                  <c:v>159924</c:v>
                </c:pt>
                <c:pt idx="5">
                  <c:v>157113</c:v>
                </c:pt>
                <c:pt idx="6">
                  <c:v>173767</c:v>
                </c:pt>
                <c:pt idx="7">
                  <c:v>179514</c:v>
                </c:pt>
                <c:pt idx="8">
                  <c:v>145872</c:v>
                </c:pt>
                <c:pt idx="9">
                  <c:v>177711</c:v>
                </c:pt>
                <c:pt idx="10">
                  <c:v>162641</c:v>
                </c:pt>
                <c:pt idx="11">
                  <c:v>160539</c:v>
                </c:pt>
                <c:pt idx="12">
                  <c:v>1991159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8A-4545-AF82-348DEC3DDF6E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D8A-4545-AF82-348DEC3DDF6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169944</c:v>
                </c:pt>
                <c:pt idx="1">
                  <c:v>168166</c:v>
                </c:pt>
                <c:pt idx="2">
                  <c:v>166403</c:v>
                </c:pt>
                <c:pt idx="3">
                  <c:v>160144</c:v>
                </c:pt>
                <c:pt idx="4">
                  <c:v>143215</c:v>
                </c:pt>
                <c:pt idx="5">
                  <c:v>156124</c:v>
                </c:pt>
                <c:pt idx="6">
                  <c:v>187387</c:v>
                </c:pt>
                <c:pt idx="7">
                  <c:v>189132</c:v>
                </c:pt>
                <c:pt idx="8">
                  <c:v>164231</c:v>
                </c:pt>
                <c:pt idx="9">
                  <c:v>182092</c:v>
                </c:pt>
                <c:pt idx="10">
                  <c:v>162859</c:v>
                </c:pt>
                <c:pt idx="11">
                  <c:v>163498</c:v>
                </c:pt>
                <c:pt idx="12">
                  <c:v>2013195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D8A-4545-AF82-348DEC3DDF6E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D8A-4545-AF82-348DEC3DDF6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D8A-4545-AF82-348DEC3DDF6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173007</c:v>
                </c:pt>
                <c:pt idx="1">
                  <c:v>167644</c:v>
                </c:pt>
                <c:pt idx="2">
                  <c:v>168396</c:v>
                </c:pt>
                <c:pt idx="3">
                  <c:v>155224</c:v>
                </c:pt>
                <c:pt idx="4">
                  <c:v>146616</c:v>
                </c:pt>
                <c:pt idx="5">
                  <c:v>156064</c:v>
                </c:pt>
                <c:pt idx="6">
                  <c:v>182476</c:v>
                </c:pt>
                <c:pt idx="12">
                  <c:v>1149427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D8A-4545-AF82-348DEC3DD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D8A-4545-AF82-348DEC3DDF6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26469</c:v>
                      </c:pt>
                      <c:pt idx="1">
                        <c:v>18511</c:v>
                      </c:pt>
                      <c:pt idx="2">
                        <c:v>22143</c:v>
                      </c:pt>
                      <c:pt idx="3">
                        <c:v>22148</c:v>
                      </c:pt>
                      <c:pt idx="4">
                        <c:v>24096</c:v>
                      </c:pt>
                      <c:pt idx="5">
                        <c:v>18794</c:v>
                      </c:pt>
                      <c:pt idx="6">
                        <c:v>61086</c:v>
                      </c:pt>
                      <c:pt idx="7">
                        <c:v>94829</c:v>
                      </c:pt>
                      <c:pt idx="8">
                        <c:v>89027</c:v>
                      </c:pt>
                      <c:pt idx="9">
                        <c:v>137179</c:v>
                      </c:pt>
                      <c:pt idx="10">
                        <c:v>137494</c:v>
                      </c:pt>
                      <c:pt idx="11">
                        <c:v>123213</c:v>
                      </c:pt>
                      <c:pt idx="12">
                        <c:v>774989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D8A-4545-AF82-348DEC3DDF6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D8A-4545-AF82-348DEC3DDF6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D8A-4545-AF82-348DEC3DDF6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D8A-4545-AF82-348DEC3DDF6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D8A-4545-AF82-348DEC3DDF6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D8A-4545-AF82-348DEC3DDF6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D8A-4545-AF82-348DEC3DDF6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D8A-4545-AF82-348DEC3DDF6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D8A-4545-AF82-348DEC3DDF6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D8A-4545-AF82-348DEC3DDF6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D8A-4545-AF82-348DEC3DDF6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D8A-4545-AF82-348DEC3DDF6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D8A-4545-AF82-348DEC3DDF6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D8A-4545-AF82-348DEC3DDF6E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1.8023584239514223E-2</c:v>
                </c:pt>
                <c:pt idx="1">
                  <c:v>-3.1040757346907366E-3</c:v>
                </c:pt>
                <c:pt idx="2">
                  <c:v>1.1976947530994098E-2</c:v>
                </c:pt>
                <c:pt idx="3">
                  <c:v>-3.0722349885103362E-2</c:v>
                </c:pt>
                <c:pt idx="4">
                  <c:v>2.3747512481234523E-2</c:v>
                </c:pt>
                <c:pt idx="5">
                  <c:v>-3.8430990750937255E-4</c:v>
                </c:pt>
                <c:pt idx="6">
                  <c:v>-2.6207794564190645E-2</c:v>
                </c:pt>
                <c:pt idx="12">
                  <c:v>-1.6988265416459924E-3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D8A-4545-AF82-348DEC3DD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B90-48FC-A35A-DC3E74E93A82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144668</c:v>
                </c:pt>
                <c:pt idx="1">
                  <c:v>141936</c:v>
                </c:pt>
                <c:pt idx="2">
                  <c:v>145867</c:v>
                </c:pt>
                <c:pt idx="3">
                  <c:v>131033</c:v>
                </c:pt>
                <c:pt idx="4">
                  <c:v>138860</c:v>
                </c:pt>
                <c:pt idx="5">
                  <c:v>137217</c:v>
                </c:pt>
                <c:pt idx="6">
                  <c:v>146858</c:v>
                </c:pt>
                <c:pt idx="7">
                  <c:v>148337</c:v>
                </c:pt>
                <c:pt idx="8">
                  <c:v>122477</c:v>
                </c:pt>
                <c:pt idx="9">
                  <c:v>149661</c:v>
                </c:pt>
                <c:pt idx="10">
                  <c:v>131764</c:v>
                </c:pt>
                <c:pt idx="11">
                  <c:v>130081</c:v>
                </c:pt>
                <c:pt idx="12">
                  <c:v>1668759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90-48FC-A35A-DC3E74E93A82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B90-48FC-A35A-DC3E74E93A82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138341</c:v>
                </c:pt>
                <c:pt idx="1">
                  <c:v>137229</c:v>
                </c:pt>
                <c:pt idx="2">
                  <c:v>134131</c:v>
                </c:pt>
                <c:pt idx="3">
                  <c:v>131324</c:v>
                </c:pt>
                <c:pt idx="4">
                  <c:v>120839</c:v>
                </c:pt>
                <c:pt idx="5">
                  <c:v>131926</c:v>
                </c:pt>
                <c:pt idx="6">
                  <c:v>152938</c:v>
                </c:pt>
                <c:pt idx="7">
                  <c:v>149422</c:v>
                </c:pt>
                <c:pt idx="8">
                  <c:v>136310</c:v>
                </c:pt>
                <c:pt idx="9">
                  <c:v>149403</c:v>
                </c:pt>
                <c:pt idx="10">
                  <c:v>130371</c:v>
                </c:pt>
                <c:pt idx="11">
                  <c:v>131091</c:v>
                </c:pt>
                <c:pt idx="12">
                  <c:v>1643325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90-48FC-A35A-DC3E74E93A82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90-48FC-A35A-DC3E74E93A8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B90-48FC-A35A-DC3E74E93A82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137353</c:v>
                </c:pt>
                <c:pt idx="1">
                  <c:v>133955</c:v>
                </c:pt>
                <c:pt idx="2">
                  <c:v>134117</c:v>
                </c:pt>
                <c:pt idx="3">
                  <c:v>125607</c:v>
                </c:pt>
                <c:pt idx="4">
                  <c:v>125753</c:v>
                </c:pt>
                <c:pt idx="5">
                  <c:v>132851</c:v>
                </c:pt>
                <c:pt idx="6">
                  <c:v>148275</c:v>
                </c:pt>
                <c:pt idx="12">
                  <c:v>937911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B90-48FC-A35A-DC3E74E93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B90-48FC-A35A-DC3E74E93A8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90631</c:v>
                      </c:pt>
                      <c:pt idx="1">
                        <c:v>114673</c:v>
                      </c:pt>
                      <c:pt idx="2">
                        <c:v>121331</c:v>
                      </c:pt>
                      <c:pt idx="3">
                        <c:v>129658</c:v>
                      </c:pt>
                      <c:pt idx="4">
                        <c:v>112218</c:v>
                      </c:pt>
                      <c:pt idx="5">
                        <c:v>116273</c:v>
                      </c:pt>
                      <c:pt idx="6">
                        <c:v>136571</c:v>
                      </c:pt>
                      <c:pt idx="7">
                        <c:v>151061</c:v>
                      </c:pt>
                      <c:pt idx="8">
                        <c:v>116897</c:v>
                      </c:pt>
                      <c:pt idx="9">
                        <c:v>130908</c:v>
                      </c:pt>
                      <c:pt idx="10">
                        <c:v>124620</c:v>
                      </c:pt>
                      <c:pt idx="11">
                        <c:v>127755</c:v>
                      </c:pt>
                      <c:pt idx="12">
                        <c:v>1472596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B90-48FC-A35A-DC3E74E93A8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B90-48FC-A35A-DC3E74E93A8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B90-48FC-A35A-DC3E74E93A8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B90-48FC-A35A-DC3E74E93A8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B90-48FC-A35A-DC3E74E93A8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B90-48FC-A35A-DC3E74E93A8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B90-48FC-A35A-DC3E74E93A8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B90-48FC-A35A-DC3E74E93A8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B90-48FC-A35A-DC3E74E93A8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B90-48FC-A35A-DC3E74E93A8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B90-48FC-A35A-DC3E74E93A8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B90-48FC-A35A-DC3E74E93A8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B90-48FC-A35A-DC3E74E93A8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B90-48FC-A35A-DC3E74E93A82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-7.1417728656002488E-3</c:v>
                </c:pt>
                <c:pt idx="1">
                  <c:v>-2.3857930903817715E-2</c:v>
                </c:pt>
                <c:pt idx="2">
                  <c:v>-1.0437557313369705E-4</c:v>
                </c:pt>
                <c:pt idx="3">
                  <c:v>-4.3533550607657401E-2</c:v>
                </c:pt>
                <c:pt idx="4">
                  <c:v>4.0665679126771881E-2</c:v>
                </c:pt>
                <c:pt idx="5">
                  <c:v>7.0115064505860136E-3</c:v>
                </c:pt>
                <c:pt idx="6">
                  <c:v>-3.0489479396879737E-2</c:v>
                </c:pt>
                <c:pt idx="12">
                  <c:v>-9.3131290085430862E-3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B90-48FC-A35A-DC3E74E93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7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29-4FDC-BA06-F87119A987C0}"/>
              </c:ext>
            </c:extLst>
          </c:dPt>
          <c:val>
            <c:numRef>
              <c:f>'Pernocta evol mensu TF cat'!$G$53:$G$65</c:f>
              <c:numCache>
                <c:formatCode>#,##0</c:formatCode>
                <c:ptCount val="13"/>
                <c:pt idx="0">
                  <c:v>116120</c:v>
                </c:pt>
                <c:pt idx="1">
                  <c:v>113810</c:v>
                </c:pt>
                <c:pt idx="2">
                  <c:v>116605</c:v>
                </c:pt>
                <c:pt idx="3">
                  <c:v>107032</c:v>
                </c:pt>
                <c:pt idx="4">
                  <c:v>108036</c:v>
                </c:pt>
                <c:pt idx="5">
                  <c:v>106021</c:v>
                </c:pt>
                <c:pt idx="6">
                  <c:v>115402</c:v>
                </c:pt>
                <c:pt idx="7">
                  <c:v>117130</c:v>
                </c:pt>
                <c:pt idx="8">
                  <c:v>96825</c:v>
                </c:pt>
                <c:pt idx="9">
                  <c:v>123226</c:v>
                </c:pt>
                <c:pt idx="10">
                  <c:v>105403</c:v>
                </c:pt>
                <c:pt idx="11">
                  <c:v>105060</c:v>
                </c:pt>
                <c:pt idx="12">
                  <c:v>1330670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29-4FDC-BA06-F87119A987C0}"/>
            </c:ext>
          </c:extLst>
        </c:ser>
        <c:ser>
          <c:idx val="0"/>
          <c:order val="2"/>
          <c:tx>
            <c:strRef>
              <c:f>'Pernocta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E29-4FDC-BA06-F87119A987C0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cat'!$I$53:$I$65</c:f>
              <c:numCache>
                <c:formatCode>#,##0</c:formatCode>
                <c:ptCount val="13"/>
                <c:pt idx="0">
                  <c:v>109525</c:v>
                </c:pt>
                <c:pt idx="1">
                  <c:v>111410</c:v>
                </c:pt>
                <c:pt idx="2">
                  <c:v>110011</c:v>
                </c:pt>
                <c:pt idx="3">
                  <c:v>107149</c:v>
                </c:pt>
                <c:pt idx="4">
                  <c:v>94476</c:v>
                </c:pt>
                <c:pt idx="5">
                  <c:v>106243</c:v>
                </c:pt>
                <c:pt idx="6">
                  <c:v>123116</c:v>
                </c:pt>
                <c:pt idx="7">
                  <c:v>119132</c:v>
                </c:pt>
                <c:pt idx="8">
                  <c:v>109093</c:v>
                </c:pt>
                <c:pt idx="9">
                  <c:v>119510</c:v>
                </c:pt>
                <c:pt idx="10">
                  <c:v>104384</c:v>
                </c:pt>
                <c:pt idx="11">
                  <c:v>108080</c:v>
                </c:pt>
                <c:pt idx="12">
                  <c:v>1322129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E29-4FDC-BA06-F87119A987C0}"/>
            </c:ext>
          </c:extLst>
        </c:ser>
        <c:ser>
          <c:idx val="1"/>
          <c:order val="3"/>
          <c:tx>
            <c:strRef>
              <c:f>'Pernocta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E29-4FDC-BA06-F87119A987C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E29-4FDC-BA06-F87119A987C0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cat'!$K$53:$K$65</c:f>
              <c:numCache>
                <c:formatCode>#,##0</c:formatCode>
                <c:ptCount val="13"/>
                <c:pt idx="0">
                  <c:v>111526</c:v>
                </c:pt>
                <c:pt idx="1">
                  <c:v>108638</c:v>
                </c:pt>
                <c:pt idx="2">
                  <c:v>110112</c:v>
                </c:pt>
                <c:pt idx="3">
                  <c:v>103728</c:v>
                </c:pt>
                <c:pt idx="4">
                  <c:v>101187</c:v>
                </c:pt>
                <c:pt idx="5">
                  <c:v>107775</c:v>
                </c:pt>
                <c:pt idx="6">
                  <c:v>121364</c:v>
                </c:pt>
                <c:pt idx="12">
                  <c:v>764330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E29-4FDC-BA06-F87119A98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E29-4FDC-BA06-F87119A987C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73133</c:v>
                      </c:pt>
                      <c:pt idx="1">
                        <c:v>90824</c:v>
                      </c:pt>
                      <c:pt idx="2">
                        <c:v>93707</c:v>
                      </c:pt>
                      <c:pt idx="3">
                        <c:v>104823</c:v>
                      </c:pt>
                      <c:pt idx="4">
                        <c:v>85028</c:v>
                      </c:pt>
                      <c:pt idx="5">
                        <c:v>88450</c:v>
                      </c:pt>
                      <c:pt idx="6">
                        <c:v>106881</c:v>
                      </c:pt>
                      <c:pt idx="7">
                        <c:v>121705</c:v>
                      </c:pt>
                      <c:pt idx="8">
                        <c:v>91809</c:v>
                      </c:pt>
                      <c:pt idx="9">
                        <c:v>104534</c:v>
                      </c:pt>
                      <c:pt idx="10">
                        <c:v>99553</c:v>
                      </c:pt>
                      <c:pt idx="11">
                        <c:v>101660</c:v>
                      </c:pt>
                      <c:pt idx="12">
                        <c:v>1162107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E29-4FDC-BA06-F87119A987C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E29-4FDC-BA06-F87119A987C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E29-4FDC-BA06-F87119A987C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E29-4FDC-BA06-F87119A987C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E29-4FDC-BA06-F87119A987C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E29-4FDC-BA06-F87119A987C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E29-4FDC-BA06-F87119A987C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E29-4FDC-BA06-F87119A987C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E29-4FDC-BA06-F87119A987C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E29-4FDC-BA06-F87119A987C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E29-4FDC-BA06-F87119A987C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E29-4FDC-BA06-F87119A987C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E29-4FDC-BA06-F87119A987C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E29-4FDC-BA06-F87119A987C0}"/>
              </c:ext>
            </c:extLst>
          </c:dPt>
          <c:cat>
            <c:strRef>
              <c:f>'Pernocta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cat'!$L$53:$L$65</c:f>
              <c:numCache>
                <c:formatCode>0.0%</c:formatCode>
                <c:ptCount val="13"/>
                <c:pt idx="0">
                  <c:v>1.8269801415202069E-2</c:v>
                </c:pt>
                <c:pt idx="1">
                  <c:v>-2.4881069921910082E-2</c:v>
                </c:pt>
                <c:pt idx="2">
                  <c:v>9.1809000918097183E-4</c:v>
                </c:pt>
                <c:pt idx="3">
                  <c:v>-3.1927502823171472E-2</c:v>
                </c:pt>
                <c:pt idx="4">
                  <c:v>7.1033913374825453E-2</c:v>
                </c:pt>
                <c:pt idx="5">
                  <c:v>1.4419773538021374E-2</c:v>
                </c:pt>
                <c:pt idx="6">
                  <c:v>-1.4230481822021468E-2</c:v>
                </c:pt>
                <c:pt idx="12">
                  <c:v>3.1498956597062477E-3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E29-4FDC-BA06-F87119A98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FA-4B39-A83C-60F4EA416790}"/>
              </c:ext>
            </c:extLst>
          </c:dPt>
          <c:val>
            <c:numRef>
              <c:f>'Pernocta evol mensu TF cat'!$G$75:$G$87</c:f>
              <c:numCache>
                <c:formatCode>#,##0</c:formatCode>
                <c:ptCount val="13"/>
                <c:pt idx="0">
                  <c:v>28548</c:v>
                </c:pt>
                <c:pt idx="1">
                  <c:v>28126</c:v>
                </c:pt>
                <c:pt idx="2">
                  <c:v>29262</c:v>
                </c:pt>
                <c:pt idx="3">
                  <c:v>24001</c:v>
                </c:pt>
                <c:pt idx="4">
                  <c:v>30824</c:v>
                </c:pt>
                <c:pt idx="5">
                  <c:v>31196</c:v>
                </c:pt>
                <c:pt idx="6">
                  <c:v>31456</c:v>
                </c:pt>
                <c:pt idx="7">
                  <c:v>31207</c:v>
                </c:pt>
                <c:pt idx="8">
                  <c:v>25652</c:v>
                </c:pt>
                <c:pt idx="9">
                  <c:v>26435</c:v>
                </c:pt>
                <c:pt idx="10">
                  <c:v>26361</c:v>
                </c:pt>
                <c:pt idx="11">
                  <c:v>25021</c:v>
                </c:pt>
                <c:pt idx="12">
                  <c:v>338089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FA-4B39-A83C-60F4EA416790}"/>
            </c:ext>
          </c:extLst>
        </c:ser>
        <c:ser>
          <c:idx val="0"/>
          <c:order val="2"/>
          <c:tx>
            <c:strRef>
              <c:f>'Pernocta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7FA-4B39-A83C-60F4EA416790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cat'!$I$75:$I$87</c:f>
              <c:numCache>
                <c:formatCode>#,##0</c:formatCode>
                <c:ptCount val="13"/>
                <c:pt idx="0">
                  <c:v>28816</c:v>
                </c:pt>
                <c:pt idx="1">
                  <c:v>25819</c:v>
                </c:pt>
                <c:pt idx="2">
                  <c:v>24120</c:v>
                </c:pt>
                <c:pt idx="3">
                  <c:v>24175</c:v>
                </c:pt>
                <c:pt idx="4">
                  <c:v>26363</c:v>
                </c:pt>
                <c:pt idx="5">
                  <c:v>25683</c:v>
                </c:pt>
                <c:pt idx="6">
                  <c:v>29822</c:v>
                </c:pt>
                <c:pt idx="7">
                  <c:v>30290</c:v>
                </c:pt>
                <c:pt idx="8">
                  <c:v>27217</c:v>
                </c:pt>
                <c:pt idx="9">
                  <c:v>29893</c:v>
                </c:pt>
                <c:pt idx="10">
                  <c:v>25987</c:v>
                </c:pt>
                <c:pt idx="11">
                  <c:v>23011</c:v>
                </c:pt>
                <c:pt idx="12">
                  <c:v>321196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FA-4B39-A83C-60F4EA416790}"/>
            </c:ext>
          </c:extLst>
        </c:ser>
        <c:ser>
          <c:idx val="1"/>
          <c:order val="3"/>
          <c:tx>
            <c:strRef>
              <c:f>'Pernocta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7FA-4B39-A83C-60F4EA41679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7FA-4B39-A83C-60F4EA416790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cat'!$K$75:$K$87</c:f>
              <c:numCache>
                <c:formatCode>#,##0</c:formatCode>
                <c:ptCount val="13"/>
                <c:pt idx="0">
                  <c:v>25827</c:v>
                </c:pt>
                <c:pt idx="1">
                  <c:v>25317</c:v>
                </c:pt>
                <c:pt idx="2">
                  <c:v>24005</c:v>
                </c:pt>
                <c:pt idx="3">
                  <c:v>21879</c:v>
                </c:pt>
                <c:pt idx="4">
                  <c:v>24566</c:v>
                </c:pt>
                <c:pt idx="5">
                  <c:v>25076</c:v>
                </c:pt>
                <c:pt idx="6">
                  <c:v>26911</c:v>
                </c:pt>
                <c:pt idx="12">
                  <c:v>173581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FA-4B39-A83C-60F4EA416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7FA-4B39-A83C-60F4EA41679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17498</c:v>
                      </c:pt>
                      <c:pt idx="1">
                        <c:v>23849</c:v>
                      </c:pt>
                      <c:pt idx="2">
                        <c:v>27624</c:v>
                      </c:pt>
                      <c:pt idx="3">
                        <c:v>24835</c:v>
                      </c:pt>
                      <c:pt idx="4">
                        <c:v>27190</c:v>
                      </c:pt>
                      <c:pt idx="5">
                        <c:v>27823</c:v>
                      </c:pt>
                      <c:pt idx="6">
                        <c:v>29690</c:v>
                      </c:pt>
                      <c:pt idx="7">
                        <c:v>29356</c:v>
                      </c:pt>
                      <c:pt idx="8">
                        <c:v>25088</c:v>
                      </c:pt>
                      <c:pt idx="9">
                        <c:v>26374</c:v>
                      </c:pt>
                      <c:pt idx="10">
                        <c:v>25067</c:v>
                      </c:pt>
                      <c:pt idx="11">
                        <c:v>26095</c:v>
                      </c:pt>
                      <c:pt idx="12">
                        <c:v>310489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7FA-4B39-A83C-60F4EA41679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7FA-4B39-A83C-60F4EA41679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7FA-4B39-A83C-60F4EA41679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7FA-4B39-A83C-60F4EA41679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7FA-4B39-A83C-60F4EA41679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7FA-4B39-A83C-60F4EA41679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7FA-4B39-A83C-60F4EA41679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7FA-4B39-A83C-60F4EA41679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7FA-4B39-A83C-60F4EA41679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7FA-4B39-A83C-60F4EA41679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7FA-4B39-A83C-60F4EA41679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7FA-4B39-A83C-60F4EA41679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7FA-4B39-A83C-60F4EA41679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7FA-4B39-A83C-60F4EA416790}"/>
              </c:ext>
            </c:extLst>
          </c:dPt>
          <c:cat>
            <c:strRef>
              <c:f>'Pernocta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cat'!$L$75:$L$87</c:f>
              <c:numCache>
                <c:formatCode>0.0%</c:formatCode>
                <c:ptCount val="13"/>
                <c:pt idx="0">
                  <c:v>-0.10372709605774566</c:v>
                </c:pt>
                <c:pt idx="1">
                  <c:v>-1.9443045818970495E-2</c:v>
                </c:pt>
                <c:pt idx="2">
                  <c:v>-4.7678275290216066E-3</c:v>
                </c:pt>
                <c:pt idx="3">
                  <c:v>-9.4974146845915208E-2</c:v>
                </c:pt>
                <c:pt idx="4">
                  <c:v>-6.8163714296551992E-2</c:v>
                </c:pt>
                <c:pt idx="5">
                  <c:v>-2.3634310633492972E-2</c:v>
                </c:pt>
                <c:pt idx="6">
                  <c:v>-9.7612500838307303E-2</c:v>
                </c:pt>
                <c:pt idx="12">
                  <c:v>-6.0698708860485451E-2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7FA-4B39-A83C-60F4EA416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DC-4DD7-BD09-B57C82B660C4}"/>
              </c:ext>
            </c:extLst>
          </c:dPt>
          <c:val>
            <c:numRef>
              <c:f>'Pernocta evol mensu TF cat'!$G$97:$G$109</c:f>
              <c:numCache>
                <c:formatCode>#,##0</c:formatCode>
                <c:ptCount val="13"/>
                <c:pt idx="0">
                  <c:v>31119</c:v>
                </c:pt>
                <c:pt idx="1">
                  <c:v>24823</c:v>
                </c:pt>
                <c:pt idx="2">
                  <c:v>31003</c:v>
                </c:pt>
                <c:pt idx="3">
                  <c:v>23629</c:v>
                </c:pt>
                <c:pt idx="4">
                  <c:v>21064</c:v>
                </c:pt>
                <c:pt idx="5">
                  <c:v>19896</c:v>
                </c:pt>
                <c:pt idx="6">
                  <c:v>26909</c:v>
                </c:pt>
                <c:pt idx="7">
                  <c:v>31177</c:v>
                </c:pt>
                <c:pt idx="8">
                  <c:v>23395</c:v>
                </c:pt>
                <c:pt idx="9">
                  <c:v>28050</c:v>
                </c:pt>
                <c:pt idx="10">
                  <c:v>30877</c:v>
                </c:pt>
                <c:pt idx="11">
                  <c:v>30458</c:v>
                </c:pt>
                <c:pt idx="12">
                  <c:v>322400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DC-4DD7-BD09-B57C82B660C4}"/>
            </c:ext>
          </c:extLst>
        </c:ser>
        <c:ser>
          <c:idx val="0"/>
          <c:order val="2"/>
          <c:tx>
            <c:strRef>
              <c:f>'Pernocta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DC-4DD7-BD09-B57C82B660C4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cat'!$I$97:$I$109</c:f>
              <c:numCache>
                <c:formatCode>#,##0</c:formatCode>
                <c:ptCount val="13"/>
                <c:pt idx="0">
                  <c:v>31603</c:v>
                </c:pt>
                <c:pt idx="1">
                  <c:v>30937</c:v>
                </c:pt>
                <c:pt idx="2">
                  <c:v>32272</c:v>
                </c:pt>
                <c:pt idx="3">
                  <c:v>28820</c:v>
                </c:pt>
                <c:pt idx="4">
                  <c:v>22376</c:v>
                </c:pt>
                <c:pt idx="5">
                  <c:v>24198</c:v>
                </c:pt>
                <c:pt idx="6">
                  <c:v>34449</c:v>
                </c:pt>
                <c:pt idx="7">
                  <c:v>39710</c:v>
                </c:pt>
                <c:pt idx="8">
                  <c:v>27921</c:v>
                </c:pt>
                <c:pt idx="9">
                  <c:v>32689</c:v>
                </c:pt>
                <c:pt idx="10">
                  <c:v>32488</c:v>
                </c:pt>
                <c:pt idx="11">
                  <c:v>32407</c:v>
                </c:pt>
                <c:pt idx="12">
                  <c:v>369870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DC-4DD7-BD09-B57C82B660C4}"/>
            </c:ext>
          </c:extLst>
        </c:ser>
        <c:ser>
          <c:idx val="1"/>
          <c:order val="3"/>
          <c:tx>
            <c:strRef>
              <c:f>'Pernocta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DC-4DD7-BD09-B57C82B660C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DC-4DD7-BD09-B57C82B660C4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cat'!$K$97:$K$109</c:f>
              <c:numCache>
                <c:formatCode>#,##0</c:formatCode>
                <c:ptCount val="13"/>
                <c:pt idx="0">
                  <c:v>35654</c:v>
                </c:pt>
                <c:pt idx="1">
                  <c:v>33689</c:v>
                </c:pt>
                <c:pt idx="2">
                  <c:v>34279</c:v>
                </c:pt>
                <c:pt idx="3">
                  <c:v>29617</c:v>
                </c:pt>
                <c:pt idx="4">
                  <c:v>20863</c:v>
                </c:pt>
                <c:pt idx="5">
                  <c:v>23213</c:v>
                </c:pt>
                <c:pt idx="6">
                  <c:v>34201</c:v>
                </c:pt>
                <c:pt idx="12">
                  <c:v>211516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3DC-4DD7-BD09-B57C82B66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3DC-4DD7-BD09-B57C82B660C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24239</c:v>
                      </c:pt>
                      <c:pt idx="1">
                        <c:v>26617</c:v>
                      </c:pt>
                      <c:pt idx="2">
                        <c:v>27574</c:v>
                      </c:pt>
                      <c:pt idx="3">
                        <c:v>22852</c:v>
                      </c:pt>
                      <c:pt idx="4">
                        <c:v>13692</c:v>
                      </c:pt>
                      <c:pt idx="5">
                        <c:v>15947</c:v>
                      </c:pt>
                      <c:pt idx="6">
                        <c:v>22949</c:v>
                      </c:pt>
                      <c:pt idx="7">
                        <c:v>27464</c:v>
                      </c:pt>
                      <c:pt idx="8">
                        <c:v>19192</c:v>
                      </c:pt>
                      <c:pt idx="9">
                        <c:v>23206</c:v>
                      </c:pt>
                      <c:pt idx="10">
                        <c:v>28403</c:v>
                      </c:pt>
                      <c:pt idx="11">
                        <c:v>28442</c:v>
                      </c:pt>
                      <c:pt idx="12">
                        <c:v>280577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3DC-4DD7-BD09-B57C82B660C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3DC-4DD7-BD09-B57C82B660C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3DC-4DD7-BD09-B57C82B660C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3DC-4DD7-BD09-B57C82B660C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3DC-4DD7-BD09-B57C82B660C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3DC-4DD7-BD09-B57C82B660C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3DC-4DD7-BD09-B57C82B660C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3DC-4DD7-BD09-B57C82B660C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3DC-4DD7-BD09-B57C82B660C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3DC-4DD7-BD09-B57C82B660C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3DC-4DD7-BD09-B57C82B660C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3DC-4DD7-BD09-B57C82B660C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3DC-4DD7-BD09-B57C82B660C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3DC-4DD7-BD09-B57C82B660C4}"/>
              </c:ext>
            </c:extLst>
          </c:dPt>
          <c:cat>
            <c:strRef>
              <c:f>'Pernocta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cat'!$L$97:$L$109</c:f>
              <c:numCache>
                <c:formatCode>0.0%</c:formatCode>
                <c:ptCount val="13"/>
                <c:pt idx="0">
                  <c:v>0.12818403316140881</c:v>
                </c:pt>
                <c:pt idx="1">
                  <c:v>8.8954973009664817E-2</c:v>
                </c:pt>
                <c:pt idx="2">
                  <c:v>6.2190133862171537E-2</c:v>
                </c:pt>
                <c:pt idx="3">
                  <c:v>2.7654406662040332E-2</c:v>
                </c:pt>
                <c:pt idx="4">
                  <c:v>-6.7617089739006042E-2</c:v>
                </c:pt>
                <c:pt idx="5">
                  <c:v>-4.0705843458136992E-2</c:v>
                </c:pt>
                <c:pt idx="6">
                  <c:v>-7.1990478678626291E-3</c:v>
                </c:pt>
                <c:pt idx="12">
                  <c:v>3.3524712320734951E-2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3DC-4DD7-BD09-B57C82B66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E1-4204-9EDE-AEB3F83EFE44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7.5802932298404482</c:v>
                </c:pt>
                <c:pt idx="1">
                  <c:v>6.9712386605911121</c:v>
                </c:pt>
                <c:pt idx="2">
                  <c:v>6.4654920309986839</c:v>
                </c:pt>
                <c:pt idx="3">
                  <c:v>6.965188020716055</c:v>
                </c:pt>
                <c:pt idx="4">
                  <c:v>6.820077615250117</c:v>
                </c:pt>
                <c:pt idx="5">
                  <c:v>6.8785517271573049</c:v>
                </c:pt>
                <c:pt idx="6">
                  <c:v>6.9805567830313739</c:v>
                </c:pt>
                <c:pt idx="7">
                  <c:v>7.0900904459101861</c:v>
                </c:pt>
                <c:pt idx="8">
                  <c:v>6.8866018317439339</c:v>
                </c:pt>
                <c:pt idx="9">
                  <c:v>6.499798836911598</c:v>
                </c:pt>
                <c:pt idx="10">
                  <c:v>6.9614775499721784</c:v>
                </c:pt>
                <c:pt idx="11">
                  <c:v>6.8930442249892661</c:v>
                </c:pt>
                <c:pt idx="12">
                  <c:v>6.9053546037801281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E1-4204-9EDE-AEB3F83EFE44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E1-4204-9EDE-AEB3F83EFE4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7.5436789772727275</c:v>
                </c:pt>
                <c:pt idx="1">
                  <c:v>7.2220742967575688</c:v>
                </c:pt>
                <c:pt idx="2">
                  <c:v>6.9178930739170204</c:v>
                </c:pt>
                <c:pt idx="3">
                  <c:v>6.8137684550908393</c:v>
                </c:pt>
                <c:pt idx="4">
                  <c:v>7.3308251433251437</c:v>
                </c:pt>
                <c:pt idx="5">
                  <c:v>6.7413964333520449</c:v>
                </c:pt>
                <c:pt idx="6">
                  <c:v>6.7038852318259874</c:v>
                </c:pt>
                <c:pt idx="7">
                  <c:v>7.4288856592953376</c:v>
                </c:pt>
                <c:pt idx="8">
                  <c:v>6.7704580121202129</c:v>
                </c:pt>
                <c:pt idx="9">
                  <c:v>6.8760667623291294</c:v>
                </c:pt>
                <c:pt idx="10">
                  <c:v>6.9672299465240641</c:v>
                </c:pt>
                <c:pt idx="11">
                  <c:v>6.7914762814654814</c:v>
                </c:pt>
                <c:pt idx="12">
                  <c:v>6.9984252461204735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E1-4204-9EDE-AEB3F83EFE44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E1-4204-9EDE-AEB3F83EFE4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E1-4204-9EDE-AEB3F83EFE4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7.274397679014422</c:v>
                </c:pt>
                <c:pt idx="1">
                  <c:v>7.6326716445091964</c:v>
                </c:pt>
                <c:pt idx="2">
                  <c:v>7.1122186087764501</c:v>
                </c:pt>
                <c:pt idx="3">
                  <c:v>6.6024670353041257</c:v>
                </c:pt>
                <c:pt idx="4">
                  <c:v>6.3049797884234966</c:v>
                </c:pt>
                <c:pt idx="5">
                  <c:v>6.3049797884234966</c:v>
                </c:pt>
                <c:pt idx="6">
                  <c:v>6.3049797884234966</c:v>
                </c:pt>
                <c:pt idx="12">
                  <c:v>6.8126303935514461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E1-4204-9EDE-AEB3F83EF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BE1-4204-9EDE-AEB3F83EFE4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7.3644056930375692</c:v>
                      </c:pt>
                      <c:pt idx="1">
                        <c:v>6.5212775777716239</c:v>
                      </c:pt>
                      <c:pt idx="2">
                        <c:v>6.6980792586928164</c:v>
                      </c:pt>
                      <c:pt idx="3">
                        <c:v>6.3827739181384446</c:v>
                      </c:pt>
                      <c:pt idx="4">
                        <c:v>6.2174707421855713</c:v>
                      </c:pt>
                      <c:pt idx="5">
                        <c:v>7.000953086942709</c:v>
                      </c:pt>
                      <c:pt idx="6">
                        <c:v>6.9023408766388297</c:v>
                      </c:pt>
                      <c:pt idx="7">
                        <c:v>7.2397501926274384</c:v>
                      </c:pt>
                      <c:pt idx="8">
                        <c:v>6.7605067064083455</c:v>
                      </c:pt>
                      <c:pt idx="9">
                        <c:v>6.9025843149549875</c:v>
                      </c:pt>
                      <c:pt idx="10">
                        <c:v>7.2594999762797094</c:v>
                      </c:pt>
                      <c:pt idx="11">
                        <c:v>6.700858000858001</c:v>
                      </c:pt>
                      <c:pt idx="12">
                        <c:v>6.8179177263924213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BE1-4204-9EDE-AEB3F83EFE4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E1-4204-9EDE-AEB3F83EFE4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E1-4204-9EDE-AEB3F83EFE4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E1-4204-9EDE-AEB3F83EFE4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E1-4204-9EDE-AEB3F83EFE4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BE1-4204-9EDE-AEB3F83EFE4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BE1-4204-9EDE-AEB3F83EFE4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BE1-4204-9EDE-AEB3F83EFE4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BE1-4204-9EDE-AEB3F83EFE4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BE1-4204-9EDE-AEB3F83EFE4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BE1-4204-9EDE-AEB3F83EFE4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BE1-4204-9EDE-AEB3F83EFE4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BE1-4204-9EDE-AEB3F83EFE4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BE1-4204-9EDE-AEB3F83EFE44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-0.26928129825830549</c:v>
                </c:pt>
                <c:pt idx="1">
                  <c:v>0.41059734775162759</c:v>
                </c:pt>
                <c:pt idx="2">
                  <c:v>0.19432553485942972</c:v>
                </c:pt>
                <c:pt idx="3">
                  <c:v>-0.21130141978671357</c:v>
                </c:pt>
                <c:pt idx="4">
                  <c:v>-1.0258453549016471</c:v>
                </c:pt>
                <c:pt idx="5">
                  <c:v>-0.43641664492854826</c:v>
                </c:pt>
                <c:pt idx="6">
                  <c:v>-0.39890544340249079</c:v>
                </c:pt>
                <c:pt idx="12">
                  <c:v>-0.20726998262907159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E1-4204-9EDE-AEB3F83EF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FBE-44EB-9BD5-B72133179410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4.4596391263057926</c:v>
                </c:pt>
                <c:pt idx="1">
                  <c:v>2.5011169024571855</c:v>
                </c:pt>
                <c:pt idx="2">
                  <c:v>3.1333333333333333</c:v>
                </c:pt>
                <c:pt idx="3">
                  <c:v>3.7895878524945772</c:v>
                </c:pt>
                <c:pt idx="4">
                  <c:v>3.0149592021758838</c:v>
                </c:pt>
                <c:pt idx="5">
                  <c:v>3.406364301389905</c:v>
                </c:pt>
                <c:pt idx="6">
                  <c:v>3.6836089494163424</c:v>
                </c:pt>
                <c:pt idx="7">
                  <c:v>3.593650159744409</c:v>
                </c:pt>
                <c:pt idx="8">
                  <c:v>3.963002114164905</c:v>
                </c:pt>
                <c:pt idx="9">
                  <c:v>3.3147033533963888</c:v>
                </c:pt>
                <c:pt idx="10">
                  <c:v>4.3719325153374236</c:v>
                </c:pt>
                <c:pt idx="11">
                  <c:v>3.9628305932809149</c:v>
                </c:pt>
                <c:pt idx="12">
                  <c:v>3.5534595501386561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BE-44EB-9BD5-B72133179410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FBE-44EB-9BD5-B7213317941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4.9236192714453582</c:v>
                </c:pt>
                <c:pt idx="1">
                  <c:v>3.7223880597014927</c:v>
                </c:pt>
                <c:pt idx="2">
                  <c:v>3.7395048439181915</c:v>
                </c:pt>
                <c:pt idx="3">
                  <c:v>3.6893333333333334</c:v>
                </c:pt>
                <c:pt idx="4">
                  <c:v>3.8170005414185164</c:v>
                </c:pt>
                <c:pt idx="5">
                  <c:v>3.2416153319644079</c:v>
                </c:pt>
                <c:pt idx="6">
                  <c:v>3.3543548387096775</c:v>
                </c:pt>
                <c:pt idx="7">
                  <c:v>4.2007764836383803</c:v>
                </c:pt>
                <c:pt idx="8">
                  <c:v>3.7727522431789051</c:v>
                </c:pt>
                <c:pt idx="9">
                  <c:v>3.4663247863247864</c:v>
                </c:pt>
                <c:pt idx="10">
                  <c:v>4.1312714776632307</c:v>
                </c:pt>
                <c:pt idx="11">
                  <c:v>3.5750845002414291</c:v>
                </c:pt>
                <c:pt idx="12">
                  <c:v>3.7180054561988483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BE-44EB-9BD5-B72133179410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FBE-44EB-9BD5-B7213317941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FBE-44EB-9BD5-B7213317941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4.6042296072507556</c:v>
                </c:pt>
                <c:pt idx="1">
                  <c:v>4.3747099767981439</c:v>
                </c:pt>
                <c:pt idx="2">
                  <c:v>3.6489825581395348</c:v>
                </c:pt>
                <c:pt idx="3">
                  <c:v>3.3453169347209082</c:v>
                </c:pt>
                <c:pt idx="4">
                  <c:v>3.5104458324359249</c:v>
                </c:pt>
                <c:pt idx="5">
                  <c:v>3.1463759021022906</c:v>
                </c:pt>
                <c:pt idx="6">
                  <c:v>3.5928991905813099</c:v>
                </c:pt>
                <c:pt idx="12">
                  <c:v>3.5099197791770895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FBE-44EB-9BD5-B72133179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FBE-44EB-9BD5-B7213317941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5.724462365591398</c:v>
                      </c:pt>
                      <c:pt idx="1">
                        <c:v>2.9379509379509381</c:v>
                      </c:pt>
                      <c:pt idx="2">
                        <c:v>3.2213947190250507</c:v>
                      </c:pt>
                      <c:pt idx="3">
                        <c:v>2.8110674525212835</c:v>
                      </c:pt>
                      <c:pt idx="4">
                        <c:v>2.6286314315715784</c:v>
                      </c:pt>
                      <c:pt idx="5">
                        <c:v>3.6400807672892479</c:v>
                      </c:pt>
                      <c:pt idx="6">
                        <c:v>4.1811648079306076</c:v>
                      </c:pt>
                      <c:pt idx="7">
                        <c:v>4.0331521739130434</c:v>
                      </c:pt>
                      <c:pt idx="8">
                        <c:v>3.5713871154962273</c:v>
                      </c:pt>
                      <c:pt idx="9">
                        <c:v>3.554815263476681</c:v>
                      </c:pt>
                      <c:pt idx="10">
                        <c:v>3.6112132352941178</c:v>
                      </c:pt>
                      <c:pt idx="11">
                        <c:v>4.1369788846778563</c:v>
                      </c:pt>
                      <c:pt idx="12">
                        <c:v>3.6194389053152718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FBE-44EB-9BD5-B7213317941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FBE-44EB-9BD5-B7213317941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FBE-44EB-9BD5-B7213317941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FBE-44EB-9BD5-B7213317941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FBE-44EB-9BD5-B7213317941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FBE-44EB-9BD5-B7213317941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FBE-44EB-9BD5-B7213317941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FBE-44EB-9BD5-B7213317941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FBE-44EB-9BD5-B7213317941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FBE-44EB-9BD5-B7213317941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FBE-44EB-9BD5-B7213317941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FBE-44EB-9BD5-B7213317941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FBE-44EB-9BD5-B7213317941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FBE-44EB-9BD5-B72133179410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-0.31938966419460257</c:v>
                </c:pt>
                <c:pt idx="1">
                  <c:v>0.65232191709665122</c:v>
                </c:pt>
                <c:pt idx="2">
                  <c:v>-9.052228577865673E-2</c:v>
                </c:pt>
                <c:pt idx="3">
                  <c:v>-0.34401639861242517</c:v>
                </c:pt>
                <c:pt idx="4">
                  <c:v>-0.30655470898259152</c:v>
                </c:pt>
                <c:pt idx="5">
                  <c:v>-9.5239429862117309E-2</c:v>
                </c:pt>
                <c:pt idx="6">
                  <c:v>0.23854435187163237</c:v>
                </c:pt>
                <c:pt idx="12">
                  <c:v>-4.9847914996118625E-2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FBE-44EB-9BD5-B72133179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65A-4E19-8500-34F2233D35AD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5.6556016597510377</c:v>
                </c:pt>
                <c:pt idx="1">
                  <c:v>3.5454545454545454</c:v>
                </c:pt>
                <c:pt idx="2">
                  <c:v>4.1143911439114387</c:v>
                </c:pt>
                <c:pt idx="3">
                  <c:v>4.7992895204262878</c:v>
                </c:pt>
                <c:pt idx="4">
                  <c:v>4.9326145552560643</c:v>
                </c:pt>
                <c:pt idx="5">
                  <c:v>4.7995337995337994</c:v>
                </c:pt>
                <c:pt idx="6">
                  <c:v>6.0435855263157894</c:v>
                </c:pt>
                <c:pt idx="7">
                  <c:v>5.8556461001164148</c:v>
                </c:pt>
                <c:pt idx="8">
                  <c:v>5.8552746294681777</c:v>
                </c:pt>
                <c:pt idx="9">
                  <c:v>5.0836909871244638</c:v>
                </c:pt>
                <c:pt idx="10">
                  <c:v>4.5080042689434361</c:v>
                </c:pt>
                <c:pt idx="11">
                  <c:v>4.8214285714285712</c:v>
                </c:pt>
                <c:pt idx="12">
                  <c:v>5.1606203267792852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5A-4E19-8500-34F2233D35AD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65A-4E19-8500-34F2233D35A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5.9452736318407959</c:v>
                </c:pt>
                <c:pt idx="1">
                  <c:v>4.55</c:v>
                </c:pt>
                <c:pt idx="2">
                  <c:v>4.6043046357615891</c:v>
                </c:pt>
                <c:pt idx="3">
                  <c:v>4.6322350845948357</c:v>
                </c:pt>
                <c:pt idx="4">
                  <c:v>5.5975460122699383</c:v>
                </c:pt>
                <c:pt idx="5">
                  <c:v>4.7594529364440872</c:v>
                </c:pt>
                <c:pt idx="6">
                  <c:v>5.4310975609756094</c:v>
                </c:pt>
                <c:pt idx="7">
                  <c:v>5.8579207920792076</c:v>
                </c:pt>
                <c:pt idx="8">
                  <c:v>5.25</c:v>
                </c:pt>
                <c:pt idx="9">
                  <c:v>4.9358386801099909</c:v>
                </c:pt>
                <c:pt idx="10">
                  <c:v>5.1870350690754519</c:v>
                </c:pt>
                <c:pt idx="11">
                  <c:v>4.5507246376811592</c:v>
                </c:pt>
                <c:pt idx="12">
                  <c:v>5.1812612074118354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65A-4E19-8500-34F2233D35AD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65A-4E19-8500-34F2233D35A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65A-4E19-8500-34F2233D35A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5.8961538461538465</c:v>
                </c:pt>
                <c:pt idx="1">
                  <c:v>5.2146118721461185</c:v>
                </c:pt>
                <c:pt idx="2">
                  <c:v>4.0191616766467062</c:v>
                </c:pt>
                <c:pt idx="3">
                  <c:v>5.5784499054820413</c:v>
                </c:pt>
                <c:pt idx="4">
                  <c:v>6.1537356321839081</c:v>
                </c:pt>
                <c:pt idx="5">
                  <c:v>4.539608574091333</c:v>
                </c:pt>
                <c:pt idx="6">
                  <c:v>5.3710455764075071</c:v>
                </c:pt>
                <c:pt idx="12">
                  <c:v>5.2226920366455252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65A-4E19-8500-34F2233D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65A-4E19-8500-34F2233D35A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5.7339805825242722</c:v>
                      </c:pt>
                      <c:pt idx="1">
                        <c:v>4.2582524271844662</c:v>
                      </c:pt>
                      <c:pt idx="2">
                        <c:v>4.8299445471349349</c:v>
                      </c:pt>
                      <c:pt idx="3">
                        <c:v>3.7936046511627906</c:v>
                      </c:pt>
                      <c:pt idx="4">
                        <c:v>3.9125596184419713</c:v>
                      </c:pt>
                      <c:pt idx="5">
                        <c:v>5.4429347826086953</c:v>
                      </c:pt>
                      <c:pt idx="6">
                        <c:v>6.2126563649742454</c:v>
                      </c:pt>
                      <c:pt idx="7">
                        <c:v>6.4098601913171454</c:v>
                      </c:pt>
                      <c:pt idx="8">
                        <c:v>5.5612691466083151</c:v>
                      </c:pt>
                      <c:pt idx="9">
                        <c:v>4.6286201022146507</c:v>
                      </c:pt>
                      <c:pt idx="10">
                        <c:v>4.5814977973568283</c:v>
                      </c:pt>
                      <c:pt idx="11">
                        <c:v>4.6321559074299632</c:v>
                      </c:pt>
                      <c:pt idx="12">
                        <c:v>5.2284492213204654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65A-4E19-8500-34F2233D35A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65A-4E19-8500-34F2233D35A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65A-4E19-8500-34F2233D35A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65A-4E19-8500-34F2233D35A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65A-4E19-8500-34F2233D35A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65A-4E19-8500-34F2233D35A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65A-4E19-8500-34F2233D35A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65A-4E19-8500-34F2233D35A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65A-4E19-8500-34F2233D35A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65A-4E19-8500-34F2233D35A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65A-4E19-8500-34F2233D35A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65A-4E19-8500-34F2233D35A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65A-4E19-8500-34F2233D35A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65A-4E19-8500-34F2233D35AD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-4.9119785686949413E-2</c:v>
                </c:pt>
                <c:pt idx="1">
                  <c:v>0.66461187214611872</c:v>
                </c:pt>
                <c:pt idx="2">
                  <c:v>-0.5851429591148829</c:v>
                </c:pt>
                <c:pt idx="3">
                  <c:v>0.94621482088720565</c:v>
                </c:pt>
                <c:pt idx="4">
                  <c:v>0.55618961991396976</c:v>
                </c:pt>
                <c:pt idx="5">
                  <c:v>-0.21984436235275417</c:v>
                </c:pt>
                <c:pt idx="6">
                  <c:v>-6.0051984568102235E-2</c:v>
                </c:pt>
                <c:pt idx="12">
                  <c:v>0.12421661660818817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65A-4E19-8500-34F2233D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B74-4BFB-938F-B700DC07E9DA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3.4500875656742558</c:v>
                </c:pt>
                <c:pt idx="1">
                  <c:v>1.9333333333333333</c:v>
                </c:pt>
                <c:pt idx="2">
                  <c:v>2.6110019646365421</c:v>
                </c:pt>
                <c:pt idx="3">
                  <c:v>3.096341463414634</c:v>
                </c:pt>
                <c:pt idx="4">
                  <c:v>2.043032786885246</c:v>
                </c:pt>
                <c:pt idx="5">
                  <c:v>2.7691897654584223</c:v>
                </c:pt>
                <c:pt idx="6">
                  <c:v>2.6926795580110499</c:v>
                </c:pt>
                <c:pt idx="7">
                  <c:v>2.4124620060790272</c:v>
                </c:pt>
                <c:pt idx="8">
                  <c:v>2.6794795978710821</c:v>
                </c:pt>
                <c:pt idx="9">
                  <c:v>2.6699256941728589</c:v>
                </c:pt>
                <c:pt idx="10">
                  <c:v>4.0245231607629428</c:v>
                </c:pt>
                <c:pt idx="11">
                  <c:v>2.1342281879194629</c:v>
                </c:pt>
                <c:pt idx="12">
                  <c:v>2.606007836308228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74-4BFB-938F-B700DC07E9DA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B74-4BFB-938F-B700DC07E9D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2.439516129032258</c:v>
                </c:pt>
                <c:pt idx="1">
                  <c:v>2.4962962962962965</c:v>
                </c:pt>
                <c:pt idx="2">
                  <c:v>2.1323076923076925</c:v>
                </c:pt>
                <c:pt idx="3">
                  <c:v>2.7497781721384205</c:v>
                </c:pt>
                <c:pt idx="4">
                  <c:v>2.4108527131782944</c:v>
                </c:pt>
                <c:pt idx="5">
                  <c:v>2.1179273377010124</c:v>
                </c:pt>
                <c:pt idx="6">
                  <c:v>2.6074561403508771</c:v>
                </c:pt>
                <c:pt idx="7">
                  <c:v>3.2130421953378576</c:v>
                </c:pt>
                <c:pt idx="8">
                  <c:v>3.0464354001638898</c:v>
                </c:pt>
                <c:pt idx="9">
                  <c:v>2.5921483097055615</c:v>
                </c:pt>
                <c:pt idx="10">
                  <c:v>2.1984435797665371</c:v>
                </c:pt>
                <c:pt idx="11">
                  <c:v>2.4612202688728027</c:v>
                </c:pt>
                <c:pt idx="12">
                  <c:v>2.7191165969601143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74-4BFB-938F-B700DC07E9DA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B74-4BFB-938F-B700DC07E9D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B74-4BFB-938F-B700DC07E9D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2.7518382352941178</c:v>
                </c:pt>
                <c:pt idx="1">
                  <c:v>3.5070754716981134</c:v>
                </c:pt>
                <c:pt idx="2">
                  <c:v>3.0776340110905731</c:v>
                </c:pt>
                <c:pt idx="3">
                  <c:v>2.2271651680075721</c:v>
                </c:pt>
                <c:pt idx="4">
                  <c:v>2.3786527222393108</c:v>
                </c:pt>
                <c:pt idx="5">
                  <c:v>2.4392147587511825</c:v>
                </c:pt>
                <c:pt idx="6">
                  <c:v>2.6642397087650518</c:v>
                </c:pt>
                <c:pt idx="12">
                  <c:v>2.5160169029443837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B74-4BFB-938F-B700DC07E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B74-4BFB-938F-B700DC07E9D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5.7030567685589517</c:v>
                      </c:pt>
                      <c:pt idx="1">
                        <c:v>2.1572904707233067</c:v>
                      </c:pt>
                      <c:pt idx="2">
                        <c:v>2.2916666666666665</c:v>
                      </c:pt>
                      <c:pt idx="3">
                        <c:v>2.5253592561284868</c:v>
                      </c:pt>
                      <c:pt idx="4">
                        <c:v>2.2661579892280073</c:v>
                      </c:pt>
                      <c:pt idx="5">
                        <c:v>2.5742971887550201</c:v>
                      </c:pt>
                      <c:pt idx="6">
                        <c:v>3.1494768310911807</c:v>
                      </c:pt>
                      <c:pt idx="7">
                        <c:v>3.2569093967796201</c:v>
                      </c:pt>
                      <c:pt idx="8">
                        <c:v>2.8530805687203791</c:v>
                      </c:pt>
                      <c:pt idx="9">
                        <c:v>2.9624060150375939</c:v>
                      </c:pt>
                      <c:pt idx="10">
                        <c:v>2.9164037854889591</c:v>
                      </c:pt>
                      <c:pt idx="11">
                        <c:v>3.7407407407407409</c:v>
                      </c:pt>
                      <c:pt idx="12">
                        <c:v>2.8847155448717947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B74-4BFB-938F-B700DC07E9D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B74-4BFB-938F-B700DC07E9D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B74-4BFB-938F-B700DC07E9D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B74-4BFB-938F-B700DC07E9D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B74-4BFB-938F-B700DC07E9D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B74-4BFB-938F-B700DC07E9D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B74-4BFB-938F-B700DC07E9D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B74-4BFB-938F-B700DC07E9D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B74-4BFB-938F-B700DC07E9D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B74-4BFB-938F-B700DC07E9D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B74-4BFB-938F-B700DC07E9D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B74-4BFB-938F-B700DC07E9D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B74-4BFB-938F-B700DC07E9D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B74-4BFB-938F-B700DC07E9DA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0.31232210626185974</c:v>
                </c:pt>
                <c:pt idx="1">
                  <c:v>1.0107791754018169</c:v>
                </c:pt>
                <c:pt idx="2">
                  <c:v>0.94532631878288065</c:v>
                </c:pt>
                <c:pt idx="3">
                  <c:v>-0.52261300413084832</c:v>
                </c:pt>
                <c:pt idx="4">
                  <c:v>-3.2199990938983625E-2</c:v>
                </c:pt>
                <c:pt idx="5">
                  <c:v>0.32128742105017016</c:v>
                </c:pt>
                <c:pt idx="6">
                  <c:v>5.6783568414174646E-2</c:v>
                </c:pt>
                <c:pt idx="12">
                  <c:v>2.6567709134190043E-2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B74-4BFB-938F-B700DC07E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79-4E8A-BF53-EDEC88E3AFFF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7.7287346975651623</c:v>
                </c:pt>
                <c:pt idx="1">
                  <c:v>7.2371334927805826</c:v>
                </c:pt>
                <c:pt idx="2">
                  <c:v>6.7771826031339941</c:v>
                </c:pt>
                <c:pt idx="3">
                  <c:v>7.1761118048218231</c:v>
                </c:pt>
                <c:pt idx="4">
                  <c:v>7.215223838440898</c:v>
                </c:pt>
                <c:pt idx="5">
                  <c:v>7.3506738946635499</c:v>
                </c:pt>
                <c:pt idx="6">
                  <c:v>7.632933930032241</c:v>
                </c:pt>
                <c:pt idx="7">
                  <c:v>7.9521933927428483</c:v>
                </c:pt>
                <c:pt idx="8">
                  <c:v>7.3389119058002619</c:v>
                </c:pt>
                <c:pt idx="9">
                  <c:v>6.9657051819553919</c:v>
                </c:pt>
                <c:pt idx="10">
                  <c:v>7.1145564168819986</c:v>
                </c:pt>
                <c:pt idx="11">
                  <c:v>7.0803069754693713</c:v>
                </c:pt>
                <c:pt idx="12">
                  <c:v>7.2831624482424626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79-4E8A-BF53-EDEC88E3AFFF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A79-4E8A-BF53-EDEC88E3AFF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7.6465378050468242</c:v>
                </c:pt>
                <c:pt idx="1">
                  <c:v>7.3257572407694012</c:v>
                </c:pt>
                <c:pt idx="2">
                  <c:v>7.0455783783783783</c:v>
                </c:pt>
                <c:pt idx="3">
                  <c:v>7.1445442996282882</c:v>
                </c:pt>
                <c:pt idx="4">
                  <c:v>7.6977217479789699</c:v>
                </c:pt>
                <c:pt idx="5">
                  <c:v>7.2467262934229382</c:v>
                </c:pt>
                <c:pt idx="6">
                  <c:v>7.6586061051857302</c:v>
                </c:pt>
                <c:pt idx="7">
                  <c:v>8.2997506234413958</c:v>
                </c:pt>
                <c:pt idx="8">
                  <c:v>7.6414130666099167</c:v>
                </c:pt>
                <c:pt idx="9">
                  <c:v>7.2994439020248763</c:v>
                </c:pt>
                <c:pt idx="10">
                  <c:v>7.1554744525547447</c:v>
                </c:pt>
                <c:pt idx="11">
                  <c:v>7.0942144253056405</c:v>
                </c:pt>
                <c:pt idx="12">
                  <c:v>7.4233647722186014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79-4E8A-BF53-EDEC88E3AFFF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A79-4E8A-BF53-EDEC88E3AFF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A79-4E8A-BF53-EDEC88E3AFF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7.4318090743131933</c:v>
                </c:pt>
                <c:pt idx="1">
                  <c:v>7.7657568003032891</c:v>
                </c:pt>
                <c:pt idx="2">
                  <c:v>7.32590466795211</c:v>
                </c:pt>
                <c:pt idx="3">
                  <c:v>7.1102807414327156</c:v>
                </c:pt>
                <c:pt idx="4">
                  <c:v>7.0021492665627854</c:v>
                </c:pt>
                <c:pt idx="5">
                  <c:v>7.2735975185838813</c:v>
                </c:pt>
                <c:pt idx="6">
                  <c:v>7.3988557417245611</c:v>
                </c:pt>
                <c:pt idx="12">
                  <c:v>7.3388074264433056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A79-4E8A-BF53-EDEC88E3A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A79-4E8A-BF53-EDEC88E3AFF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6.4585365853658541</c:v>
                      </c:pt>
                      <c:pt idx="1">
                        <c:v>5.3278617710583154</c:v>
                      </c:pt>
                      <c:pt idx="2">
                        <c:v>6.549460043196544</c:v>
                      </c:pt>
                      <c:pt idx="3">
                        <c:v>5.5182413470533209</c:v>
                      </c:pt>
                      <c:pt idx="4">
                        <c:v>5.0102339181286553</c:v>
                      </c:pt>
                      <c:pt idx="5">
                        <c:v>6.4601671309192197</c:v>
                      </c:pt>
                      <c:pt idx="6">
                        <c:v>7.0141099261689908</c:v>
                      </c:pt>
                      <c:pt idx="7">
                        <c:v>6.4512410426835602</c:v>
                      </c:pt>
                      <c:pt idx="8">
                        <c:v>7.082481389578164</c:v>
                      </c:pt>
                      <c:pt idx="9">
                        <c:v>6.5688409646233934</c:v>
                      </c:pt>
                      <c:pt idx="10">
                        <c:v>7.1657880580957505</c:v>
                      </c:pt>
                      <c:pt idx="11">
                        <c:v>6.5794545249633725</c:v>
                      </c:pt>
                      <c:pt idx="12">
                        <c:v>6.6540103016924208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A79-4E8A-BF53-EDEC88E3AFF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A79-4E8A-BF53-EDEC88E3AFF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A79-4E8A-BF53-EDEC88E3AFF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A79-4E8A-BF53-EDEC88E3AFF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A79-4E8A-BF53-EDEC88E3AFF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A79-4E8A-BF53-EDEC88E3AFF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A79-4E8A-BF53-EDEC88E3AFF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A79-4E8A-BF53-EDEC88E3AFF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A79-4E8A-BF53-EDEC88E3AFF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A79-4E8A-BF53-EDEC88E3AFF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A79-4E8A-BF53-EDEC88E3AFF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A79-4E8A-BF53-EDEC88E3AFF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A79-4E8A-BF53-EDEC88E3AFF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A79-4E8A-BF53-EDEC88E3AFFF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-0.21472873073363097</c:v>
                </c:pt>
                <c:pt idx="1">
                  <c:v>0.43999955953388792</c:v>
                </c:pt>
                <c:pt idx="2">
                  <c:v>0.28032628957373174</c:v>
                </c:pt>
                <c:pt idx="3">
                  <c:v>-3.4263558195572585E-2</c:v>
                </c:pt>
                <c:pt idx="4">
                  <c:v>-0.69557248141618455</c:v>
                </c:pt>
                <c:pt idx="5">
                  <c:v>2.6871225160943091E-2</c:v>
                </c:pt>
                <c:pt idx="6">
                  <c:v>-0.25975036346116909</c:v>
                </c:pt>
                <c:pt idx="12">
                  <c:v>-4.6563458233265465E-2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A79-4E8A-BF53-EDEC88E3A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DB-4FB7-8287-24BBB8466A01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7.8009301270417426</c:v>
                </c:pt>
                <c:pt idx="1">
                  <c:v>7.3254189944134076</c:v>
                </c:pt>
                <c:pt idx="2">
                  <c:v>6.58644785600847</c:v>
                </c:pt>
                <c:pt idx="3">
                  <c:v>7.2563217110393223</c:v>
                </c:pt>
                <c:pt idx="4">
                  <c:v>7.2387146878943796</c:v>
                </c:pt>
                <c:pt idx="5">
                  <c:v>7.4717546914296769</c:v>
                </c:pt>
                <c:pt idx="6">
                  <c:v>7.5208927342444207</c:v>
                </c:pt>
                <c:pt idx="7">
                  <c:v>8.2123629112662009</c:v>
                </c:pt>
                <c:pt idx="8">
                  <c:v>7.5409499080385158</c:v>
                </c:pt>
                <c:pt idx="9">
                  <c:v>7.3660401115208201</c:v>
                </c:pt>
                <c:pt idx="10">
                  <c:v>7.3525042444821729</c:v>
                </c:pt>
                <c:pt idx="11">
                  <c:v>6.8791851771589556</c:v>
                </c:pt>
                <c:pt idx="12">
                  <c:v>7.3827802166648056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DB-4FB7-8287-24BBB8466A01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DB-4FB7-8287-24BBB8466A0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8.2206811005863774</c:v>
                </c:pt>
                <c:pt idx="1">
                  <c:v>7.6376719576719578</c:v>
                </c:pt>
                <c:pt idx="2">
                  <c:v>7.1928329509450455</c:v>
                </c:pt>
                <c:pt idx="3">
                  <c:v>7.4496042216358838</c:v>
                </c:pt>
                <c:pt idx="4">
                  <c:v>7.6742393092105265</c:v>
                </c:pt>
                <c:pt idx="5">
                  <c:v>7.4459115805946796</c:v>
                </c:pt>
                <c:pt idx="6">
                  <c:v>7.4017708909795239</c:v>
                </c:pt>
                <c:pt idx="7">
                  <c:v>8.1807273741977493</c:v>
                </c:pt>
                <c:pt idx="8">
                  <c:v>7.8828231829178499</c:v>
                </c:pt>
                <c:pt idx="9">
                  <c:v>7.6954667655511262</c:v>
                </c:pt>
                <c:pt idx="10">
                  <c:v>7.7374067164179108</c:v>
                </c:pt>
                <c:pt idx="11">
                  <c:v>7.5679450757575761</c:v>
                </c:pt>
                <c:pt idx="12">
                  <c:v>7.6740495125594732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DB-4FB7-8287-24BBB8466A01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DB-4FB7-8287-24BBB8466A0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DB-4FB7-8287-24BBB8466A0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7.9214605580434032</c:v>
                </c:pt>
                <c:pt idx="1">
                  <c:v>8.0129692832764512</c:v>
                </c:pt>
                <c:pt idx="2">
                  <c:v>7.4552545155993428</c:v>
                </c:pt>
                <c:pt idx="3">
                  <c:v>8.0624626776543646</c:v>
                </c:pt>
                <c:pt idx="4">
                  <c:v>7.4849375459221159</c:v>
                </c:pt>
                <c:pt idx="5">
                  <c:v>7.9270216962524653</c:v>
                </c:pt>
                <c:pt idx="6">
                  <c:v>7.6291474992659296</c:v>
                </c:pt>
                <c:pt idx="12">
                  <c:v>7.7767574818742213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3DB-4FB7-8287-24BBB8466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3DB-4FB7-8287-24BBB8466A0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6.5042016806722689</c:v>
                      </c:pt>
                      <c:pt idx="1">
                        <c:v>4.0470588235294116</c:v>
                      </c:pt>
                      <c:pt idx="2">
                        <c:v>3.8153846153846156</c:v>
                      </c:pt>
                      <c:pt idx="3">
                        <c:v>2.0697674418604652</c:v>
                      </c:pt>
                      <c:pt idx="4">
                        <c:v>2.9821428571428572</c:v>
                      </c:pt>
                      <c:pt idx="5">
                        <c:v>5.4222222222222225</c:v>
                      </c:pt>
                      <c:pt idx="6">
                        <c:v>6.4112291350531105</c:v>
                      </c:pt>
                      <c:pt idx="7">
                        <c:v>5.0424137931034485</c:v>
                      </c:pt>
                      <c:pt idx="8">
                        <c:v>7.7452655031563316</c:v>
                      </c:pt>
                      <c:pt idx="9">
                        <c:v>7.1007009011586328</c:v>
                      </c:pt>
                      <c:pt idx="10">
                        <c:v>7.5264134780125644</c:v>
                      </c:pt>
                      <c:pt idx="11">
                        <c:v>6.7358556056924677</c:v>
                      </c:pt>
                      <c:pt idx="12">
                        <c:v>6.9136660747345751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3DB-4FB7-8287-24BBB8466A0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3DB-4FB7-8287-24BBB8466A0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3DB-4FB7-8287-24BBB8466A0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3DB-4FB7-8287-24BBB8466A0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3DB-4FB7-8287-24BBB8466A0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3DB-4FB7-8287-24BBB8466A0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3DB-4FB7-8287-24BBB8466A0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3DB-4FB7-8287-24BBB8466A0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3DB-4FB7-8287-24BBB8466A0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3DB-4FB7-8287-24BBB8466A0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3DB-4FB7-8287-24BBB8466A0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3DB-4FB7-8287-24BBB8466A0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3DB-4FB7-8287-24BBB8466A0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3DB-4FB7-8287-24BBB8466A01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-0.29922054254297414</c:v>
                </c:pt>
                <c:pt idx="1">
                  <c:v>0.37529732560449336</c:v>
                </c:pt>
                <c:pt idx="2">
                  <c:v>0.26242156465429733</c:v>
                </c:pt>
                <c:pt idx="3">
                  <c:v>0.61285845601848088</c:v>
                </c:pt>
                <c:pt idx="4">
                  <c:v>-0.18930176328841064</c:v>
                </c:pt>
                <c:pt idx="5">
                  <c:v>0.48111011565778572</c:v>
                </c:pt>
                <c:pt idx="6">
                  <c:v>0.22737660828640571</c:v>
                </c:pt>
                <c:pt idx="12">
                  <c:v>0.21062225896309084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3DB-4FB7-8287-24BBB8466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6A-496D-B61B-2DC4272CD693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9.5926157697121397</c:v>
                </c:pt>
                <c:pt idx="1">
                  <c:v>9.1799802761341223</c:v>
                </c:pt>
                <c:pt idx="2">
                  <c:v>7.9189031505250878</c:v>
                </c:pt>
                <c:pt idx="3">
                  <c:v>9.9245283018867916</c:v>
                </c:pt>
                <c:pt idx="4">
                  <c:v>9.1011302795954787</c:v>
                </c:pt>
                <c:pt idx="5">
                  <c:v>8.6592379583033789</c:v>
                </c:pt>
                <c:pt idx="6">
                  <c:v>9.7504288164665525</c:v>
                </c:pt>
                <c:pt idx="7">
                  <c:v>9.4147727272727266</c:v>
                </c:pt>
                <c:pt idx="8">
                  <c:v>9.2540394973070015</c:v>
                </c:pt>
                <c:pt idx="9">
                  <c:v>8.8236196319018401</c:v>
                </c:pt>
                <c:pt idx="10">
                  <c:v>8.2161835748792278</c:v>
                </c:pt>
                <c:pt idx="11">
                  <c:v>8.446748878923767</c:v>
                </c:pt>
                <c:pt idx="12">
                  <c:v>8.8677046429237372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6A-496D-B61B-2DC4272CD693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D6A-496D-B61B-2DC4272CD69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8.2321326472269867</c:v>
                </c:pt>
                <c:pt idx="1">
                  <c:v>8.9388221841052022</c:v>
                </c:pt>
                <c:pt idx="2">
                  <c:v>8.2895294616362865</c:v>
                </c:pt>
                <c:pt idx="3">
                  <c:v>7.8938468764678253</c:v>
                </c:pt>
                <c:pt idx="4">
                  <c:v>12.54282267792521</c:v>
                </c:pt>
                <c:pt idx="5">
                  <c:v>9.0062460961898818</c:v>
                </c:pt>
                <c:pt idx="6">
                  <c:v>9.8148606811145509</c:v>
                </c:pt>
                <c:pt idx="7">
                  <c:v>9.781685467816855</c:v>
                </c:pt>
                <c:pt idx="8">
                  <c:v>9.7643636363636368</c:v>
                </c:pt>
                <c:pt idx="9">
                  <c:v>8.1571428571428566</c:v>
                </c:pt>
                <c:pt idx="10">
                  <c:v>7.9636135508155581</c:v>
                </c:pt>
                <c:pt idx="11">
                  <c:v>8.140483383685801</c:v>
                </c:pt>
                <c:pt idx="12">
                  <c:v>8.7609598523304104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D6A-496D-B61B-2DC4272CD693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D6A-496D-B61B-2DC4272CD69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D6A-496D-B61B-2DC4272CD69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7.774903687396808</c:v>
                </c:pt>
                <c:pt idx="1">
                  <c:v>8.3076049943246311</c:v>
                </c:pt>
                <c:pt idx="2">
                  <c:v>7.7248822605965461</c:v>
                </c:pt>
                <c:pt idx="3">
                  <c:v>7.7075306479859895</c:v>
                </c:pt>
                <c:pt idx="4">
                  <c:v>7.3985401459854012</c:v>
                </c:pt>
                <c:pt idx="5">
                  <c:v>8.6064516129032267</c:v>
                </c:pt>
                <c:pt idx="6">
                  <c:v>8.5426065162907268</c:v>
                </c:pt>
                <c:pt idx="12">
                  <c:v>7.9771708450938075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D6A-496D-B61B-2DC4272CD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D6A-496D-B61B-2DC4272CD69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7.5774058577405858</c:v>
                      </c:pt>
                      <c:pt idx="1">
                        <c:v>7.015625</c:v>
                      </c:pt>
                      <c:pt idx="2">
                        <c:v>7.231012658227848</c:v>
                      </c:pt>
                      <c:pt idx="3">
                        <c:v>7.3420074349442377</c:v>
                      </c:pt>
                      <c:pt idx="4">
                        <c:v>6.5496183206106871</c:v>
                      </c:pt>
                      <c:pt idx="5">
                        <c:v>7.9567099567099566</c:v>
                      </c:pt>
                      <c:pt idx="6">
                        <c:v>7.3955555555555552</c:v>
                      </c:pt>
                      <c:pt idx="7">
                        <c:v>6.5977900552486188</c:v>
                      </c:pt>
                      <c:pt idx="8">
                        <c:v>7.3301088270858523</c:v>
                      </c:pt>
                      <c:pt idx="9">
                        <c:v>6.9228694714131604</c:v>
                      </c:pt>
                      <c:pt idx="10">
                        <c:v>7.9698209718670077</c:v>
                      </c:pt>
                      <c:pt idx="11">
                        <c:v>8.2085187539732996</c:v>
                      </c:pt>
                      <c:pt idx="12">
                        <c:v>7.4559044955904499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D6A-496D-B61B-2DC4272CD693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CD6A-496D-B61B-2DC4272CD693}"/>
                    </c:ext>
                  </c:extLst>
                </c:dP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8.3240911891558849</c:v>
                      </c:pt>
                      <c:pt idx="1">
                        <c:v>7.9921135646687693</c:v>
                      </c:pt>
                      <c:pt idx="2">
                        <c:v>8.19392523364486</c:v>
                      </c:pt>
                      <c:pt idx="3">
                        <c:v>7.7774952320406863</c:v>
                      </c:pt>
                      <c:pt idx="4">
                        <c:v>7.8512089274643522</c:v>
                      </c:pt>
                      <c:pt idx="5">
                        <c:v>10.041487839771101</c:v>
                      </c:pt>
                      <c:pt idx="6">
                        <c:v>9.4104084321475625</c:v>
                      </c:pt>
                      <c:pt idx="7">
                        <c:v>9.9661354581673312</c:v>
                      </c:pt>
                      <c:pt idx="8">
                        <c:v>8.6907849829351544</c:v>
                      </c:pt>
                      <c:pt idx="9">
                        <c:v>9.565085771947528</c:v>
                      </c:pt>
                      <c:pt idx="10">
                        <c:v>8.4321148825065269</c:v>
                      </c:pt>
                      <c:pt idx="11">
                        <c:v>8.8064864864864862</c:v>
                      </c:pt>
                      <c:pt idx="12">
                        <c:v>8.7135806018784745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CD6A-496D-B61B-2DC4272CD69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D6A-496D-B61B-2DC4272CD69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D6A-496D-B61B-2DC4272CD69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D6A-496D-B61B-2DC4272CD69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D6A-496D-B61B-2DC4272CD69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D6A-496D-B61B-2DC4272CD69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D6A-496D-B61B-2DC4272CD69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D6A-496D-B61B-2DC4272CD69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D6A-496D-B61B-2DC4272CD69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D6A-496D-B61B-2DC4272CD69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D6A-496D-B61B-2DC4272CD69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D6A-496D-B61B-2DC4272CD69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D6A-496D-B61B-2DC4272CD69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D6A-496D-B61B-2DC4272CD693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-0.45722895983017864</c:v>
                </c:pt>
                <c:pt idx="1">
                  <c:v>-0.63121718978057118</c:v>
                </c:pt>
                <c:pt idx="2">
                  <c:v>-0.56464720103974031</c:v>
                </c:pt>
                <c:pt idx="3">
                  <c:v>-0.18631622848183582</c:v>
                </c:pt>
                <c:pt idx="4">
                  <c:v>-5.1442825319398091</c:v>
                </c:pt>
                <c:pt idx="5">
                  <c:v>-0.39979448328665512</c:v>
                </c:pt>
                <c:pt idx="6">
                  <c:v>-1.2722541648238241</c:v>
                </c:pt>
                <c:pt idx="12">
                  <c:v>-0.92159068761336549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D6A-496D-B61B-2DC4272CD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92-4512-96C4-EA1F2CF84631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7.8937875751503004</c:v>
                </c:pt>
                <c:pt idx="1">
                  <c:v>6.1108410306271272</c:v>
                </c:pt>
                <c:pt idx="2">
                  <c:v>7.023180154534364</c:v>
                </c:pt>
                <c:pt idx="3">
                  <c:v>5.9860979462875195</c:v>
                </c:pt>
                <c:pt idx="4">
                  <c:v>7.0540976988292288</c:v>
                </c:pt>
                <c:pt idx="5">
                  <c:v>6.846736596736597</c:v>
                </c:pt>
                <c:pt idx="6">
                  <c:v>7.4846723044397461</c:v>
                </c:pt>
                <c:pt idx="7">
                  <c:v>7.9534117647058826</c:v>
                </c:pt>
                <c:pt idx="8">
                  <c:v>6.5689448441247</c:v>
                </c:pt>
                <c:pt idx="9">
                  <c:v>6.1717967072297784</c:v>
                </c:pt>
                <c:pt idx="10">
                  <c:v>5.8347953216374266</c:v>
                </c:pt>
                <c:pt idx="11">
                  <c:v>6.7889048991354466</c:v>
                </c:pt>
                <c:pt idx="12">
                  <c:v>6.7663577989108346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92-4512-96C4-EA1F2CF84631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E92-4512-96C4-EA1F2CF8463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7.2264875239923221</c:v>
                </c:pt>
                <c:pt idx="1">
                  <c:v>6.3094629156010233</c:v>
                </c:pt>
                <c:pt idx="2">
                  <c:v>6.5350000000000001</c:v>
                </c:pt>
                <c:pt idx="3">
                  <c:v>6.1740909090909089</c:v>
                </c:pt>
                <c:pt idx="4">
                  <c:v>7.4310954063604244</c:v>
                </c:pt>
                <c:pt idx="5">
                  <c:v>7.2542975696502667</c:v>
                </c:pt>
                <c:pt idx="6">
                  <c:v>7.0748587570621471</c:v>
                </c:pt>
                <c:pt idx="7">
                  <c:v>8.1352278294953457</c:v>
                </c:pt>
                <c:pt idx="8">
                  <c:v>7.5481120584652865</c:v>
                </c:pt>
                <c:pt idx="9">
                  <c:v>6.3906847410497045</c:v>
                </c:pt>
                <c:pt idx="10">
                  <c:v>5.36242774566474</c:v>
                </c:pt>
                <c:pt idx="11">
                  <c:v>5.9061784897025174</c:v>
                </c:pt>
                <c:pt idx="12">
                  <c:v>6.7474636455867429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92-4512-96C4-EA1F2CF84631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E92-4512-96C4-EA1F2CF8463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E92-4512-96C4-EA1F2CF8463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6.7136273864384464</c:v>
                </c:pt>
                <c:pt idx="1">
                  <c:v>6.3638651233014594</c:v>
                </c:pt>
                <c:pt idx="2">
                  <c:v>6.4968078932095183</c:v>
                </c:pt>
                <c:pt idx="3">
                  <c:v>6.3537576167907925</c:v>
                </c:pt>
                <c:pt idx="4">
                  <c:v>6.7000465766185373</c:v>
                </c:pt>
                <c:pt idx="5">
                  <c:v>6.6734177215189874</c:v>
                </c:pt>
                <c:pt idx="6">
                  <c:v>7.4208801498127341</c:v>
                </c:pt>
                <c:pt idx="12">
                  <c:v>6.6628221557738856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E92-4512-96C4-EA1F2CF84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E92-4512-96C4-EA1F2CF8463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5.8173913043478258</c:v>
                      </c:pt>
                      <c:pt idx="1">
                        <c:v>4.5502645502645507</c:v>
                      </c:pt>
                      <c:pt idx="2">
                        <c:v>6.5810439560439562</c:v>
                      </c:pt>
                      <c:pt idx="3">
                        <c:v>4.0613107822410148</c:v>
                      </c:pt>
                      <c:pt idx="4">
                        <c:v>4.3159065628476085</c:v>
                      </c:pt>
                      <c:pt idx="5">
                        <c:v>5.9469496021220163</c:v>
                      </c:pt>
                      <c:pt idx="6">
                        <c:v>6.3998250218722657</c:v>
                      </c:pt>
                      <c:pt idx="7">
                        <c:v>7.0756446991404012</c:v>
                      </c:pt>
                      <c:pt idx="8">
                        <c:v>7.2506329113924046</c:v>
                      </c:pt>
                      <c:pt idx="9">
                        <c:v>5.982193732193732</c:v>
                      </c:pt>
                      <c:pt idx="10">
                        <c:v>6.9024390243902438</c:v>
                      </c:pt>
                      <c:pt idx="11">
                        <c:v>6.2885729331226958</c:v>
                      </c:pt>
                      <c:pt idx="12">
                        <c:v>6.1666010756919851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E92-4512-96C4-EA1F2CF8463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E92-4512-96C4-EA1F2CF8463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E92-4512-96C4-EA1F2CF8463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E92-4512-96C4-EA1F2CF8463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E92-4512-96C4-EA1F2CF8463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E92-4512-96C4-EA1F2CF8463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E92-4512-96C4-EA1F2CF8463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E92-4512-96C4-EA1F2CF8463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E92-4512-96C4-EA1F2CF8463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E92-4512-96C4-EA1F2CF8463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E92-4512-96C4-EA1F2CF8463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E92-4512-96C4-EA1F2CF8463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E92-4512-96C4-EA1F2CF8463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E92-4512-96C4-EA1F2CF84631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-0.51286013755387572</c:v>
                </c:pt>
                <c:pt idx="1">
                  <c:v>5.4402207700436023E-2</c:v>
                </c:pt>
                <c:pt idx="2">
                  <c:v>-3.8192106790481795E-2</c:v>
                </c:pt>
                <c:pt idx="3">
                  <c:v>0.17966670769988369</c:v>
                </c:pt>
                <c:pt idx="4">
                  <c:v>-0.73104882974188712</c:v>
                </c:pt>
                <c:pt idx="5">
                  <c:v>-0.58087984813127935</c:v>
                </c:pt>
                <c:pt idx="6">
                  <c:v>0.34602139275058708</c:v>
                </c:pt>
                <c:pt idx="12">
                  <c:v>-0.13942487022112093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E92-4512-96C4-EA1F2CF84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ED9-4517-8268-5E486D67245A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8.581047381546135</c:v>
                </c:pt>
                <c:pt idx="1">
                  <c:v>7.6536796536796539</c:v>
                </c:pt>
                <c:pt idx="2">
                  <c:v>7.7043918918918921</c:v>
                </c:pt>
                <c:pt idx="3">
                  <c:v>8.6806930693069315</c:v>
                </c:pt>
                <c:pt idx="4">
                  <c:v>8.140703517587939</c:v>
                </c:pt>
                <c:pt idx="5">
                  <c:v>8.120075046904315</c:v>
                </c:pt>
                <c:pt idx="6">
                  <c:v>7.4171974522292992</c:v>
                </c:pt>
                <c:pt idx="7">
                  <c:v>6.4814814814814818</c:v>
                </c:pt>
                <c:pt idx="8">
                  <c:v>7.8940092165898621</c:v>
                </c:pt>
                <c:pt idx="9">
                  <c:v>6.36</c:v>
                </c:pt>
                <c:pt idx="10">
                  <c:v>6.4905660377358494</c:v>
                </c:pt>
                <c:pt idx="11">
                  <c:v>6.6901408450704229</c:v>
                </c:pt>
                <c:pt idx="12">
                  <c:v>7.5222679306027542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D9-4517-8268-5E486D67245A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ED9-4517-8268-5E486D67245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7.8496932515337425</c:v>
                </c:pt>
                <c:pt idx="1">
                  <c:v>6.2706552706552703</c:v>
                </c:pt>
                <c:pt idx="2">
                  <c:v>7.7165354330708658</c:v>
                </c:pt>
                <c:pt idx="3">
                  <c:v>5.963093145869947</c:v>
                </c:pt>
                <c:pt idx="4">
                  <c:v>11.962085308056873</c:v>
                </c:pt>
                <c:pt idx="5">
                  <c:v>7.7861842105263159</c:v>
                </c:pt>
                <c:pt idx="6">
                  <c:v>7.7472924187725631</c:v>
                </c:pt>
                <c:pt idx="7">
                  <c:v>7.8896321070234112</c:v>
                </c:pt>
                <c:pt idx="8">
                  <c:v>7.2243902439024392</c:v>
                </c:pt>
                <c:pt idx="9">
                  <c:v>6.3097713097713095</c:v>
                </c:pt>
                <c:pt idx="10">
                  <c:v>6.509615384615385</c:v>
                </c:pt>
                <c:pt idx="11">
                  <c:v>6.5411985018726595</c:v>
                </c:pt>
                <c:pt idx="12">
                  <c:v>7.2019002375296912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ED9-4517-8268-5E486D67245A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ED9-4517-8268-5E486D67245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ED9-4517-8268-5E486D67245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7.712074303405573</c:v>
                </c:pt>
                <c:pt idx="1">
                  <c:v>6.7702349869451695</c:v>
                </c:pt>
                <c:pt idx="2">
                  <c:v>7.9440789473684212</c:v>
                </c:pt>
                <c:pt idx="3">
                  <c:v>5.3320964749536177</c:v>
                </c:pt>
                <c:pt idx="4">
                  <c:v>8.8328530259365987</c:v>
                </c:pt>
                <c:pt idx="5">
                  <c:v>6.4454277286135691</c:v>
                </c:pt>
                <c:pt idx="6">
                  <c:v>7.7496087636932707</c:v>
                </c:pt>
                <c:pt idx="12">
                  <c:v>7.1590118302018091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ED9-4517-8268-5E486D672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ED9-4517-8268-5E486D67245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6.3085714285714287</c:v>
                      </c:pt>
                      <c:pt idx="1">
                        <c:v>8.6111111111111107</c:v>
                      </c:pt>
                      <c:pt idx="2">
                        <c:v>5.25</c:v>
                      </c:pt>
                      <c:pt idx="3">
                        <c:v>5.2121212121212119</c:v>
                      </c:pt>
                      <c:pt idx="4">
                        <c:v>4.8250000000000002</c:v>
                      </c:pt>
                      <c:pt idx="5">
                        <c:v>6.8023255813953485</c:v>
                      </c:pt>
                      <c:pt idx="6">
                        <c:v>9.1930693069306937</c:v>
                      </c:pt>
                      <c:pt idx="7">
                        <c:v>4.776859504132231</c:v>
                      </c:pt>
                      <c:pt idx="8">
                        <c:v>6.3159999999999998</c:v>
                      </c:pt>
                      <c:pt idx="9">
                        <c:v>5.9019607843137258</c:v>
                      </c:pt>
                      <c:pt idx="10">
                        <c:v>7.4267515923566876</c:v>
                      </c:pt>
                      <c:pt idx="11">
                        <c:v>5.7030965391621127</c:v>
                      </c:pt>
                      <c:pt idx="12">
                        <c:v>6.2224880382775121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ED9-4517-8268-5E486D67245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ED9-4517-8268-5E486D67245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ED9-4517-8268-5E486D67245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ED9-4517-8268-5E486D67245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ED9-4517-8268-5E486D67245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ED9-4517-8268-5E486D67245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ED9-4517-8268-5E486D67245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ED9-4517-8268-5E486D67245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ED9-4517-8268-5E486D67245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ED9-4517-8268-5E486D67245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ED9-4517-8268-5E486D67245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ED9-4517-8268-5E486D67245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ED9-4517-8268-5E486D67245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ED9-4517-8268-5E486D67245A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-0.13761894812816955</c:v>
                </c:pt>
                <c:pt idx="1">
                  <c:v>0.49957971628989917</c:v>
                </c:pt>
                <c:pt idx="2">
                  <c:v>0.22754351429755548</c:v>
                </c:pt>
                <c:pt idx="3">
                  <c:v>-0.63099667091632927</c:v>
                </c:pt>
                <c:pt idx="4">
                  <c:v>-3.1292322821202738</c:v>
                </c:pt>
                <c:pt idx="5">
                  <c:v>-1.3407564819127469</c:v>
                </c:pt>
                <c:pt idx="6">
                  <c:v>2.3163449207075359E-3</c:v>
                </c:pt>
                <c:pt idx="12">
                  <c:v>-0.36175968315130635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ED9-4517-8268-5E486D672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42-445B-83FE-4613CA4EEF7A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9.8370883882149052</c:v>
                </c:pt>
                <c:pt idx="1">
                  <c:v>9.6203288490284002</c:v>
                </c:pt>
                <c:pt idx="2">
                  <c:v>10.040567951318458</c:v>
                </c:pt>
                <c:pt idx="3">
                  <c:v>8.3473684210526322</c:v>
                </c:pt>
                <c:pt idx="4">
                  <c:v>10.84819734345351</c:v>
                </c:pt>
                <c:pt idx="5">
                  <c:v>12.085648148148149</c:v>
                </c:pt>
                <c:pt idx="6">
                  <c:v>9.9510357815442561</c:v>
                </c:pt>
                <c:pt idx="7">
                  <c:v>9.5925196850393704</c:v>
                </c:pt>
                <c:pt idx="8">
                  <c:v>8.4372197309417043</c:v>
                </c:pt>
                <c:pt idx="9">
                  <c:v>7.2849002849002851</c:v>
                </c:pt>
                <c:pt idx="10">
                  <c:v>5.5432300163132133</c:v>
                </c:pt>
                <c:pt idx="11">
                  <c:v>7.8854805725971371</c:v>
                </c:pt>
                <c:pt idx="12">
                  <c:v>9.005032789385389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42-445B-83FE-4613CA4EEF7A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42-445B-83FE-4613CA4EEF7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8.822265625</c:v>
                </c:pt>
                <c:pt idx="1">
                  <c:v>6.4498525073746311</c:v>
                </c:pt>
                <c:pt idx="2">
                  <c:v>7.5100548446069473</c:v>
                </c:pt>
                <c:pt idx="3">
                  <c:v>7.1983050847457628</c:v>
                </c:pt>
                <c:pt idx="4">
                  <c:v>11.260714285714286</c:v>
                </c:pt>
                <c:pt idx="5">
                  <c:v>9.2015113350125937</c:v>
                </c:pt>
                <c:pt idx="6">
                  <c:v>10.435852372583479</c:v>
                </c:pt>
                <c:pt idx="7">
                  <c:v>14.211640211640212</c:v>
                </c:pt>
                <c:pt idx="8">
                  <c:v>10.145969498910675</c:v>
                </c:pt>
                <c:pt idx="9">
                  <c:v>11.94659300184162</c:v>
                </c:pt>
                <c:pt idx="10">
                  <c:v>14.721461187214611</c:v>
                </c:pt>
                <c:pt idx="11">
                  <c:v>8.3259557344064383</c:v>
                </c:pt>
                <c:pt idx="12">
                  <c:v>9.6961616847826093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42-445B-83FE-4613CA4EEF7A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42-445B-83FE-4613CA4EEF7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42-445B-83FE-4613CA4EEF7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10.549132947976879</c:v>
                </c:pt>
                <c:pt idx="1">
                  <c:v>10.313775510204081</c:v>
                </c:pt>
                <c:pt idx="2">
                  <c:v>11.805699481865284</c:v>
                </c:pt>
                <c:pt idx="3">
                  <c:v>9.5585874799357953</c:v>
                </c:pt>
                <c:pt idx="4">
                  <c:v>9.8071428571428569</c:v>
                </c:pt>
                <c:pt idx="5">
                  <c:v>6.9066666666666663</c:v>
                </c:pt>
                <c:pt idx="6">
                  <c:v>7.8072033898305087</c:v>
                </c:pt>
                <c:pt idx="12">
                  <c:v>9.5419792783136828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42-445B-83FE-4613CA4EE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042-445B-83FE-4613CA4EEF7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</c:v>
                      </c:pt>
                      <c:pt idx="1">
                        <c:v>2.86046511627907</c:v>
                      </c:pt>
                      <c:pt idx="2">
                        <c:v>5.5</c:v>
                      </c:pt>
                      <c:pt idx="3">
                        <c:v>2.84</c:v>
                      </c:pt>
                      <c:pt idx="4">
                        <c:v>4.5</c:v>
                      </c:pt>
                      <c:pt idx="5">
                        <c:v>8.8541666666666661</c:v>
                      </c:pt>
                      <c:pt idx="6">
                        <c:v>4.8</c:v>
                      </c:pt>
                      <c:pt idx="7">
                        <c:v>7.5269461077844309</c:v>
                      </c:pt>
                      <c:pt idx="8">
                        <c:v>4.8483965014577262</c:v>
                      </c:pt>
                      <c:pt idx="9">
                        <c:v>5.0696202531645573</c:v>
                      </c:pt>
                      <c:pt idx="10">
                        <c:v>5.1133200795228628</c:v>
                      </c:pt>
                      <c:pt idx="11">
                        <c:v>4.9749715585893064</c:v>
                      </c:pt>
                      <c:pt idx="12">
                        <c:v>5.1207054512139258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042-445B-83FE-4613CA4EEF7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042-445B-83FE-4613CA4EEF7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042-445B-83FE-4613CA4EEF7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042-445B-83FE-4613CA4EEF7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042-445B-83FE-4613CA4EEF7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042-445B-83FE-4613CA4EEF7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042-445B-83FE-4613CA4EEF7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042-445B-83FE-4613CA4EEF7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042-445B-83FE-4613CA4EEF7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042-445B-83FE-4613CA4EEF7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042-445B-83FE-4613CA4EEF7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042-445B-83FE-4613CA4EEF7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042-445B-83FE-4613CA4EEF7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042-445B-83FE-4613CA4EEF7A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1.7268673229768794</c:v>
                </c:pt>
                <c:pt idx="1">
                  <c:v>3.8639230028294502</c:v>
                </c:pt>
                <c:pt idx="2">
                  <c:v>4.295644637258337</c:v>
                </c:pt>
                <c:pt idx="3">
                  <c:v>2.3602823951900325</c:v>
                </c:pt>
                <c:pt idx="4">
                  <c:v>-1.4535714285714292</c:v>
                </c:pt>
                <c:pt idx="5">
                  <c:v>-2.2948446683459274</c:v>
                </c:pt>
                <c:pt idx="6">
                  <c:v>-2.6286489827529707</c:v>
                </c:pt>
                <c:pt idx="12">
                  <c:v>1.1487522981849398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042-445B-83FE-4613CA4EE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D7-4A7F-BDD8-A82F46B01F13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8.581047381546135</c:v>
                </c:pt>
                <c:pt idx="1">
                  <c:v>7.6536796536796539</c:v>
                </c:pt>
                <c:pt idx="2">
                  <c:v>7.7043918918918921</c:v>
                </c:pt>
                <c:pt idx="3">
                  <c:v>8.6806930693069315</c:v>
                </c:pt>
                <c:pt idx="4">
                  <c:v>8.140703517587939</c:v>
                </c:pt>
                <c:pt idx="5">
                  <c:v>8.120075046904315</c:v>
                </c:pt>
                <c:pt idx="6">
                  <c:v>7.4171974522292992</c:v>
                </c:pt>
                <c:pt idx="7">
                  <c:v>6.4814814814814818</c:v>
                </c:pt>
                <c:pt idx="8">
                  <c:v>7.8940092165898621</c:v>
                </c:pt>
                <c:pt idx="9">
                  <c:v>6.36</c:v>
                </c:pt>
                <c:pt idx="10">
                  <c:v>6.4905660377358494</c:v>
                </c:pt>
                <c:pt idx="11">
                  <c:v>6.6901408450704229</c:v>
                </c:pt>
                <c:pt idx="12">
                  <c:v>7.5222679306027542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D7-4A7F-BDD8-A82F46B01F13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D7-4A7F-BDD8-A82F46B01F1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7.8496932515337425</c:v>
                </c:pt>
                <c:pt idx="1">
                  <c:v>6.2706552706552703</c:v>
                </c:pt>
                <c:pt idx="2">
                  <c:v>7.7165354330708658</c:v>
                </c:pt>
                <c:pt idx="3">
                  <c:v>5.963093145869947</c:v>
                </c:pt>
                <c:pt idx="4">
                  <c:v>11.962085308056873</c:v>
                </c:pt>
                <c:pt idx="5">
                  <c:v>7.7861842105263159</c:v>
                </c:pt>
                <c:pt idx="6">
                  <c:v>7.7472924187725631</c:v>
                </c:pt>
                <c:pt idx="7">
                  <c:v>7.8896321070234112</c:v>
                </c:pt>
                <c:pt idx="8">
                  <c:v>7.2243902439024392</c:v>
                </c:pt>
                <c:pt idx="9">
                  <c:v>6.3097713097713095</c:v>
                </c:pt>
                <c:pt idx="10">
                  <c:v>6.509615384615385</c:v>
                </c:pt>
                <c:pt idx="11">
                  <c:v>6.5411985018726595</c:v>
                </c:pt>
                <c:pt idx="12">
                  <c:v>7.2019002375296912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D7-4A7F-BDD8-A82F46B01F13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D7-4A7F-BDD8-A82F46B01F1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0D7-4A7F-BDD8-A82F46B01F1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7.712074303405573</c:v>
                </c:pt>
                <c:pt idx="1">
                  <c:v>6.7702349869451695</c:v>
                </c:pt>
                <c:pt idx="2">
                  <c:v>7.9440789473684212</c:v>
                </c:pt>
                <c:pt idx="3">
                  <c:v>5.3320964749536177</c:v>
                </c:pt>
                <c:pt idx="4">
                  <c:v>8.8328530259365987</c:v>
                </c:pt>
                <c:pt idx="5">
                  <c:v>6.4454277286135691</c:v>
                </c:pt>
                <c:pt idx="6">
                  <c:v>7.7496087636932707</c:v>
                </c:pt>
                <c:pt idx="12">
                  <c:v>7.1590118302018091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0D7-4A7F-BDD8-A82F46B0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0D7-4A7F-BDD8-A82F46B01F1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6.3085714285714287</c:v>
                      </c:pt>
                      <c:pt idx="1">
                        <c:v>8.6111111111111107</c:v>
                      </c:pt>
                      <c:pt idx="2">
                        <c:v>5.25</c:v>
                      </c:pt>
                      <c:pt idx="3">
                        <c:v>5.2121212121212119</c:v>
                      </c:pt>
                      <c:pt idx="4">
                        <c:v>4.8250000000000002</c:v>
                      </c:pt>
                      <c:pt idx="5">
                        <c:v>6.8023255813953485</c:v>
                      </c:pt>
                      <c:pt idx="6">
                        <c:v>9.1930693069306937</c:v>
                      </c:pt>
                      <c:pt idx="7">
                        <c:v>4.776859504132231</c:v>
                      </c:pt>
                      <c:pt idx="8">
                        <c:v>6.3159999999999998</c:v>
                      </c:pt>
                      <c:pt idx="9">
                        <c:v>5.9019607843137258</c:v>
                      </c:pt>
                      <c:pt idx="10">
                        <c:v>7.4267515923566876</c:v>
                      </c:pt>
                      <c:pt idx="11">
                        <c:v>5.7030965391621127</c:v>
                      </c:pt>
                      <c:pt idx="12">
                        <c:v>6.2224880382775121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0D7-4A7F-BDD8-A82F46B01F1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0D7-4A7F-BDD8-A82F46B01F1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0D7-4A7F-BDD8-A82F46B01F1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0D7-4A7F-BDD8-A82F46B01F1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0D7-4A7F-BDD8-A82F46B01F1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0D7-4A7F-BDD8-A82F46B01F1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0D7-4A7F-BDD8-A82F46B01F1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0D7-4A7F-BDD8-A82F46B01F1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0D7-4A7F-BDD8-A82F46B01F1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0D7-4A7F-BDD8-A82F46B01F1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0D7-4A7F-BDD8-A82F46B01F1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0D7-4A7F-BDD8-A82F46B01F1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0D7-4A7F-BDD8-A82F46B01F1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0D7-4A7F-BDD8-A82F46B01F13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-0.13761894812816955</c:v>
                </c:pt>
                <c:pt idx="1">
                  <c:v>0.49957971628989917</c:v>
                </c:pt>
                <c:pt idx="2">
                  <c:v>0.22754351429755548</c:v>
                </c:pt>
                <c:pt idx="3">
                  <c:v>-0.63099667091632927</c:v>
                </c:pt>
                <c:pt idx="4">
                  <c:v>-3.1292322821202738</c:v>
                </c:pt>
                <c:pt idx="5">
                  <c:v>-1.3407564819127469</c:v>
                </c:pt>
                <c:pt idx="6">
                  <c:v>2.3163449207075359E-3</c:v>
                </c:pt>
                <c:pt idx="12">
                  <c:v>-0.36175968315130635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0D7-4A7F-BDD8-A82F46B0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6A5-4870-B89B-0A54201E6ED8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8.3298969072164954</c:v>
                </c:pt>
                <c:pt idx="1">
                  <c:v>7.9670846394984327</c:v>
                </c:pt>
                <c:pt idx="2">
                  <c:v>8.0641282565130261</c:v>
                </c:pt>
                <c:pt idx="3">
                  <c:v>7.3793103448275863</c:v>
                </c:pt>
                <c:pt idx="4">
                  <c:v>8.7727272727272734</c:v>
                </c:pt>
                <c:pt idx="5">
                  <c:v>4.666666666666667</c:v>
                </c:pt>
                <c:pt idx="6">
                  <c:v>8.4705882352941178</c:v>
                </c:pt>
                <c:pt idx="7">
                  <c:v>6.44</c:v>
                </c:pt>
                <c:pt idx="8">
                  <c:v>9.4</c:v>
                </c:pt>
                <c:pt idx="9">
                  <c:v>6.3295454545454541</c:v>
                </c:pt>
                <c:pt idx="10">
                  <c:v>7.6789883268482493</c:v>
                </c:pt>
                <c:pt idx="11">
                  <c:v>7.2662721893491122</c:v>
                </c:pt>
                <c:pt idx="12">
                  <c:v>7.7333729216152021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A5-4870-B89B-0A54201E6ED8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6A5-4870-B89B-0A54201E6ED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7.822289156626506</c:v>
                </c:pt>
                <c:pt idx="1">
                  <c:v>7.8127147766323022</c:v>
                </c:pt>
                <c:pt idx="2">
                  <c:v>7.9</c:v>
                </c:pt>
                <c:pt idx="3">
                  <c:v>8.34375</c:v>
                </c:pt>
                <c:pt idx="4">
                  <c:v>13.555555555555555</c:v>
                </c:pt>
                <c:pt idx="5">
                  <c:v>5.9130434782608692</c:v>
                </c:pt>
                <c:pt idx="6">
                  <c:v>9</c:v>
                </c:pt>
                <c:pt idx="7">
                  <c:v>10.363636363636363</c:v>
                </c:pt>
                <c:pt idx="8">
                  <c:v>9.8235294117647065</c:v>
                </c:pt>
                <c:pt idx="9">
                  <c:v>6.1895424836601309</c:v>
                </c:pt>
                <c:pt idx="10">
                  <c:v>6.1292639138240572</c:v>
                </c:pt>
                <c:pt idx="11">
                  <c:v>8.4467120181405893</c:v>
                </c:pt>
                <c:pt idx="12">
                  <c:v>7.6590126291618832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A5-4870-B89B-0A54201E6ED8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6A5-4870-B89B-0A54201E6ED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6A5-4870-B89B-0A54201E6ED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8.3127413127413128</c:v>
                </c:pt>
                <c:pt idx="1">
                  <c:v>9.8221258134490235</c:v>
                </c:pt>
                <c:pt idx="2">
                  <c:v>7.8731117824773413</c:v>
                </c:pt>
                <c:pt idx="3">
                  <c:v>9.9316770186335397</c:v>
                </c:pt>
                <c:pt idx="4">
                  <c:v>6.4666666666666668</c:v>
                </c:pt>
                <c:pt idx="5">
                  <c:v>3.4444444444444446</c:v>
                </c:pt>
                <c:pt idx="6">
                  <c:v>10.766666666666667</c:v>
                </c:pt>
                <c:pt idx="12">
                  <c:v>8.6471849865951746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6A5-4870-B89B-0A54201E6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6A5-4870-B89B-0A54201E6ED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5.2777777777777777</c:v>
                      </c:pt>
                      <c:pt idx="1">
                        <c:v>12</c:v>
                      </c:pt>
                      <c:pt idx="2">
                        <c:v>1</c:v>
                      </c:pt>
                      <c:pt idx="3">
                        <c:v>0</c:v>
                      </c:pt>
                      <c:pt idx="4">
                        <c:v>4.5999999999999996</c:v>
                      </c:pt>
                      <c:pt idx="5">
                        <c:v>10</c:v>
                      </c:pt>
                      <c:pt idx="6">
                        <c:v>7.9285714285714288</c:v>
                      </c:pt>
                      <c:pt idx="7">
                        <c:v>0</c:v>
                      </c:pt>
                      <c:pt idx="8">
                        <c:v>6.666666666666667</c:v>
                      </c:pt>
                      <c:pt idx="9">
                        <c:v>6.0175438596491224</c:v>
                      </c:pt>
                      <c:pt idx="10">
                        <c:v>6.7192374350086652</c:v>
                      </c:pt>
                      <c:pt idx="11">
                        <c:v>7.9391480730223121</c:v>
                      </c:pt>
                      <c:pt idx="12">
                        <c:v>7.0028129395218004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6A5-4870-B89B-0A54201E6ED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6A5-4870-B89B-0A54201E6ED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6A5-4870-B89B-0A54201E6ED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6A5-4870-B89B-0A54201E6ED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6A5-4870-B89B-0A54201E6ED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6A5-4870-B89B-0A54201E6ED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6A5-4870-B89B-0A54201E6ED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6A5-4870-B89B-0A54201E6ED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6A5-4870-B89B-0A54201E6ED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6A5-4870-B89B-0A54201E6ED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6A5-4870-B89B-0A54201E6ED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6A5-4870-B89B-0A54201E6ED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6A5-4870-B89B-0A54201E6ED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6A5-4870-B89B-0A54201E6ED8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0.49045215611480675</c:v>
                </c:pt>
                <c:pt idx="1">
                  <c:v>2.0094110368167213</c:v>
                </c:pt>
                <c:pt idx="2">
                  <c:v>-2.6888217522659019E-2</c:v>
                </c:pt>
                <c:pt idx="3">
                  <c:v>1.5879270186335397</c:v>
                </c:pt>
                <c:pt idx="4">
                  <c:v>-7.0888888888888886</c:v>
                </c:pt>
                <c:pt idx="5">
                  <c:v>-2.4685990338164245</c:v>
                </c:pt>
                <c:pt idx="6">
                  <c:v>1.7666666666666675</c:v>
                </c:pt>
                <c:pt idx="12">
                  <c:v>0.70054724256046708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6A5-4870-B89B-0A54201E6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45D-4006-B756-3B2C99696396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7.1013513513513518</c:v>
                </c:pt>
                <c:pt idx="1">
                  <c:v>7.9557739557739557</c:v>
                </c:pt>
                <c:pt idx="2">
                  <c:v>6.3968609865470851</c:v>
                </c:pt>
                <c:pt idx="3">
                  <c:v>9.5833333333333339</c:v>
                </c:pt>
                <c:pt idx="4">
                  <c:v>5.0714285714285712</c:v>
                </c:pt>
                <c:pt idx="5">
                  <c:v>4.8</c:v>
                </c:pt>
                <c:pt idx="6">
                  <c:v>5.84</c:v>
                </c:pt>
                <c:pt idx="7">
                  <c:v>1</c:v>
                </c:pt>
                <c:pt idx="8">
                  <c:v>8.5</c:v>
                </c:pt>
                <c:pt idx="9">
                  <c:v>4.9301310043668121</c:v>
                </c:pt>
                <c:pt idx="10">
                  <c:v>6.8747591522158</c:v>
                </c:pt>
                <c:pt idx="11">
                  <c:v>7.6053719008264462</c:v>
                </c:pt>
                <c:pt idx="12">
                  <c:v>7.0406073446327682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5D-4006-B756-3B2C99696396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45D-4006-B756-3B2C9969639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7.7660818713450288</c:v>
                </c:pt>
                <c:pt idx="1">
                  <c:v>8.9305555555555554</c:v>
                </c:pt>
                <c:pt idx="2">
                  <c:v>7.2537764350453173</c:v>
                </c:pt>
                <c:pt idx="3">
                  <c:v>9.4421052631578952</c:v>
                </c:pt>
                <c:pt idx="4">
                  <c:v>5.6428571428571432</c:v>
                </c:pt>
                <c:pt idx="5">
                  <c:v>7.2173913043478262</c:v>
                </c:pt>
                <c:pt idx="6">
                  <c:v>6.44</c:v>
                </c:pt>
                <c:pt idx="7">
                  <c:v>9.5</c:v>
                </c:pt>
                <c:pt idx="8">
                  <c:v>3.7142857142857144</c:v>
                </c:pt>
                <c:pt idx="9">
                  <c:v>5.6008771929824563</c:v>
                </c:pt>
                <c:pt idx="10">
                  <c:v>6.5634095634095635</c:v>
                </c:pt>
                <c:pt idx="11">
                  <c:v>8.007299270072993</c:v>
                </c:pt>
                <c:pt idx="12">
                  <c:v>7.4385264092321348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45D-4006-B756-3B2C99696396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5D-4006-B756-3B2C9969639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45D-4006-B756-3B2C9969639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8.139204545454545</c:v>
                </c:pt>
                <c:pt idx="1">
                  <c:v>9.30859375</c:v>
                </c:pt>
                <c:pt idx="2">
                  <c:v>8.0743243243243246</c:v>
                </c:pt>
                <c:pt idx="3">
                  <c:v>7.9352941176470591</c:v>
                </c:pt>
                <c:pt idx="4">
                  <c:v>3.875</c:v>
                </c:pt>
                <c:pt idx="5">
                  <c:v>3.8461538461538463</c:v>
                </c:pt>
                <c:pt idx="6">
                  <c:v>8.5714285714285712</c:v>
                </c:pt>
                <c:pt idx="12">
                  <c:v>8.2513513513513512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45D-4006-B756-3B2C99696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45D-4006-B756-3B2C9969639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3.1818181818181817</c:v>
                      </c:pt>
                      <c:pt idx="2">
                        <c:v>4.2666666666666666</c:v>
                      </c:pt>
                      <c:pt idx="3">
                        <c:v>0</c:v>
                      </c:pt>
                      <c:pt idx="4">
                        <c:v>3.6666666666666665</c:v>
                      </c:pt>
                      <c:pt idx="5">
                        <c:v>2.75</c:v>
                      </c:pt>
                      <c:pt idx="6">
                        <c:v>2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3.140845070422535</c:v>
                      </c:pt>
                      <c:pt idx="10">
                        <c:v>7.8885941644562338</c:v>
                      </c:pt>
                      <c:pt idx="11">
                        <c:v>7.285333333333333</c:v>
                      </c:pt>
                      <c:pt idx="12">
                        <c:v>6.7138331573389651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45D-4006-B756-3B2C9969639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45D-4006-B756-3B2C9969639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45D-4006-B756-3B2C9969639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45D-4006-B756-3B2C9969639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45D-4006-B756-3B2C9969639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45D-4006-B756-3B2C9969639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45D-4006-B756-3B2C9969639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45D-4006-B756-3B2C9969639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45D-4006-B756-3B2C9969639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45D-4006-B756-3B2C9969639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45D-4006-B756-3B2C9969639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45D-4006-B756-3B2C9969639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45D-4006-B756-3B2C9969639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45D-4006-B756-3B2C99696396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0.37312267410951616</c:v>
                </c:pt>
                <c:pt idx="1">
                  <c:v>0.37803819444444464</c:v>
                </c:pt>
                <c:pt idx="2">
                  <c:v>0.82054788927900724</c:v>
                </c:pt>
                <c:pt idx="3">
                  <c:v>-1.5068111455108362</c:v>
                </c:pt>
                <c:pt idx="4">
                  <c:v>-1.7678571428571432</c:v>
                </c:pt>
                <c:pt idx="5">
                  <c:v>-3.3712374581939799</c:v>
                </c:pt>
                <c:pt idx="6">
                  <c:v>2.1314285714285708</c:v>
                </c:pt>
                <c:pt idx="12">
                  <c:v>0.26208480394526923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45D-4006-B756-3B2C99696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CE-4B87-8EF2-09DE932EC19A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7.5802932298404482</c:v>
                </c:pt>
                <c:pt idx="1">
                  <c:v>6.9712386605911121</c:v>
                </c:pt>
                <c:pt idx="2">
                  <c:v>6.4654920309986839</c:v>
                </c:pt>
                <c:pt idx="3">
                  <c:v>6.965188020716055</c:v>
                </c:pt>
                <c:pt idx="4">
                  <c:v>6.820077615250117</c:v>
                </c:pt>
                <c:pt idx="5">
                  <c:v>6.8785517271573049</c:v>
                </c:pt>
                <c:pt idx="6">
                  <c:v>6.9805567830313739</c:v>
                </c:pt>
                <c:pt idx="7">
                  <c:v>7.0900904459101861</c:v>
                </c:pt>
                <c:pt idx="8">
                  <c:v>6.8866018317439339</c:v>
                </c:pt>
                <c:pt idx="9">
                  <c:v>6.499798836911598</c:v>
                </c:pt>
                <c:pt idx="10">
                  <c:v>6.9614775499721784</c:v>
                </c:pt>
                <c:pt idx="11">
                  <c:v>6.8930442249892661</c:v>
                </c:pt>
                <c:pt idx="12">
                  <c:v>6.9053546037801281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CE-4B87-8EF2-09DE932EC19A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CE-4B87-8EF2-09DE932EC19A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7.5436789772727275</c:v>
                </c:pt>
                <c:pt idx="1">
                  <c:v>7.2220742967575688</c:v>
                </c:pt>
                <c:pt idx="2">
                  <c:v>6.9178930739170204</c:v>
                </c:pt>
                <c:pt idx="3">
                  <c:v>6.8137684550908393</c:v>
                </c:pt>
                <c:pt idx="4">
                  <c:v>7.3308251433251437</c:v>
                </c:pt>
                <c:pt idx="5">
                  <c:v>6.7413964333520449</c:v>
                </c:pt>
                <c:pt idx="6">
                  <c:v>6.7038852318259874</c:v>
                </c:pt>
                <c:pt idx="7">
                  <c:v>7.4288856592953376</c:v>
                </c:pt>
                <c:pt idx="8">
                  <c:v>6.7704580121202129</c:v>
                </c:pt>
                <c:pt idx="9">
                  <c:v>6.8760667623291294</c:v>
                </c:pt>
                <c:pt idx="10">
                  <c:v>6.9672299465240641</c:v>
                </c:pt>
                <c:pt idx="11">
                  <c:v>6.7914762814654814</c:v>
                </c:pt>
                <c:pt idx="12">
                  <c:v>6.9984252461204735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CE-4B87-8EF2-09DE932EC19A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CE-4B87-8EF2-09DE932EC19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3CE-4B87-8EF2-09DE932EC19A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7.274397679014422</c:v>
                </c:pt>
                <c:pt idx="1">
                  <c:v>7.6326716445091964</c:v>
                </c:pt>
                <c:pt idx="2">
                  <c:v>7.1122186087764501</c:v>
                </c:pt>
                <c:pt idx="3">
                  <c:v>6.6024670353041257</c:v>
                </c:pt>
                <c:pt idx="4">
                  <c:v>6.3049797884234966</c:v>
                </c:pt>
                <c:pt idx="5">
                  <c:v>6.2243847963945278</c:v>
                </c:pt>
                <c:pt idx="6">
                  <c:v>6.6453985942678173</c:v>
                </c:pt>
                <c:pt idx="12">
                  <c:v>6.8126303935514461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3CE-4B87-8EF2-09DE932EC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3CE-4B87-8EF2-09DE932EC19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7.3644056930375692</c:v>
                      </c:pt>
                      <c:pt idx="1">
                        <c:v>6.5212775777716239</c:v>
                      </c:pt>
                      <c:pt idx="2">
                        <c:v>6.6980792586928164</c:v>
                      </c:pt>
                      <c:pt idx="3">
                        <c:v>6.3827739181384446</c:v>
                      </c:pt>
                      <c:pt idx="4">
                        <c:v>6.2174707421855713</c:v>
                      </c:pt>
                      <c:pt idx="5">
                        <c:v>7.000953086942709</c:v>
                      </c:pt>
                      <c:pt idx="6">
                        <c:v>6.9023408766388297</c:v>
                      </c:pt>
                      <c:pt idx="7">
                        <c:v>7.2397501926274384</c:v>
                      </c:pt>
                      <c:pt idx="8">
                        <c:v>6.7605067064083455</c:v>
                      </c:pt>
                      <c:pt idx="9">
                        <c:v>6.9025843149549875</c:v>
                      </c:pt>
                      <c:pt idx="10">
                        <c:v>7.2594999762797094</c:v>
                      </c:pt>
                      <c:pt idx="11">
                        <c:v>6.700858000858001</c:v>
                      </c:pt>
                      <c:pt idx="12">
                        <c:v>6.8179177263924213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3CE-4B87-8EF2-09DE932EC19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3CE-4B87-8EF2-09DE932EC19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3CE-4B87-8EF2-09DE932EC19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3CE-4B87-8EF2-09DE932EC19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3CE-4B87-8EF2-09DE932EC19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3CE-4B87-8EF2-09DE932EC19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3CE-4B87-8EF2-09DE932EC19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3CE-4B87-8EF2-09DE932EC19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3CE-4B87-8EF2-09DE932EC19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3CE-4B87-8EF2-09DE932EC19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3CE-4B87-8EF2-09DE932EC19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3CE-4B87-8EF2-09DE932EC19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3CE-4B87-8EF2-09DE932EC19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3CE-4B87-8EF2-09DE932EC19A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-0.26928129825830549</c:v>
                </c:pt>
                <c:pt idx="1">
                  <c:v>0.41059734775162759</c:v>
                </c:pt>
                <c:pt idx="2">
                  <c:v>0.19432553485942972</c:v>
                </c:pt>
                <c:pt idx="3">
                  <c:v>-0.21130141978671357</c:v>
                </c:pt>
                <c:pt idx="4">
                  <c:v>-1.0258453549016471</c:v>
                </c:pt>
                <c:pt idx="5">
                  <c:v>-0.51701163695751706</c:v>
                </c:pt>
                <c:pt idx="6">
                  <c:v>-5.8486637558170074E-2</c:v>
                </c:pt>
                <c:pt idx="12">
                  <c:v>-0.20726998262907159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3CE-4B87-8EF2-09DE932EC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E7-4AFA-AD71-E408D03B8CD2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7.686111996599724</c:v>
                </c:pt>
                <c:pt idx="1">
                  <c:v>7.0446694460988688</c:v>
                </c:pt>
                <c:pt idx="2">
                  <c:v>6.5830399855582638</c:v>
                </c:pt>
                <c:pt idx="3">
                  <c:v>7.0874621376027696</c:v>
                </c:pt>
                <c:pt idx="4">
                  <c:v>7.071705031574659</c:v>
                </c:pt>
                <c:pt idx="5">
                  <c:v>7.119649250246459</c:v>
                </c:pt>
                <c:pt idx="6">
                  <c:v>7.1540335151987531</c:v>
                </c:pt>
                <c:pt idx="7">
                  <c:v>7.2201022146507663</c:v>
                </c:pt>
                <c:pt idx="8">
                  <c:v>7.0984699200185464</c:v>
                </c:pt>
                <c:pt idx="9">
                  <c:v>6.6309703145768717</c:v>
                </c:pt>
                <c:pt idx="10">
                  <c:v>7.0974414220307027</c:v>
                </c:pt>
                <c:pt idx="11">
                  <c:v>7.0378726397229885</c:v>
                </c:pt>
                <c:pt idx="12">
                  <c:v>7.0569585993995014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7-4AFA-AD71-E408D03B8CD2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FE7-4AFA-AD71-E408D03B8CD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7.6305019305019304</c:v>
                </c:pt>
                <c:pt idx="1">
                  <c:v>7.1990871891721753</c:v>
                </c:pt>
                <c:pt idx="2">
                  <c:v>6.8430692311616754</c:v>
                </c:pt>
                <c:pt idx="3">
                  <c:v>6.8284109816971714</c:v>
                </c:pt>
                <c:pt idx="4">
                  <c:v>7.8248397332124586</c:v>
                </c:pt>
                <c:pt idx="5">
                  <c:v>6.8711458333333333</c:v>
                </c:pt>
                <c:pt idx="6">
                  <c:v>6.7409203102961914</c:v>
                </c:pt>
                <c:pt idx="7">
                  <c:v>7.6395521243417353</c:v>
                </c:pt>
                <c:pt idx="8">
                  <c:v>6.7718217497143423</c:v>
                </c:pt>
                <c:pt idx="9">
                  <c:v>6.9331755533899484</c:v>
                </c:pt>
                <c:pt idx="10">
                  <c:v>6.8880963702647016</c:v>
                </c:pt>
                <c:pt idx="11">
                  <c:v>6.807446642779249</c:v>
                </c:pt>
                <c:pt idx="12">
                  <c:v>7.0596536599406301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7-4AFA-AD71-E408D03B8CD2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FE7-4AFA-AD71-E408D03B8CD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FE7-4AFA-AD71-E408D03B8CD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7.0866267671034979</c:v>
                </c:pt>
                <c:pt idx="1">
                  <c:v>7.5514403292181074</c:v>
                </c:pt>
                <c:pt idx="2">
                  <c:v>7.0064256608504856</c:v>
                </c:pt>
                <c:pt idx="3">
                  <c:v>6.4662548262548265</c:v>
                </c:pt>
                <c:pt idx="4">
                  <c:v>6.2958345849604482</c:v>
                </c:pt>
                <c:pt idx="5">
                  <c:v>6.3864532256513797</c:v>
                </c:pt>
                <c:pt idx="6">
                  <c:v>6.6802577040908275</c:v>
                </c:pt>
                <c:pt idx="12">
                  <c:v>6.7641064474253572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FE7-4AFA-AD71-E408D03B8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FE7-4AFA-AD71-E408D03B8CD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7.4232942910967319</c:v>
                      </c:pt>
                      <c:pt idx="1">
                        <c:v>6.4787005649717511</c:v>
                      </c:pt>
                      <c:pt idx="2">
                        <c:v>6.8313158042902993</c:v>
                      </c:pt>
                      <c:pt idx="3">
                        <c:v>6.5079556291723133</c:v>
                      </c:pt>
                      <c:pt idx="4">
                        <c:v>6.3496859616363945</c:v>
                      </c:pt>
                      <c:pt idx="5">
                        <c:v>7.3215162773125115</c:v>
                      </c:pt>
                      <c:pt idx="6">
                        <c:v>7.2865069625993701</c:v>
                      </c:pt>
                      <c:pt idx="7">
                        <c:v>7.3807104118825428</c:v>
                      </c:pt>
                      <c:pt idx="8">
                        <c:v>6.9096228868660594</c:v>
                      </c:pt>
                      <c:pt idx="9">
                        <c:v>6.9936959076824445</c:v>
                      </c:pt>
                      <c:pt idx="10">
                        <c:v>7.5262712888029952</c:v>
                      </c:pt>
                      <c:pt idx="11">
                        <c:v>6.8146903504560727</c:v>
                      </c:pt>
                      <c:pt idx="12">
                        <c:v>6.9692850855190303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FE7-4AFA-AD71-E408D03B8CD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FE7-4AFA-AD71-E408D03B8CD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FE7-4AFA-AD71-E408D03B8CD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FE7-4AFA-AD71-E408D03B8CD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FE7-4AFA-AD71-E408D03B8CD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FE7-4AFA-AD71-E408D03B8CD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FE7-4AFA-AD71-E408D03B8CD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FE7-4AFA-AD71-E408D03B8CD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FE7-4AFA-AD71-E408D03B8CD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FE7-4AFA-AD71-E408D03B8CD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FE7-4AFA-AD71-E408D03B8CD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FE7-4AFA-AD71-E408D03B8CD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FE7-4AFA-AD71-E408D03B8CD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FE7-4AFA-AD71-E408D03B8CD2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-0.54387516339843245</c:v>
                </c:pt>
                <c:pt idx="1">
                  <c:v>0.3523531400459321</c:v>
                </c:pt>
                <c:pt idx="2">
                  <c:v>0.16335642968881015</c:v>
                </c:pt>
                <c:pt idx="3">
                  <c:v>-0.36215615544234492</c:v>
                </c:pt>
                <c:pt idx="4">
                  <c:v>-1.5290051482520104</c:v>
                </c:pt>
                <c:pt idx="5">
                  <c:v>-0.48469260768195355</c:v>
                </c:pt>
                <c:pt idx="6">
                  <c:v>-6.06626062053639E-2</c:v>
                </c:pt>
                <c:pt idx="12">
                  <c:v>-0.33514667954305821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FE7-4AFA-AD71-E408D03B8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79-4978-8308-710B3989BC82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7.7964280918490667</c:v>
                </c:pt>
                <c:pt idx="1">
                  <c:v>7.2324605998983227</c:v>
                </c:pt>
                <c:pt idx="2">
                  <c:v>6.6665713795666344</c:v>
                </c:pt>
                <c:pt idx="3">
                  <c:v>7.219209496829893</c:v>
                </c:pt>
                <c:pt idx="4">
                  <c:v>7.0987581312832644</c:v>
                </c:pt>
                <c:pt idx="5">
                  <c:v>7.222138964577657</c:v>
                </c:pt>
                <c:pt idx="6">
                  <c:v>7.3560683324834271</c:v>
                </c:pt>
                <c:pt idx="7">
                  <c:v>7.669089242454004</c:v>
                </c:pt>
                <c:pt idx="8">
                  <c:v>7.4543844791746858</c:v>
                </c:pt>
                <c:pt idx="9">
                  <c:v>6.8535038932146826</c:v>
                </c:pt>
                <c:pt idx="10">
                  <c:v>7.313558145989453</c:v>
                </c:pt>
                <c:pt idx="11">
                  <c:v>7.1532647919929193</c:v>
                </c:pt>
                <c:pt idx="12">
                  <c:v>7.2368184908225697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79-4978-8308-710B3989BC82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279-4978-8308-710B3989BC8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7.7086852477477477</c:v>
                </c:pt>
                <c:pt idx="1">
                  <c:v>7.367411718026716</c:v>
                </c:pt>
                <c:pt idx="2">
                  <c:v>7.0097489486427937</c:v>
                </c:pt>
                <c:pt idx="3">
                  <c:v>6.8985964460468709</c:v>
                </c:pt>
                <c:pt idx="4">
                  <c:v>8.7607566765578628</c:v>
                </c:pt>
                <c:pt idx="5">
                  <c:v>7.2048691170486912</c:v>
                </c:pt>
                <c:pt idx="6">
                  <c:v>6.848147736121927</c:v>
                </c:pt>
                <c:pt idx="7">
                  <c:v>8.2811066314472406</c:v>
                </c:pt>
                <c:pt idx="8">
                  <c:v>6.7072241008300031</c:v>
                </c:pt>
                <c:pt idx="9">
                  <c:v>6.9839878447872836</c:v>
                </c:pt>
                <c:pt idx="10">
                  <c:v>6.9939028475711895</c:v>
                </c:pt>
                <c:pt idx="11">
                  <c:v>7.0190933887517861</c:v>
                </c:pt>
                <c:pt idx="12">
                  <c:v>7.258462805380181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79-4978-8308-710B3989BC82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279-4978-8308-710B3989BC8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79-4978-8308-710B3989BC8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7.155983317292268</c:v>
                </c:pt>
                <c:pt idx="1">
                  <c:v>7.8410682064236736</c:v>
                </c:pt>
                <c:pt idx="2">
                  <c:v>7.1841847719710312</c:v>
                </c:pt>
                <c:pt idx="3">
                  <c:v>6.5829789934632226</c:v>
                </c:pt>
                <c:pt idx="4">
                  <c:v>6.4540757749712974</c:v>
                </c:pt>
                <c:pt idx="5">
                  <c:v>6.4385566640779022</c:v>
                </c:pt>
                <c:pt idx="6">
                  <c:v>7.0544059521041618</c:v>
                </c:pt>
                <c:pt idx="12">
                  <c:v>6.9393072767715287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279-4978-8308-710B3989B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279-4978-8308-710B3989BC8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7.9259781077273219</c:v>
                      </c:pt>
                      <c:pt idx="1">
                        <c:v>6.6174134790528232</c:v>
                      </c:pt>
                      <c:pt idx="2">
                        <c:v>6.8081226387678004</c:v>
                      </c:pt>
                      <c:pt idx="3">
                        <c:v>6.5498000499875033</c:v>
                      </c:pt>
                      <c:pt idx="4">
                        <c:v>6.3911605532170777</c:v>
                      </c:pt>
                      <c:pt idx="5">
                        <c:v>7.6223715960013791</c:v>
                      </c:pt>
                      <c:pt idx="6">
                        <c:v>7.7461226264676037</c:v>
                      </c:pt>
                      <c:pt idx="7">
                        <c:v>7.6563286361348766</c:v>
                      </c:pt>
                      <c:pt idx="8">
                        <c:v>7.0747476304230563</c:v>
                      </c:pt>
                      <c:pt idx="9">
                        <c:v>7.0171175404443851</c:v>
                      </c:pt>
                      <c:pt idx="10">
                        <c:v>7.4343215592562171</c:v>
                      </c:pt>
                      <c:pt idx="11">
                        <c:v>6.6331723867936843</c:v>
                      </c:pt>
                      <c:pt idx="12">
                        <c:v>7.0897793341589743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279-4978-8308-710B3989BC8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279-4978-8308-710B3989BC8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279-4978-8308-710B3989BC8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279-4978-8308-710B3989BC8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279-4978-8308-710B3989BC8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279-4978-8308-710B3989BC8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279-4978-8308-710B3989BC8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279-4978-8308-710B3989BC8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279-4978-8308-710B3989BC8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279-4978-8308-710B3989BC8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279-4978-8308-710B3989BC8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279-4978-8308-710B3989BC8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279-4978-8308-710B3989BC8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279-4978-8308-710B3989BC82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-0.55270193045547966</c:v>
                </c:pt>
                <c:pt idx="1">
                  <c:v>0.47365648839695762</c:v>
                </c:pt>
                <c:pt idx="2">
                  <c:v>0.17443582332823748</c:v>
                </c:pt>
                <c:pt idx="3">
                  <c:v>-0.31561745258364837</c:v>
                </c:pt>
                <c:pt idx="4">
                  <c:v>-2.3066809015865655</c:v>
                </c:pt>
                <c:pt idx="5">
                  <c:v>-0.76631245297078898</c:v>
                </c:pt>
                <c:pt idx="6">
                  <c:v>0.20625821598223482</c:v>
                </c:pt>
                <c:pt idx="12">
                  <c:v>-0.38243703442158328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279-4978-8308-710B3989B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19E-4DE8-B06A-09FB1B612170}"/>
              </c:ext>
            </c:extLst>
          </c:dPt>
          <c:val>
            <c:numRef>
              <c:f>'EM evol mensu TF cat '!$G$75:$G$87</c:f>
              <c:numCache>
                <c:formatCode>0.00</c:formatCode>
                <c:ptCount val="13"/>
                <c:pt idx="0">
                  <c:v>7.2678207739307537</c:v>
                </c:pt>
                <c:pt idx="1">
                  <c:v>6.3748866727107885</c:v>
                </c:pt>
                <c:pt idx="2">
                  <c:v>6.2699807156631673</c:v>
                </c:pt>
                <c:pt idx="3">
                  <c:v>6.5540688148552704</c:v>
                </c:pt>
                <c:pt idx="4">
                  <c:v>6.9784921892687342</c:v>
                </c:pt>
                <c:pt idx="5">
                  <c:v>6.792074896581755</c:v>
                </c:pt>
                <c:pt idx="6">
                  <c:v>6.4991735537190083</c:v>
                </c:pt>
                <c:pt idx="7">
                  <c:v>5.9193854324734447</c:v>
                </c:pt>
                <c:pt idx="8">
                  <c:v>6.0145369284876908</c:v>
                </c:pt>
                <c:pt idx="9">
                  <c:v>5.7592592592592595</c:v>
                </c:pt>
                <c:pt idx="10">
                  <c:v>6.3474596677100887</c:v>
                </c:pt>
                <c:pt idx="11">
                  <c:v>6.5914120126448896</c:v>
                </c:pt>
                <c:pt idx="12">
                  <c:v>6.4281585702062936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9E-4DE8-B06A-09FB1B612170}"/>
            </c:ext>
          </c:extLst>
        </c:ser>
        <c:ser>
          <c:idx val="0"/>
          <c:order val="2"/>
          <c:tx>
            <c:strRef>
              <c:f>'EM evol mensu TF cat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19E-4DE8-B06A-09FB1B612170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'!$I$75:$I$87</c:f>
              <c:numCache>
                <c:formatCode>0.00</c:formatCode>
                <c:ptCount val="13"/>
                <c:pt idx="0">
                  <c:v>7.3472718001019892</c:v>
                </c:pt>
                <c:pt idx="1">
                  <c:v>6.5530456852791881</c:v>
                </c:pt>
                <c:pt idx="2">
                  <c:v>6.1735346813411827</c:v>
                </c:pt>
                <c:pt idx="3">
                  <c:v>6.5337837837837842</c:v>
                </c:pt>
                <c:pt idx="4">
                  <c:v>5.6585104099592183</c:v>
                </c:pt>
                <c:pt idx="5">
                  <c:v>5.7662775033677596</c:v>
                </c:pt>
                <c:pt idx="6">
                  <c:v>6.3316348195329084</c:v>
                </c:pt>
                <c:pt idx="7">
                  <c:v>5.8554030543205107</c:v>
                </c:pt>
                <c:pt idx="8">
                  <c:v>7.0437370600414075</c:v>
                </c:pt>
                <c:pt idx="9">
                  <c:v>6.7372098264593197</c:v>
                </c:pt>
                <c:pt idx="10">
                  <c:v>6.4935032483758119</c:v>
                </c:pt>
                <c:pt idx="11">
                  <c:v>5.9629437678154966</c:v>
                </c:pt>
                <c:pt idx="12">
                  <c:v>6.3443617042289686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9E-4DE8-B06A-09FB1B612170}"/>
            </c:ext>
          </c:extLst>
        </c:ser>
        <c:ser>
          <c:idx val="1"/>
          <c:order val="3"/>
          <c:tx>
            <c:strRef>
              <c:f>'EM evol mensu TF cat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19E-4DE8-B06A-09FB1B61217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19E-4DE8-B06A-09FB1B612170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'!$K$75:$K$87</c:f>
              <c:numCache>
                <c:formatCode>0.00</c:formatCode>
                <c:ptCount val="13"/>
                <c:pt idx="0">
                  <c:v>6.8019489070318668</c:v>
                </c:pt>
                <c:pt idx="1">
                  <c:v>6.518280123583934</c:v>
                </c:pt>
                <c:pt idx="2">
                  <c:v>6.2922673656618615</c:v>
                </c:pt>
                <c:pt idx="3">
                  <c:v>5.9648309705561617</c:v>
                </c:pt>
                <c:pt idx="4">
                  <c:v>5.7183426443202983</c:v>
                </c:pt>
                <c:pt idx="5">
                  <c:v>6.1717942407088362</c:v>
                </c:pt>
                <c:pt idx="6">
                  <c:v>5.3908253205128203</c:v>
                </c:pt>
                <c:pt idx="12">
                  <c:v>6.0873575311239696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19E-4DE8-B06A-09FB1B612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19E-4DE8-B06A-09FB1B61217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5.8678739101274315</c:v>
                      </c:pt>
                      <c:pt idx="1">
                        <c:v>5.999748427672956</c:v>
                      </c:pt>
                      <c:pt idx="2">
                        <c:v>6.9111833875406559</c:v>
                      </c:pt>
                      <c:pt idx="3">
                        <c:v>6.3370757846389383</c:v>
                      </c:pt>
                      <c:pt idx="4">
                        <c:v>6.2233920805676357</c:v>
                      </c:pt>
                      <c:pt idx="5">
                        <c:v>6.5052606967500584</c:v>
                      </c:pt>
                      <c:pt idx="6">
                        <c:v>6.0040444893832152</c:v>
                      </c:pt>
                      <c:pt idx="7">
                        <c:v>6.4222270837891049</c:v>
                      </c:pt>
                      <c:pt idx="8">
                        <c:v>6.3658969804618115</c:v>
                      </c:pt>
                      <c:pt idx="9">
                        <c:v>6.9023815755037949</c:v>
                      </c:pt>
                      <c:pt idx="10">
                        <c:v>7.9150615724660565</c:v>
                      </c:pt>
                      <c:pt idx="11">
                        <c:v>7.6278865828705058</c:v>
                      </c:pt>
                      <c:pt idx="12">
                        <c:v>6.5524744117336713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19E-4DE8-B06A-09FB1B61217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'!$L$74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19E-4DE8-B06A-09FB1B61217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19E-4DE8-B06A-09FB1B61217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19E-4DE8-B06A-09FB1B61217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19E-4DE8-B06A-09FB1B61217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19E-4DE8-B06A-09FB1B61217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19E-4DE8-B06A-09FB1B61217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19E-4DE8-B06A-09FB1B61217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19E-4DE8-B06A-09FB1B61217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19E-4DE8-B06A-09FB1B61217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19E-4DE8-B06A-09FB1B61217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19E-4DE8-B06A-09FB1B61217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19E-4DE8-B06A-09FB1B61217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19E-4DE8-B06A-09FB1B612170}"/>
              </c:ext>
            </c:extLst>
          </c:dPt>
          <c:cat>
            <c:strRef>
              <c:f>'EM evol mensu TF cat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'!$L$75:$L$87</c:f>
              <c:numCache>
                <c:formatCode>0.00</c:formatCode>
                <c:ptCount val="13"/>
                <c:pt idx="0">
                  <c:v>-0.54532289307012238</c:v>
                </c:pt>
                <c:pt idx="1">
                  <c:v>-3.4765561695254021E-2</c:v>
                </c:pt>
                <c:pt idx="2">
                  <c:v>0.11873268432067885</c:v>
                </c:pt>
                <c:pt idx="3">
                  <c:v>-0.56895281322762248</c:v>
                </c:pt>
                <c:pt idx="4">
                  <c:v>5.9832234361079983E-2</c:v>
                </c:pt>
                <c:pt idx="5">
                  <c:v>0.40551673734107663</c:v>
                </c:pt>
                <c:pt idx="6">
                  <c:v>-0.94080949902008815</c:v>
                </c:pt>
                <c:pt idx="12">
                  <c:v>-0.22146399011049756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19E-4DE8-B06A-09FB1B612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FFF-4CB9-AFDF-836454274BDF}"/>
              </c:ext>
            </c:extLst>
          </c:dPt>
          <c:val>
            <c:numRef>
              <c:f>'EM evol mensu TF cat '!$G$97:$G$109</c:f>
              <c:numCache>
                <c:formatCode>0.00</c:formatCode>
                <c:ptCount val="13"/>
                <c:pt idx="0">
                  <c:v>7.124313186813187</c:v>
                </c:pt>
                <c:pt idx="1">
                  <c:v>6.5791147627882323</c:v>
                </c:pt>
                <c:pt idx="2">
                  <c:v>5.9644093882262412</c:v>
                </c:pt>
                <c:pt idx="3">
                  <c:v>6.3570083400591875</c:v>
                </c:pt>
                <c:pt idx="4">
                  <c:v>5.5242591135588777</c:v>
                </c:pt>
                <c:pt idx="5">
                  <c:v>5.5762331838565027</c:v>
                </c:pt>
                <c:pt idx="6">
                  <c:v>6.1647193585337918</c:v>
                </c:pt>
                <c:pt idx="7">
                  <c:v>6.5305823209049016</c:v>
                </c:pt>
                <c:pt idx="8">
                  <c:v>5.9559572301425661</c:v>
                </c:pt>
                <c:pt idx="9">
                  <c:v>5.8792705931670506</c:v>
                </c:pt>
                <c:pt idx="10">
                  <c:v>6.4353897457273863</c:v>
                </c:pt>
                <c:pt idx="11">
                  <c:v>6.3361764094029542</c:v>
                </c:pt>
                <c:pt idx="12">
                  <c:v>6.214340786430224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FF-4CB9-AFDF-836454274BDF}"/>
            </c:ext>
          </c:extLst>
        </c:ser>
        <c:ser>
          <c:idx val="0"/>
          <c:order val="2"/>
          <c:tx>
            <c:strRef>
              <c:f>'EM evol mensu TF cat 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FFF-4CB9-AFDF-836454274BD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'!$I$97:$I$109</c:f>
              <c:numCache>
                <c:formatCode>0.00</c:formatCode>
                <c:ptCount val="13"/>
                <c:pt idx="0">
                  <c:v>7.185766257389723</c:v>
                </c:pt>
                <c:pt idx="1">
                  <c:v>7.3258347146578258</c:v>
                </c:pt>
                <c:pt idx="2">
                  <c:v>7.2472490455872443</c:v>
                </c:pt>
                <c:pt idx="3">
                  <c:v>6.7478342308592838</c:v>
                </c:pt>
                <c:pt idx="4">
                  <c:v>5.4668946982653308</c:v>
                </c:pt>
                <c:pt idx="5">
                  <c:v>6.1121495327102799</c:v>
                </c:pt>
                <c:pt idx="6">
                  <c:v>6.5442629179331311</c:v>
                </c:pt>
                <c:pt idx="7">
                  <c:v>6.7305084745762711</c:v>
                </c:pt>
                <c:pt idx="8">
                  <c:v>6.7638081395348841</c:v>
                </c:pt>
                <c:pt idx="9">
                  <c:v>6.6265963916480839</c:v>
                </c:pt>
                <c:pt idx="10">
                  <c:v>7.3039568345323742</c:v>
                </c:pt>
                <c:pt idx="11">
                  <c:v>6.727631305791987</c:v>
                </c:pt>
                <c:pt idx="12">
                  <c:v>6.7387541676535427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FF-4CB9-AFDF-836454274BDF}"/>
            </c:ext>
          </c:extLst>
        </c:ser>
        <c:ser>
          <c:idx val="1"/>
          <c:order val="3"/>
          <c:tx>
            <c:strRef>
              <c:f>'EM evol mensu TF cat 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FFF-4CB9-AFDF-836454274BD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FFF-4CB9-AFDF-836454274BD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'!$K$97:$K$109</c:f>
              <c:numCache>
                <c:formatCode>0.00</c:formatCode>
                <c:ptCount val="13"/>
                <c:pt idx="0">
                  <c:v>8.1013406044080885</c:v>
                </c:pt>
                <c:pt idx="1">
                  <c:v>7.973727810650888</c:v>
                </c:pt>
                <c:pt idx="2">
                  <c:v>7.5587651598676953</c:v>
                </c:pt>
                <c:pt idx="3">
                  <c:v>7.250183598531212</c:v>
                </c:pt>
                <c:pt idx="4">
                  <c:v>6.3606707317073168</c:v>
                </c:pt>
                <c:pt idx="5">
                  <c:v>5.435026925778506</c:v>
                </c:pt>
                <c:pt idx="6">
                  <c:v>6.4983849515485463</c:v>
                </c:pt>
                <c:pt idx="12">
                  <c:v>7.0364604125083163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FFF-4CB9-AFDF-836454274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FFF-4CB9-AFDF-836454274BD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7.1522573030392449</c:v>
                      </c:pt>
                      <c:pt idx="1">
                        <c:v>6.7112960161371662</c:v>
                      </c:pt>
                      <c:pt idx="2">
                        <c:v>6.1686800894854583</c:v>
                      </c:pt>
                      <c:pt idx="3">
                        <c:v>5.7547217325610678</c:v>
                      </c:pt>
                      <c:pt idx="4">
                        <c:v>5.3110938712179987</c:v>
                      </c:pt>
                      <c:pt idx="5">
                        <c:v>5.3068219633943432</c:v>
                      </c:pt>
                      <c:pt idx="6">
                        <c:v>5.2538919413919416</c:v>
                      </c:pt>
                      <c:pt idx="7">
                        <c:v>6.5515267175572518</c:v>
                      </c:pt>
                      <c:pt idx="8">
                        <c:v>5.9750933997509339</c:v>
                      </c:pt>
                      <c:pt idx="9">
                        <c:v>6.4300360210584646</c:v>
                      </c:pt>
                      <c:pt idx="10">
                        <c:v>6.2824596328245965</c:v>
                      </c:pt>
                      <c:pt idx="11">
                        <c:v>6.2331799254876179</c:v>
                      </c:pt>
                      <c:pt idx="12">
                        <c:v>6.1202556495942764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FFF-4CB9-AFDF-836454274BD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'!$L$96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FFF-4CB9-AFDF-836454274BD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FFF-4CB9-AFDF-836454274BD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FFF-4CB9-AFDF-836454274BD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FFF-4CB9-AFDF-836454274BD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FFF-4CB9-AFDF-836454274BD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FFF-4CB9-AFDF-836454274BD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FFF-4CB9-AFDF-836454274BD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FFF-4CB9-AFDF-836454274BD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FFF-4CB9-AFDF-836454274BD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FFF-4CB9-AFDF-836454274BD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FFF-4CB9-AFDF-836454274BD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FFF-4CB9-AFDF-836454274BD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FFF-4CB9-AFDF-836454274BDF}"/>
              </c:ext>
            </c:extLst>
          </c:dPt>
          <c:cat>
            <c:strRef>
              <c:f>'EM evol mensu TF cat 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'!$L$97:$L$109</c:f>
              <c:numCache>
                <c:formatCode>0.00</c:formatCode>
                <c:ptCount val="13"/>
                <c:pt idx="0">
                  <c:v>0.91557434701836549</c:v>
                </c:pt>
                <c:pt idx="1">
                  <c:v>0.64789309599306222</c:v>
                </c:pt>
                <c:pt idx="2">
                  <c:v>0.31151611428045101</c:v>
                </c:pt>
                <c:pt idx="3">
                  <c:v>0.50234936767192817</c:v>
                </c:pt>
                <c:pt idx="4">
                  <c:v>0.89377603344198597</c:v>
                </c:pt>
                <c:pt idx="5">
                  <c:v>-0.67712260693177395</c:v>
                </c:pt>
                <c:pt idx="6">
                  <c:v>-4.5877966384584745E-2</c:v>
                </c:pt>
                <c:pt idx="12">
                  <c:v>0.3616944231407162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FFF-4CB9-AFDF-836454274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23-4631-9CE9-962E6D3E4737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0.88400000000000001</c:v>
                </c:pt>
                <c:pt idx="1">
                  <c:v>0.89639999999999997</c:v>
                </c:pt>
                <c:pt idx="2">
                  <c:v>0.88939999999999997</c:v>
                </c:pt>
                <c:pt idx="3">
                  <c:v>0.80359999999999998</c:v>
                </c:pt>
                <c:pt idx="4">
                  <c:v>0.80420000000000003</c:v>
                </c:pt>
                <c:pt idx="5">
                  <c:v>0.81640000000000001</c:v>
                </c:pt>
                <c:pt idx="6">
                  <c:v>0.87379999999999991</c:v>
                </c:pt>
                <c:pt idx="7">
                  <c:v>0.90269999999999995</c:v>
                </c:pt>
                <c:pt idx="8">
                  <c:v>0.75800000000000001</c:v>
                </c:pt>
                <c:pt idx="9">
                  <c:v>0.89359999999999995</c:v>
                </c:pt>
                <c:pt idx="10">
                  <c:v>0.83440000000000003</c:v>
                </c:pt>
                <c:pt idx="11">
                  <c:v>0.79709999999999992</c:v>
                </c:pt>
                <c:pt idx="12">
                  <c:v>0.84626026183947245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23-4631-9CE9-962E6D3E4737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123-4631-9CE9-962E6D3E4737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0.84379999999999999</c:v>
                </c:pt>
                <c:pt idx="1">
                  <c:v>0.9244</c:v>
                </c:pt>
                <c:pt idx="2">
                  <c:v>0.82620000000000005</c:v>
                </c:pt>
                <c:pt idx="3">
                  <c:v>0.8216</c:v>
                </c:pt>
                <c:pt idx="4">
                  <c:v>0.71109999999999995</c:v>
                </c:pt>
                <c:pt idx="5">
                  <c:v>0.80099999999999993</c:v>
                </c:pt>
                <c:pt idx="6">
                  <c:v>0.93040000000000012</c:v>
                </c:pt>
                <c:pt idx="7">
                  <c:v>0.93909999999999993</c:v>
                </c:pt>
                <c:pt idx="8">
                  <c:v>0.84260000000000002</c:v>
                </c:pt>
                <c:pt idx="9">
                  <c:v>0.90410000000000001</c:v>
                </c:pt>
                <c:pt idx="10">
                  <c:v>0.83560000000000001</c:v>
                </c:pt>
                <c:pt idx="11">
                  <c:v>0.81180000000000008</c:v>
                </c:pt>
                <c:pt idx="12">
                  <c:v>0.84894608892196821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23-4631-9CE9-962E6D3E4737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23-4631-9CE9-962E6D3E473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123-4631-9CE9-962E6D3E4737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0.8590000000000001</c:v>
                </c:pt>
                <c:pt idx="1">
                  <c:v>0.9215000000000001</c:v>
                </c:pt>
                <c:pt idx="2">
                  <c:v>0.83609999999999995</c:v>
                </c:pt>
                <c:pt idx="3">
                  <c:v>0.80930000000000002</c:v>
                </c:pt>
                <c:pt idx="4">
                  <c:v>0.73980000000000001</c:v>
                </c:pt>
                <c:pt idx="5">
                  <c:v>0.81370000000000009</c:v>
                </c:pt>
                <c:pt idx="6">
                  <c:v>0.92049999999999998</c:v>
                </c:pt>
                <c:pt idx="12">
                  <c:v>0.84223272159198326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123-4631-9CE9-962E6D3E4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123-4631-9CE9-962E6D3E473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0.57789999999999997</c:v>
                      </c:pt>
                      <c:pt idx="1">
                        <c:v>0.78700000000000003</c:v>
                      </c:pt>
                      <c:pt idx="2">
                        <c:v>0.74909999999999999</c:v>
                      </c:pt>
                      <c:pt idx="3">
                        <c:v>0.79280000000000006</c:v>
                      </c:pt>
                      <c:pt idx="4">
                        <c:v>0.63340000000000007</c:v>
                      </c:pt>
                      <c:pt idx="5">
                        <c:v>0.6873999999999999</c:v>
                      </c:pt>
                      <c:pt idx="6">
                        <c:v>0.80249999999999999</c:v>
                      </c:pt>
                      <c:pt idx="7">
                        <c:v>0.89769999999999994</c:v>
                      </c:pt>
                      <c:pt idx="8">
                        <c:v>0.70709999999999995</c:v>
                      </c:pt>
                      <c:pt idx="9">
                        <c:v>0.77500000000000002</c:v>
                      </c:pt>
                      <c:pt idx="10">
                        <c:v>0.79510000000000003</c:v>
                      </c:pt>
                      <c:pt idx="11">
                        <c:v>0.7854000000000001</c:v>
                      </c:pt>
                      <c:pt idx="12">
                        <c:v>0.74895069673736636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123-4631-9CE9-962E6D3E473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123-4631-9CE9-962E6D3E473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123-4631-9CE9-962E6D3E473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123-4631-9CE9-962E6D3E473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123-4631-9CE9-962E6D3E473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123-4631-9CE9-962E6D3E473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123-4631-9CE9-962E6D3E473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123-4631-9CE9-962E6D3E473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123-4631-9CE9-962E6D3E473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123-4631-9CE9-962E6D3E473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123-4631-9CE9-962E6D3E473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123-4631-9CE9-962E6D3E473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123-4631-9CE9-962E6D3E473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123-4631-9CE9-962E6D3E4737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1.801374733349137E-2</c:v>
                </c:pt>
                <c:pt idx="1">
                  <c:v>-3.1371700562525806E-3</c:v>
                </c:pt>
                <c:pt idx="2">
                  <c:v>1.1982570806100101E-2</c:v>
                </c:pt>
                <c:pt idx="3">
                  <c:v>-1.4970788704965932E-2</c:v>
                </c:pt>
                <c:pt idx="4">
                  <c:v>4.0360005625087902E-2</c:v>
                </c:pt>
                <c:pt idx="5">
                  <c:v>1.5855181023720633E-2</c:v>
                </c:pt>
                <c:pt idx="6">
                  <c:v>-1.064058469475504E-2</c:v>
                </c:pt>
                <c:pt idx="12">
                  <c:v>7.5370492206505713E-3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123-4631-9CE9-962E6D3E4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46570048309177"/>
          <c:y val="0.19562368325463131"/>
          <c:w val="0.87427463768115943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F27-4C29-A05E-5BB0C8E0820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mens'!$G$97:$G$109</c:f>
              <c:numCache>
                <c:formatCode>0.0%</c:formatCode>
                <c:ptCount val="13"/>
                <c:pt idx="0">
                  <c:v>0.60470000000000002</c:v>
                </c:pt>
                <c:pt idx="1">
                  <c:v>0.51560000000000006</c:v>
                </c:pt>
                <c:pt idx="2">
                  <c:v>0.60250000000000004</c:v>
                </c:pt>
                <c:pt idx="3">
                  <c:v>0.47450000000000003</c:v>
                </c:pt>
                <c:pt idx="4">
                  <c:v>0.4093</c:v>
                </c:pt>
                <c:pt idx="5">
                  <c:v>0.39950000000000002</c:v>
                </c:pt>
                <c:pt idx="6">
                  <c:v>0.52290000000000003</c:v>
                </c:pt>
                <c:pt idx="7">
                  <c:v>0.60580000000000001</c:v>
                </c:pt>
                <c:pt idx="8">
                  <c:v>0.4698</c:v>
                </c:pt>
                <c:pt idx="9">
                  <c:v>0.54510000000000003</c:v>
                </c:pt>
                <c:pt idx="10">
                  <c:v>0.59079999999999999</c:v>
                </c:pt>
                <c:pt idx="11">
                  <c:v>0.56399999999999995</c:v>
                </c:pt>
                <c:pt idx="12">
                  <c:v>0.52537500000000004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27-4C29-A05E-5BB0C8E08201}"/>
            </c:ext>
          </c:extLst>
        </c:ser>
        <c:ser>
          <c:idx val="0"/>
          <c:order val="1"/>
          <c:tx>
            <c:strRef>
              <c:f>'tasa de ocupación evol mens'!$I$95:$J$95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F27-4C29-A05E-5BB0C8E0820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mens'!$I$97:$I$109</c:f>
              <c:numCache>
                <c:formatCode>0.0%</c:formatCode>
                <c:ptCount val="13"/>
                <c:pt idx="0">
                  <c:v>0.58520000000000005</c:v>
                </c:pt>
                <c:pt idx="1">
                  <c:v>0.63429999999999997</c:v>
                </c:pt>
                <c:pt idx="2">
                  <c:v>0.59760000000000002</c:v>
                </c:pt>
                <c:pt idx="3">
                  <c:v>0.55149999999999999</c:v>
                </c:pt>
                <c:pt idx="4">
                  <c:v>0.41439999999999999</c:v>
                </c:pt>
                <c:pt idx="5">
                  <c:v>0.46299999999999997</c:v>
                </c:pt>
                <c:pt idx="6">
                  <c:v>0.63790000000000002</c:v>
                </c:pt>
                <c:pt idx="7">
                  <c:v>0.73530000000000006</c:v>
                </c:pt>
                <c:pt idx="8">
                  <c:v>0.5343</c:v>
                </c:pt>
                <c:pt idx="9">
                  <c:v>0.60530000000000006</c:v>
                </c:pt>
                <c:pt idx="10">
                  <c:v>0.62170000000000003</c:v>
                </c:pt>
                <c:pt idx="11">
                  <c:v>0.60009999999999997</c:v>
                </c:pt>
                <c:pt idx="12">
                  <c:v>0.58171666666666666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27-4C29-A05E-5BB0C8E08201}"/>
            </c:ext>
          </c:extLst>
        </c:ser>
        <c:ser>
          <c:idx val="1"/>
          <c:order val="2"/>
          <c:tx>
            <c:strRef>
              <c:f>'tasa de ocupación evol mens'!$K$95:$L$95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F27-4C29-A05E-5BB0C8E0820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mens'!$K$97:$K$109</c:f>
              <c:numCache>
                <c:formatCode>0.0%</c:formatCode>
                <c:ptCount val="13"/>
                <c:pt idx="0">
                  <c:v>0.66020000000000001</c:v>
                </c:pt>
                <c:pt idx="1">
                  <c:v>0.69069999999999998</c:v>
                </c:pt>
                <c:pt idx="2">
                  <c:v>0.63479999999999992</c:v>
                </c:pt>
                <c:pt idx="3">
                  <c:v>0.60270000000000001</c:v>
                </c:pt>
                <c:pt idx="4">
                  <c:v>0.41090000000000004</c:v>
                </c:pt>
                <c:pt idx="5">
                  <c:v>0.47240000000000004</c:v>
                </c:pt>
                <c:pt idx="6">
                  <c:v>0.67269999999999996</c:v>
                </c:pt>
                <c:pt idx="12">
                  <c:v>0.59301667049832063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F27-4C29-A05E-5BB0C8E08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F27-4C29-A05E-5BB0C8E0820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F27-4C29-A05E-5BB0C8E0820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F27-4C29-A05E-5BB0C8E0820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F27-4C29-A05E-5BB0C8E0820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F27-4C29-A05E-5BB0C8E0820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F27-4C29-A05E-5BB0C8E0820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F27-4C29-A05E-5BB0C8E0820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F27-4C29-A05E-5BB0C8E0820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F27-4C29-A05E-5BB0C8E0820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F27-4C29-A05E-5BB0C8E0820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F27-4C29-A05E-5BB0C8E0820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F27-4C29-A05E-5BB0C8E0820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F27-4C29-A05E-5BB0C8E08201}"/>
              </c:ext>
            </c:extLst>
          </c:dPt>
          <c:cat>
            <c:strRef>
              <c:f>'tasa de ocupación evol mens'!$B$97:$B$108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mens'!$L$97:$L$109</c:f>
              <c:numCache>
                <c:formatCode>0.0%</c:formatCode>
                <c:ptCount val="13"/>
                <c:pt idx="0">
                  <c:v>0.12816131237183859</c:v>
                </c:pt>
                <c:pt idx="1">
                  <c:v>8.8916916285669334E-2</c:v>
                </c:pt>
                <c:pt idx="2">
                  <c:v>6.2248995983935629E-2</c:v>
                </c:pt>
                <c:pt idx="3">
                  <c:v>9.283771532184959E-2</c:v>
                </c:pt>
                <c:pt idx="4">
                  <c:v>-8.4459459459458319E-3</c:v>
                </c:pt>
                <c:pt idx="5">
                  <c:v>2.0302375809935436E-2</c:v>
                </c:pt>
                <c:pt idx="6">
                  <c:v>5.4554005329988886E-2</c:v>
                </c:pt>
                <c:pt idx="12">
                  <c:v>7.0110324603414487E-2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AF27-4C29-A05E-5BB0C8E08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739082125603864"/>
          <c:y val="0.15564305555555558"/>
          <c:w val="0.8970059178743961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679-4969-9847-6B7BD955BE34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mens'!$G$75:$G$87</c:f>
              <c:numCache>
                <c:formatCode>0.0%</c:formatCode>
                <c:ptCount val="13"/>
                <c:pt idx="0">
                  <c:v>0.86799999999999999</c:v>
                </c:pt>
                <c:pt idx="1">
                  <c:v>0.91409999999999991</c:v>
                </c:pt>
                <c:pt idx="2">
                  <c:v>0.88969999999999994</c:v>
                </c:pt>
                <c:pt idx="3">
                  <c:v>0.754</c:v>
                </c:pt>
                <c:pt idx="4">
                  <c:v>0.93720000000000003</c:v>
                </c:pt>
                <c:pt idx="5">
                  <c:v>0.98010000000000008</c:v>
                </c:pt>
                <c:pt idx="6">
                  <c:v>0.95640000000000003</c:v>
                </c:pt>
                <c:pt idx="7">
                  <c:v>0.94879999999999998</c:v>
                </c:pt>
                <c:pt idx="8">
                  <c:v>0.80590000000000006</c:v>
                </c:pt>
                <c:pt idx="9">
                  <c:v>0.80370000000000008</c:v>
                </c:pt>
                <c:pt idx="10">
                  <c:v>0.82819999999999994</c:v>
                </c:pt>
                <c:pt idx="11">
                  <c:v>0.76069999999999993</c:v>
                </c:pt>
                <c:pt idx="12">
                  <c:v>0.87063189176104616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79-4969-9847-6B7BD955BE34}"/>
            </c:ext>
          </c:extLst>
        </c:ser>
        <c:ser>
          <c:idx val="0"/>
          <c:order val="1"/>
          <c:tx>
            <c:strRef>
              <c:f>'tasa de ocupación evol mens'!$I$73:$J$73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679-4969-9847-6B7BD955BE34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mens'!$I$75:$I$87</c:f>
              <c:numCache>
                <c:formatCode>0.0%</c:formatCode>
                <c:ptCount val="13"/>
                <c:pt idx="0">
                  <c:v>0.87609999999999999</c:v>
                </c:pt>
                <c:pt idx="1">
                  <c:v>0.86909999999999998</c:v>
                </c:pt>
                <c:pt idx="2">
                  <c:v>0.73329999999999995</c:v>
                </c:pt>
                <c:pt idx="3">
                  <c:v>0.75950000000000006</c:v>
                </c:pt>
                <c:pt idx="4">
                  <c:v>0.8015000000000001</c:v>
                </c:pt>
                <c:pt idx="5">
                  <c:v>0.80689999999999995</c:v>
                </c:pt>
                <c:pt idx="6">
                  <c:v>0.90670000000000006</c:v>
                </c:pt>
                <c:pt idx="7">
                  <c:v>0.92090000000000005</c:v>
                </c:pt>
                <c:pt idx="8">
                  <c:v>0.85510000000000008</c:v>
                </c:pt>
                <c:pt idx="9">
                  <c:v>0.90890000000000004</c:v>
                </c:pt>
                <c:pt idx="10">
                  <c:v>0.81640000000000001</c:v>
                </c:pt>
                <c:pt idx="11">
                  <c:v>0.69959999999999989</c:v>
                </c:pt>
                <c:pt idx="12">
                  <c:v>0.82939589170206451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79-4969-9847-6B7BD955BE34}"/>
            </c:ext>
          </c:extLst>
        </c:ser>
        <c:ser>
          <c:idx val="1"/>
          <c:order val="2"/>
          <c:tx>
            <c:strRef>
              <c:f>'tasa de ocupación evol mens'!$K$73:$L$73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679-4969-9847-6B7BD955BE34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mens'!$K$75:$K$87</c:f>
              <c:numCache>
                <c:formatCode>0.0%</c:formatCode>
                <c:ptCount val="13"/>
                <c:pt idx="0">
                  <c:v>0.78520000000000001</c:v>
                </c:pt>
                <c:pt idx="1">
                  <c:v>0.85219999999999996</c:v>
                </c:pt>
                <c:pt idx="2">
                  <c:v>0.7298</c:v>
                </c:pt>
                <c:pt idx="3">
                  <c:v>0.6873999999999999</c:v>
                </c:pt>
                <c:pt idx="4">
                  <c:v>0.74690000000000001</c:v>
                </c:pt>
                <c:pt idx="5">
                  <c:v>0.78780000000000006</c:v>
                </c:pt>
                <c:pt idx="6">
                  <c:v>0.81819999999999993</c:v>
                </c:pt>
                <c:pt idx="12">
                  <c:v>0.77170433731083177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679-4969-9847-6B7BD955B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D679-4969-9847-6B7BD955BE3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D679-4969-9847-6B7BD955BE3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679-4969-9847-6B7BD955BE3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679-4969-9847-6B7BD955BE3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679-4969-9847-6B7BD955BE3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679-4969-9847-6B7BD955BE3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679-4969-9847-6B7BD955BE3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679-4969-9847-6B7BD955BE3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679-4969-9847-6B7BD955BE3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679-4969-9847-6B7BD955BE3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679-4969-9847-6B7BD955BE3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679-4969-9847-6B7BD955BE3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679-4969-9847-6B7BD955BE34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mens'!$L$75:$L$87</c:f>
              <c:numCache>
                <c:formatCode>0.0%</c:formatCode>
                <c:ptCount val="13"/>
                <c:pt idx="0">
                  <c:v>-0.10375527907773086</c:v>
                </c:pt>
                <c:pt idx="1">
                  <c:v>-1.944540329076061E-2</c:v>
                </c:pt>
                <c:pt idx="2">
                  <c:v>-4.7729442247373965E-3</c:v>
                </c:pt>
                <c:pt idx="3">
                  <c:v>-9.4930875576037077E-2</c:v>
                </c:pt>
                <c:pt idx="4">
                  <c:v>-6.8122270742358215E-2</c:v>
                </c:pt>
                <c:pt idx="5">
                  <c:v>-2.3670839013508416E-2</c:v>
                </c:pt>
                <c:pt idx="6">
                  <c:v>-9.76067056358223E-2</c:v>
                </c:pt>
                <c:pt idx="12">
                  <c:v>-6.0698708860485451E-2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679-4969-9847-6B7BD955B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2A1-4BF9-88D3-EE0D8738D6C5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0.98140000000000005</c:v>
                </c:pt>
                <c:pt idx="1">
                  <c:v>1.0293000000000001</c:v>
                </c:pt>
                <c:pt idx="2">
                  <c:v>0.98959999999999992</c:v>
                </c:pt>
                <c:pt idx="3">
                  <c:v>0.91859999999999997</c:v>
                </c:pt>
                <c:pt idx="4">
                  <c:v>0.94200000000000006</c:v>
                </c:pt>
                <c:pt idx="5">
                  <c:v>0.96189999999999998</c:v>
                </c:pt>
                <c:pt idx="6">
                  <c:v>0.99629999999999996</c:v>
                </c:pt>
                <c:pt idx="7">
                  <c:v>1.0063</c:v>
                </c:pt>
                <c:pt idx="8">
                  <c:v>0.85860000000000003</c:v>
                </c:pt>
                <c:pt idx="9">
                  <c:v>1.0153000000000001</c:v>
                </c:pt>
                <c:pt idx="10">
                  <c:v>0.92370000000000008</c:v>
                </c:pt>
                <c:pt idx="11">
                  <c:v>0.88249999999999995</c:v>
                </c:pt>
                <c:pt idx="12">
                  <c:v>0.95887504094051124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1-4BF9-88D3-EE0D8738D6C5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2A1-4BF9-88D3-EE0D8738D6C5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0.93849999999999989</c:v>
                </c:pt>
                <c:pt idx="1">
                  <c:v>1.0306999999999999</c:v>
                </c:pt>
                <c:pt idx="2">
                  <c:v>0.90989999999999993</c:v>
                </c:pt>
                <c:pt idx="3">
                  <c:v>0.92059999999999997</c:v>
                </c:pt>
                <c:pt idx="4">
                  <c:v>0.81980000000000008</c:v>
                </c:pt>
                <c:pt idx="5">
                  <c:v>0.92480000000000007</c:v>
                </c:pt>
                <c:pt idx="6">
                  <c:v>1.0375000000000001</c:v>
                </c:pt>
                <c:pt idx="7">
                  <c:v>1.0137</c:v>
                </c:pt>
                <c:pt idx="8">
                  <c:v>0.9556</c:v>
                </c:pt>
                <c:pt idx="9">
                  <c:v>1.0136000000000001</c:v>
                </c:pt>
                <c:pt idx="10">
                  <c:v>0.91390000000000005</c:v>
                </c:pt>
                <c:pt idx="11">
                  <c:v>0.88930000000000009</c:v>
                </c:pt>
                <c:pt idx="12">
                  <c:v>0.9468475865347219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2A1-4BF9-88D3-EE0D8738D6C5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2A1-4BF9-88D3-EE0D8738D6C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2A1-4BF9-88D3-EE0D8738D6C5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0.93180000000000007</c:v>
                </c:pt>
                <c:pt idx="1">
                  <c:v>1.0061</c:v>
                </c:pt>
                <c:pt idx="2">
                  <c:v>0.90989999999999993</c:v>
                </c:pt>
                <c:pt idx="3">
                  <c:v>0.88049999999999995</c:v>
                </c:pt>
                <c:pt idx="4">
                  <c:v>0.85309999999999997</c:v>
                </c:pt>
                <c:pt idx="5">
                  <c:v>0.93129999999999991</c:v>
                </c:pt>
                <c:pt idx="6">
                  <c:v>1.0059</c:v>
                </c:pt>
                <c:pt idx="12">
                  <c:v>0.93041188024522348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2A1-4BF9-88D3-EE0D8738D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2A1-4BF9-88D3-EE0D8738D6C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0.61520000000000008</c:v>
                      </c:pt>
                      <c:pt idx="1">
                        <c:v>0.86180000000000012</c:v>
                      </c:pt>
                      <c:pt idx="2">
                        <c:v>0.8236</c:v>
                      </c:pt>
                      <c:pt idx="3">
                        <c:v>0.90949999999999998</c:v>
                      </c:pt>
                      <c:pt idx="4">
                        <c:v>0.76180000000000003</c:v>
                      </c:pt>
                      <c:pt idx="5">
                        <c:v>0.81559999999999999</c:v>
                      </c:pt>
                      <c:pt idx="6">
                        <c:v>0.92709999999999992</c:v>
                      </c:pt>
                      <c:pt idx="7">
                        <c:v>1.0247999999999999</c:v>
                      </c:pt>
                      <c:pt idx="8">
                        <c:v>0.81950000000000001</c:v>
                      </c:pt>
                      <c:pt idx="9">
                        <c:v>0.8881</c:v>
                      </c:pt>
                      <c:pt idx="10">
                        <c:v>0.87360000000000004</c:v>
                      </c:pt>
                      <c:pt idx="11">
                        <c:v>0.86670000000000003</c:v>
                      </c:pt>
                      <c:pt idx="12">
                        <c:v>0.84878834356712252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2A1-4BF9-88D3-EE0D8738D6C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2A1-4BF9-88D3-EE0D8738D6C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2A1-4BF9-88D3-EE0D8738D6C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2A1-4BF9-88D3-EE0D8738D6C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2A1-4BF9-88D3-EE0D8738D6C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2A1-4BF9-88D3-EE0D8738D6C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2A1-4BF9-88D3-EE0D8738D6C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2A1-4BF9-88D3-EE0D8738D6C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2A1-4BF9-88D3-EE0D8738D6C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2A1-4BF9-88D3-EE0D8738D6C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2A1-4BF9-88D3-EE0D8738D6C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2A1-4BF9-88D3-EE0D8738D6C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2A1-4BF9-88D3-EE0D8738D6C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2A1-4BF9-88D3-EE0D8738D6C5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-7.139051678209718E-3</c:v>
                </c:pt>
                <c:pt idx="1">
                  <c:v>-2.3867274667701555E-2</c:v>
                </c:pt>
                <c:pt idx="2">
                  <c:v>0</c:v>
                </c:pt>
                <c:pt idx="3">
                  <c:v>-4.3558548772539729E-2</c:v>
                </c:pt>
                <c:pt idx="4">
                  <c:v>4.0619663332519984E-2</c:v>
                </c:pt>
                <c:pt idx="5">
                  <c:v>7.0285467128026191E-3</c:v>
                </c:pt>
                <c:pt idx="6">
                  <c:v>-3.0457831325301221E-2</c:v>
                </c:pt>
                <c:pt idx="12">
                  <c:v>-9.3131290085431973E-3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2A1-4BF9-88D3-EE0D8738D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5001701508510548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B1-49D1-82C9-80705AEC5509}"/>
              </c:ext>
            </c:extLst>
          </c:dP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1.014</c:v>
                </c:pt>
                <c:pt idx="1">
                  <c:v>1.0624</c:v>
                </c:pt>
                <c:pt idx="2">
                  <c:v>1.0183</c:v>
                </c:pt>
                <c:pt idx="3">
                  <c:v>0.96579999999999999</c:v>
                </c:pt>
                <c:pt idx="4">
                  <c:v>0.94340000000000002</c:v>
                </c:pt>
                <c:pt idx="5">
                  <c:v>0.95669999999999999</c:v>
                </c:pt>
                <c:pt idx="6">
                  <c:v>1.0078</c:v>
                </c:pt>
                <c:pt idx="7">
                  <c:v>1.0227999999999999</c:v>
                </c:pt>
                <c:pt idx="8">
                  <c:v>0.87370000000000003</c:v>
                </c:pt>
                <c:pt idx="9">
                  <c:v>1.0761000000000001</c:v>
                </c:pt>
                <c:pt idx="10">
                  <c:v>0.95109999999999995</c:v>
                </c:pt>
                <c:pt idx="11">
                  <c:v>0.91739999999999999</c:v>
                </c:pt>
                <c:pt idx="12">
                  <c:v>0.9842204608862104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B1-49D1-82C9-80705AEC5509}"/>
            </c:ext>
          </c:extLst>
        </c:ser>
        <c:ser>
          <c:idx val="0"/>
          <c:order val="2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8B1-49D1-82C9-80705AEC5509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0.95640000000000003</c:v>
                </c:pt>
                <c:pt idx="1">
                  <c:v>1.0770999999999999</c:v>
                </c:pt>
                <c:pt idx="2">
                  <c:v>0.96069999999999989</c:v>
                </c:pt>
                <c:pt idx="3">
                  <c:v>0.96689999999999998</c:v>
                </c:pt>
                <c:pt idx="4">
                  <c:v>0.82499999999999996</c:v>
                </c:pt>
                <c:pt idx="5">
                  <c:v>0.9587</c:v>
                </c:pt>
                <c:pt idx="6">
                  <c:v>1.0750999999999999</c:v>
                </c:pt>
                <c:pt idx="7">
                  <c:v>1.0403</c:v>
                </c:pt>
                <c:pt idx="8">
                  <c:v>0.98439999999999994</c:v>
                </c:pt>
                <c:pt idx="9">
                  <c:v>1.0436000000000001</c:v>
                </c:pt>
                <c:pt idx="10">
                  <c:v>0.94189999999999996</c:v>
                </c:pt>
                <c:pt idx="11">
                  <c:v>0.94379999999999997</c:v>
                </c:pt>
                <c:pt idx="12">
                  <c:v>0.98058235865639209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B1-49D1-82C9-80705AEC5509}"/>
            </c:ext>
          </c:extLst>
        </c:ser>
        <c:ser>
          <c:idx val="1"/>
          <c:order val="3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8B1-49D1-82C9-80705AEC550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8B1-49D1-82C9-80705AEC5509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0.97389999999999999</c:v>
                </c:pt>
                <c:pt idx="1">
                  <c:v>1.0503</c:v>
                </c:pt>
                <c:pt idx="2">
                  <c:v>0.96160000000000001</c:v>
                </c:pt>
                <c:pt idx="3">
                  <c:v>0.93599999999999994</c:v>
                </c:pt>
                <c:pt idx="4">
                  <c:v>0.88359999999999994</c:v>
                </c:pt>
                <c:pt idx="5">
                  <c:v>0.97250000000000003</c:v>
                </c:pt>
                <c:pt idx="6">
                  <c:v>1.0598000000000001</c:v>
                </c:pt>
                <c:pt idx="12">
                  <c:v>0.97599626114760296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8B1-49D1-82C9-80705AEC5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8B1-49D1-82C9-80705AEC550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mens'!$C$53:$C$65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0.63919999999999999</c:v>
                      </c:pt>
                      <c:pt idx="1">
                        <c:v>0.87879999999999991</c:v>
                      </c:pt>
                      <c:pt idx="2">
                        <c:v>0.81900000000000006</c:v>
                      </c:pt>
                      <c:pt idx="3">
                        <c:v>0.94669999999999999</c:v>
                      </c:pt>
                      <c:pt idx="4">
                        <c:v>0.74309999999999998</c:v>
                      </c:pt>
                      <c:pt idx="5">
                        <c:v>0.79879999999999995</c:v>
                      </c:pt>
                      <c:pt idx="6">
                        <c:v>0.93409999999999993</c:v>
                      </c:pt>
                      <c:pt idx="7">
                        <c:v>1.0628</c:v>
                      </c:pt>
                      <c:pt idx="8">
                        <c:v>0.8284999999999999</c:v>
                      </c:pt>
                      <c:pt idx="9">
                        <c:v>0.91280000000000006</c:v>
                      </c:pt>
                      <c:pt idx="10">
                        <c:v>0.89829999999999999</c:v>
                      </c:pt>
                      <c:pt idx="11">
                        <c:v>0.88780000000000003</c:v>
                      </c:pt>
                      <c:pt idx="12">
                        <c:v>0.86230572081972345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8B1-49D1-82C9-80705AEC550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8B1-49D1-82C9-80705AEC550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8B1-49D1-82C9-80705AEC550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8B1-49D1-82C9-80705AEC550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8B1-49D1-82C9-80705AEC550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8B1-49D1-82C9-80705AEC550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8B1-49D1-82C9-80705AEC550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8B1-49D1-82C9-80705AEC550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8B1-49D1-82C9-80705AEC550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8B1-49D1-82C9-80705AEC550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8B1-49D1-82C9-80705AEC550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8B1-49D1-82C9-80705AEC550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8B1-49D1-82C9-80705AEC550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8B1-49D1-82C9-80705AEC5509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1.8297783354245034E-2</c:v>
                </c:pt>
                <c:pt idx="1">
                  <c:v>-2.4881626589917327E-2</c:v>
                </c:pt>
                <c:pt idx="2">
                  <c:v>9.3681690434066489E-4</c:v>
                </c:pt>
                <c:pt idx="3">
                  <c:v>-3.1957803288861331E-2</c:v>
                </c:pt>
                <c:pt idx="4">
                  <c:v>7.1030303030302999E-2</c:v>
                </c:pt>
                <c:pt idx="5">
                  <c:v>1.4394492541983883E-2</c:v>
                </c:pt>
                <c:pt idx="6">
                  <c:v>-1.4231234303785589E-2</c:v>
                </c:pt>
                <c:pt idx="12">
                  <c:v>3.1498956597062477E-3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8B1-49D1-82C9-80705AEC5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6428</c:v>
                </c:pt>
                <c:pt idx="1">
                  <c:v>2354</c:v>
                </c:pt>
                <c:pt idx="2">
                  <c:v>6887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A2-426C-B6E9-84C80A304E39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8514</c:v>
                </c:pt>
                <c:pt idx="1">
                  <c:v>5463</c:v>
                </c:pt>
                <c:pt idx="2">
                  <c:v>9209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A2-426C-B6E9-84C80A304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ADA2-426C-B6E9-84C80A304E39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ADA2-426C-B6E9-84C80A304E39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ADA2-426C-B6E9-84C80A304E39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A2-426C-B6E9-84C80A304E39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DA2-426C-B6E9-84C80A304E39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DA2-426C-B6E9-84C80A304E39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DA2-426C-B6E9-84C80A304E39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DA2-426C-B6E9-84C80A304E39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DA2-426C-B6E9-84C80A304E39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0.36720434745104802</c:v>
                </c:pt>
                <c:pt idx="1">
                  <c:v>0.23561632019322004</c:v>
                </c:pt>
                <c:pt idx="2">
                  <c:v>0.39717933235573188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DA2-426C-B6E9-84C80A304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DA2-426C-B6E9-84C80A304E39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DA2-426C-B6E9-84C80A304E39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DA2-426C-B6E9-84C80A304E39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DA2-426C-B6E9-84C80A304E39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DA2-426C-B6E9-84C80A304E39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DA2-426C-B6E9-84C80A304E39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DA2-426C-B6E9-84C80A304E39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DA2-426C-B6E9-84C80A304E39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DA2-426C-B6E9-84C80A304E39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DA2-426C-B6E9-84C80A304E39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DA2-426C-B6E9-84C80A304E39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DA2-426C-B6E9-84C80A304E39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0.32451773490976965</c:v>
                </c:pt>
                <c:pt idx="1">
                  <c:v>1.3207306711979609</c:v>
                </c:pt>
                <c:pt idx="2">
                  <c:v>0.33715696239291426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ADA2-426C-B6E9-84C80A304E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EA6-4F5B-961D-B391869877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EA6-4F5B-961D-B391869877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EA6-4F5B-961D-B3918698774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EA6-4F5B-961D-B3918698774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EA6-4F5B-961D-B39186987741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A6-4F5B-961D-B39186987741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A6-4F5B-961D-B39186987741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A6-4F5B-961D-B39186987741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EA6-4F5B-961D-B39186987741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EA6-4F5B-961D-B39186987741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EA6-4F5B-961D-B391869877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8514</c:v>
                </c:pt>
                <c:pt idx="1">
                  <c:v>5463</c:v>
                </c:pt>
                <c:pt idx="2">
                  <c:v>9209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EA6-4F5B-961D-B39186987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20-454C-A856-700651C6C396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20-454C-A856-700651C6C396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20-454C-A856-700651C6C396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20-454C-A856-700651C6C396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20-454C-A856-700651C6C396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20-454C-A856-700651C6C396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820-454C-A856-700651C6C396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20-454C-A856-700651C6C396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820-454C-A856-700651C6C396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820-454C-A856-700651C6C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C820-454C-A856-700651C6C396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820-454C-A856-700651C6C396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820-454C-A856-700651C6C396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820-454C-A856-700651C6C396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820-454C-A856-700651C6C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C820-454C-A856-700651C6C396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C820-454C-A856-700651C6C396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820-454C-A856-700651C6C396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820-454C-A856-700651C6C396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820-454C-A856-700651C6C396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820-454C-A856-700651C6C396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820-454C-A856-700651C6C396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820-454C-A856-700651C6C396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820-454C-A856-700651C6C396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820-454C-A856-700651C6C396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820-454C-A856-700651C6C396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820-454C-A856-700651C6C396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820-454C-A856-700651C6C396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820-454C-A856-700651C6C396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820-454C-A856-700651C6C396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820-454C-A856-700651C6C396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820-454C-A856-700651C6C396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820-454C-A856-700651C6C396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C820-454C-A856-700651C6C396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C820-454C-A856-700651C6C396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C820-454C-A856-700651C6C396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C820-454C-A856-700651C6C396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C820-454C-A856-700651C6C396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C820-454C-A856-700651C6C396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C820-454C-A856-700651C6C396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C820-454C-A856-700651C6C396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C820-454C-A856-700651C6C396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C820-454C-A856-700651C6C396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C820-454C-A856-700651C6C396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C820-454C-A856-700651C6C396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C820-454C-A856-700651C6C396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C820-454C-A856-700651C6C396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C820-454C-A856-700651C6C396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C820-454C-A856-700651C6C396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C820-454C-A856-700651C6C396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820-454C-A856-700651C6C396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820-454C-A856-700651C6C396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820-454C-A856-700651C6C396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820-454C-A856-700651C6C396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820-454C-A856-700651C6C396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820-454C-A856-700651C6C396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820-454C-A856-700651C6C396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820-454C-A856-700651C6C396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820-454C-A856-700651C6C396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C820-454C-A856-700651C6C396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C820-454C-A856-700651C6C396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C820-454C-A856-700651C6C396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C820-454C-A856-700651C6C396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C820-454C-A856-700651C6C396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C820-454C-A856-700651C6C396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C820-454C-A856-700651C6C396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C820-454C-A856-700651C6C396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C820-454C-A856-700651C6C396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C820-454C-A856-700651C6C396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C820-454C-A856-700651C6C396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C820-454C-A856-700651C6C396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C820-454C-A856-700651C6C396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C820-454C-A856-700651C6C396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C820-454C-A856-700651C6C396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C820-454C-A856-700651C6C396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C820-454C-A856-700651C6C396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C820-454C-A856-700651C6C396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C820-454C-A856-700651C6C396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C820-454C-A856-700651C6C396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C820-454C-A856-700651C6C396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C820-454C-A856-700651C6C396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C820-454C-A856-700651C6C396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C820-454C-A856-700651C6C396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C820-454C-A856-700651C6C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FC-4A2E-86CA-92E092241A8B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FFC-4A2E-86CA-92E092241A8B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FC-4A2E-86CA-92E092241A8B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FC-4A2E-86CA-92E092241A8B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1463</c:v>
                </c:pt>
                <c:pt idx="1">
                  <c:v>15584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FC-4A2E-86CA-92E092241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Santiago del Teide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11032</c:v>
                </c:pt>
                <c:pt idx="1">
                  <c:v>3974</c:v>
                </c:pt>
                <c:pt idx="2">
                  <c:v>7058</c:v>
                </c:pt>
                <c:pt idx="3">
                  <c:v>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41-4B0E-B59E-05741007E483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11189</c:v>
                </c:pt>
                <c:pt idx="1">
                  <c:v>1846</c:v>
                </c:pt>
                <c:pt idx="2">
                  <c:v>9343</c:v>
                </c:pt>
                <c:pt idx="3">
                  <c:v>4480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41-4B0E-B59E-05741007E483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17047</c:v>
                </c:pt>
                <c:pt idx="1">
                  <c:v>1463</c:v>
                </c:pt>
                <c:pt idx="2">
                  <c:v>15584</c:v>
                </c:pt>
                <c:pt idx="3">
                  <c:v>6139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41-4B0E-B59E-05741007E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0.52354991509518278</c:v>
                </c:pt>
                <c:pt idx="1">
                  <c:v>-0.20747562296858069</c:v>
                </c:pt>
                <c:pt idx="2">
                  <c:v>0.66798672803168158</c:v>
                </c:pt>
                <c:pt idx="3">
                  <c:v>0.37031250000000004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41-4B0E-B59E-05741007E483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0.73522815492107307</c:v>
                </c:pt>
                <c:pt idx="1">
                  <c:v>6.30984214612266E-2</c:v>
                </c:pt>
                <c:pt idx="2">
                  <c:v>0.6721297334598465</c:v>
                </c:pt>
                <c:pt idx="3">
                  <c:v>0.26477184507892693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41-4B0E-B59E-05741007E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0DB-42AF-8B0E-B7FF1B0A4EC4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DB-42AF-8B0E-B7FF1B0A4EC4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DB-42AF-8B0E-B7FF1B0A4EC4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DB-42AF-8B0E-B7FF1B0A4EC4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5911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DB-42AF-8B0E-B7FF1B0A4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Santiago del Teide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3940</c:v>
                </c:pt>
                <c:pt idx="1">
                  <c:v>0</c:v>
                </c:pt>
                <c:pt idx="2">
                  <c:v>3940</c:v>
                </c:pt>
                <c:pt idx="3">
                  <c:v>1207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8-4D45-AB15-C60F1F2DE82A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4777</c:v>
                </c:pt>
                <c:pt idx="1">
                  <c:v>0</c:v>
                </c:pt>
                <c:pt idx="2">
                  <c:v>4777</c:v>
                </c:pt>
                <c:pt idx="3">
                  <c:v>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E8-4D45-AB15-C60F1F2DE82A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5911</c:v>
                </c:pt>
                <c:pt idx="1">
                  <c:v>0</c:v>
                </c:pt>
                <c:pt idx="2">
                  <c:v>5911</c:v>
                </c:pt>
                <c:pt idx="3">
                  <c:v>2603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E8-4D45-AB15-C60F1F2DE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0.23738748168306478</c:v>
                </c:pt>
                <c:pt idx="1">
                  <c:v>0</c:v>
                </c:pt>
                <c:pt idx="2">
                  <c:v>0.23738748168306478</c:v>
                </c:pt>
                <c:pt idx="3">
                  <c:v>0.57662023016353725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E8-4D45-AB15-C60F1F2DE82A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0.69426826403570585</c:v>
                </c:pt>
                <c:pt idx="1">
                  <c:v>0</c:v>
                </c:pt>
                <c:pt idx="2">
                  <c:v>0.69426826403570585</c:v>
                </c:pt>
                <c:pt idx="3">
                  <c:v>0.30573173596429409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E8-4D45-AB15-C60F1F2DE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B51-4D7A-97B7-BD0E5BC0517D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B51-4D7A-97B7-BD0E5BC0517D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51-4D7A-97B7-BD0E5BC0517D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51-4D7A-97B7-BD0E5BC0517D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1463</c:v>
                </c:pt>
                <c:pt idx="1">
                  <c:v>9673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51-4D7A-97B7-BD0E5BC05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Santiago del Teide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7092</c:v>
                </c:pt>
                <c:pt idx="1">
                  <c:v>3974</c:v>
                </c:pt>
                <c:pt idx="2">
                  <c:v>3118</c:v>
                </c:pt>
                <c:pt idx="3">
                  <c:v>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8-448A-B12C-E09EB9A62E20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6412</c:v>
                </c:pt>
                <c:pt idx="1">
                  <c:v>1846</c:v>
                </c:pt>
                <c:pt idx="2">
                  <c:v>4566</c:v>
                </c:pt>
                <c:pt idx="3">
                  <c:v>2829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18-448A-B12C-E09EB9A62E20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11136</c:v>
                </c:pt>
                <c:pt idx="1">
                  <c:v>1463</c:v>
                </c:pt>
                <c:pt idx="2">
                  <c:v>9673</c:v>
                </c:pt>
                <c:pt idx="3">
                  <c:v>3536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18-448A-B12C-E09EB9A62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0.73674360573923892</c:v>
                </c:pt>
                <c:pt idx="1">
                  <c:v>-0.20747562296858069</c:v>
                </c:pt>
                <c:pt idx="2">
                  <c:v>1.1184844502847131</c:v>
                </c:pt>
                <c:pt idx="3">
                  <c:v>0.24991162955107815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18-448A-B12C-E09EB9A62E20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0.75899672846237731</c:v>
                </c:pt>
                <c:pt idx="1">
                  <c:v>9.9713740458015274E-2</c:v>
                </c:pt>
                <c:pt idx="2">
                  <c:v>0.65928298800436202</c:v>
                </c:pt>
                <c:pt idx="3">
                  <c:v>0.24100327153762269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18-448A-B12C-E09EB9A62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01-419D-8797-EC6696B394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E01-419D-8797-EC6696B394E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E01-419D-8797-EC6696B394E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AE01-419D-8797-EC6696B394E2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AE01-419D-8797-EC6696B394E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E01-419D-8797-EC6696B394E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E01-419D-8797-EC6696B394E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E01-419D-8797-EC6696B394E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E01-419D-8797-EC6696B394E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E01-419D-8797-EC6696B394E2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01-419D-8797-EC6696B394E2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01-419D-8797-EC6696B394E2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01-419D-8797-EC6696B394E2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01-419D-8797-EC6696B394E2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01-419D-8797-EC6696B394E2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01-419D-8797-EC6696B394E2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E01-419D-8797-EC6696B394E2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E01-419D-8797-EC6696B394E2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E01-419D-8797-EC6696B394E2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AE01-419D-8797-EC6696B394E2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85765</c:v>
                </c:pt>
                <c:pt idx="1">
                  <c:v>77740</c:v>
                </c:pt>
                <c:pt idx="2">
                  <c:v>10017</c:v>
                </c:pt>
                <c:pt idx="3">
                  <c:v>237110</c:v>
                </c:pt>
                <c:pt idx="4">
                  <c:v>25425</c:v>
                </c:pt>
                <c:pt idx="5">
                  <c:v>105943</c:v>
                </c:pt>
                <c:pt idx="6">
                  <c:v>19531</c:v>
                </c:pt>
                <c:pt idx="7">
                  <c:v>23186</c:v>
                </c:pt>
                <c:pt idx="8">
                  <c:v>26764</c:v>
                </c:pt>
                <c:pt idx="9">
                  <c:v>21920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E01-419D-8797-EC6696B39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69-4BA3-B418-012E2BDF616A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69-4BA3-B418-012E2BDF616A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69-4BA3-B418-012E2BDF616A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69-4BA3-B418-012E2BDF616A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69-4BA3-B418-012E2BDF616A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69-4BA3-B418-012E2BDF616A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69-4BA3-B418-012E2BDF616A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D69-4BA3-B418-012E2BDF616A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69-4BA3-B418-012E2BDF616A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D69-4BA3-B418-012E2BDF61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DD69-4BA3-B418-012E2BDF616A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D69-4BA3-B418-012E2BDF616A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69-4BA3-B418-012E2BDF616A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D69-4BA3-B418-012E2BDF616A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D69-4BA3-B418-012E2BDF61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DD69-4BA3-B418-012E2BDF616A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DD69-4BA3-B418-012E2BDF616A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D69-4BA3-B418-012E2BDF616A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D69-4BA3-B418-012E2BDF616A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D69-4BA3-B418-012E2BDF616A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D69-4BA3-B418-012E2BDF616A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D69-4BA3-B418-012E2BDF616A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D69-4BA3-B418-012E2BDF616A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D69-4BA3-B418-012E2BDF616A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D69-4BA3-B418-012E2BDF616A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D69-4BA3-B418-012E2BDF616A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D69-4BA3-B418-012E2BDF616A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D69-4BA3-B418-012E2BDF616A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D69-4BA3-B418-012E2BDF616A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D69-4BA3-B418-012E2BDF616A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D69-4BA3-B418-012E2BDF616A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D69-4BA3-B418-012E2BDF616A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D69-4BA3-B418-012E2BDF616A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DD69-4BA3-B418-012E2BDF616A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DD69-4BA3-B418-012E2BDF616A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DD69-4BA3-B418-012E2BDF616A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DD69-4BA3-B418-012E2BDF616A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DD69-4BA3-B418-012E2BDF616A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DD69-4BA3-B418-012E2BDF616A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DD69-4BA3-B418-012E2BDF616A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DD69-4BA3-B418-012E2BDF616A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DD69-4BA3-B418-012E2BDF616A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DD69-4BA3-B418-012E2BDF616A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DD69-4BA3-B418-012E2BDF616A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DD69-4BA3-B418-012E2BDF616A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DD69-4BA3-B418-012E2BDF616A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DD69-4BA3-B418-012E2BDF616A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DD69-4BA3-B418-012E2BDF616A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DD69-4BA3-B418-012E2BDF616A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DD69-4BA3-B418-012E2BDF616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D69-4BA3-B418-012E2BDF616A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D69-4BA3-B418-012E2BDF616A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D69-4BA3-B418-012E2BDF616A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D69-4BA3-B418-012E2BDF616A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D69-4BA3-B418-012E2BDF616A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D69-4BA3-B418-012E2BDF616A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D69-4BA3-B418-012E2BDF616A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D69-4BA3-B418-012E2BDF616A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D69-4BA3-B418-012E2BDF616A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DD69-4BA3-B418-012E2BDF616A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DD69-4BA3-B418-012E2BDF616A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D69-4BA3-B418-012E2BDF616A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DD69-4BA3-B418-012E2BDF616A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DD69-4BA3-B418-012E2BDF616A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DD69-4BA3-B418-012E2BDF616A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DD69-4BA3-B418-012E2BDF616A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DD69-4BA3-B418-012E2BDF616A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DD69-4BA3-B418-012E2BDF616A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DD69-4BA3-B418-012E2BDF616A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DD69-4BA3-B418-012E2BDF616A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DD69-4BA3-B418-012E2BDF616A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DD69-4BA3-B418-012E2BDF616A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DD69-4BA3-B418-012E2BDF616A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DD69-4BA3-B418-012E2BDF616A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DD69-4BA3-B418-012E2BDF616A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DD69-4BA3-B418-012E2BDF616A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DD69-4BA3-B418-012E2BDF616A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DD69-4BA3-B418-012E2BDF616A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DD69-4BA3-B418-012E2BDF616A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DD69-4BA3-B418-012E2BDF616A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DD69-4BA3-B418-012E2BDF616A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DD69-4BA3-B418-012E2BDF616A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DD69-4BA3-B418-012E2BDF616A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DD69-4BA3-B418-012E2BDF6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88871</c:v>
                </c:pt>
                <c:pt idx="1">
                  <c:v>61123</c:v>
                </c:pt>
                <c:pt idx="2">
                  <c:v>8146</c:v>
                </c:pt>
                <c:pt idx="3">
                  <c:v>223795</c:v>
                </c:pt>
                <c:pt idx="4">
                  <c:v>28196</c:v>
                </c:pt>
                <c:pt idx="5">
                  <c:v>91656</c:v>
                </c:pt>
                <c:pt idx="6">
                  <c:v>20343</c:v>
                </c:pt>
                <c:pt idx="7">
                  <c:v>15171</c:v>
                </c:pt>
                <c:pt idx="8">
                  <c:v>32909</c:v>
                </c:pt>
                <c:pt idx="9">
                  <c:v>33137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88-4BA0-8BF1-3AF00B5A7023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80164</c:v>
                </c:pt>
                <c:pt idx="1">
                  <c:v>63405</c:v>
                </c:pt>
                <c:pt idx="2">
                  <c:v>4833</c:v>
                </c:pt>
                <c:pt idx="3">
                  <c:v>231639</c:v>
                </c:pt>
                <c:pt idx="4">
                  <c:v>31750</c:v>
                </c:pt>
                <c:pt idx="5">
                  <c:v>105634</c:v>
                </c:pt>
                <c:pt idx="6">
                  <c:v>19090</c:v>
                </c:pt>
                <c:pt idx="7">
                  <c:v>15669</c:v>
                </c:pt>
                <c:pt idx="8">
                  <c:v>25581</c:v>
                </c:pt>
                <c:pt idx="9">
                  <c:v>29905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88-4BA0-8BF1-3AF00B5A7023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85765</c:v>
                </c:pt>
                <c:pt idx="1">
                  <c:v>77740</c:v>
                </c:pt>
                <c:pt idx="2">
                  <c:v>10017</c:v>
                </c:pt>
                <c:pt idx="3">
                  <c:v>237110</c:v>
                </c:pt>
                <c:pt idx="4">
                  <c:v>25425</c:v>
                </c:pt>
                <c:pt idx="5">
                  <c:v>105943</c:v>
                </c:pt>
                <c:pt idx="6">
                  <c:v>19531</c:v>
                </c:pt>
                <c:pt idx="7">
                  <c:v>23186</c:v>
                </c:pt>
                <c:pt idx="8">
                  <c:v>26764</c:v>
                </c:pt>
                <c:pt idx="9">
                  <c:v>21920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88-4BA0-8BF1-3AF00B5A7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6.9869268000598783E-2</c:v>
                </c:pt>
                <c:pt idx="1">
                  <c:v>0.22608627079883292</c:v>
                </c:pt>
                <c:pt idx="2">
                  <c:v>1.0726256983240225</c:v>
                </c:pt>
                <c:pt idx="3">
                  <c:v>2.3618647982420971E-2</c:v>
                </c:pt>
                <c:pt idx="4">
                  <c:v>-0.1992125984251969</c:v>
                </c:pt>
                <c:pt idx="5">
                  <c:v>2.9251945396369106E-3</c:v>
                </c:pt>
                <c:pt idx="6">
                  <c:v>2.3101100052383527E-2</c:v>
                </c:pt>
                <c:pt idx="7">
                  <c:v>0.47973706043780706</c:v>
                </c:pt>
                <c:pt idx="8">
                  <c:v>4.624526015402064E-2</c:v>
                </c:pt>
                <c:pt idx="9">
                  <c:v>-0.26701220531683667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88-4BA0-8BF1-3AF00B5A7023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0.13540395420910292</c:v>
                </c:pt>
                <c:pt idx="1">
                  <c:v>0.12273425523483543</c:v>
                </c:pt>
                <c:pt idx="2">
                  <c:v>1.581462612152491E-2</c:v>
                </c:pt>
                <c:pt idx="3">
                  <c:v>0.37434421480231322</c:v>
                </c:pt>
                <c:pt idx="4">
                  <c:v>4.0140448152118487E-2</c:v>
                </c:pt>
                <c:pt idx="5">
                  <c:v>0.16726055058327979</c:v>
                </c:pt>
                <c:pt idx="6">
                  <c:v>3.0835126562793556E-2</c:v>
                </c:pt>
                <c:pt idx="7">
                  <c:v>3.6605562668830645E-2</c:v>
                </c:pt>
                <c:pt idx="8">
                  <c:v>4.2254432815862303E-2</c:v>
                </c:pt>
                <c:pt idx="9">
                  <c:v>3.460682884933873E-2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88-4BA0-8BF1-3AF00B5A7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BA2-4677-BDF0-14C62D65C3C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BA2-4677-BDF0-14C62D65C3C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BA2-4677-BDF0-14C62D65C3C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BA2-4677-BDF0-14C62D65C3CB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BA2-4677-BDF0-14C62D65C3C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BA2-4677-BDF0-14C62D65C3C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BA2-4677-BDF0-14C62D65C3C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BA2-4677-BDF0-14C62D65C3C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BA2-4677-BDF0-14C62D65C3C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BA2-4677-BDF0-14C62D65C3CB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A2-4677-BDF0-14C62D65C3CB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A2-4677-BDF0-14C62D65C3CB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A2-4677-BDF0-14C62D65C3CB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A2-4677-BDF0-14C62D65C3CB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A2-4677-BDF0-14C62D65C3CB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BA2-4677-BDF0-14C62D65C3CB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BA2-4677-BDF0-14C62D65C3CB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BA2-4677-BDF0-14C62D65C3CB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BA2-4677-BDF0-14C62D65C3CB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FBA2-4677-BDF0-14C62D65C3CB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46059</c:v>
                </c:pt>
                <c:pt idx="1">
                  <c:v>39579</c:v>
                </c:pt>
                <c:pt idx="2">
                  <c:v>5034</c:v>
                </c:pt>
                <c:pt idx="3">
                  <c:v>162665</c:v>
                </c:pt>
                <c:pt idx="4">
                  <c:v>10765</c:v>
                </c:pt>
                <c:pt idx="5">
                  <c:v>50727</c:v>
                </c:pt>
                <c:pt idx="6">
                  <c:v>11476</c:v>
                </c:pt>
                <c:pt idx="7">
                  <c:v>8514</c:v>
                </c:pt>
                <c:pt idx="8">
                  <c:v>13478</c:v>
                </c:pt>
                <c:pt idx="9">
                  <c:v>12518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BA2-4677-BDF0-14C62D65C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0B-453E-B864-2641934E7231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0B-453E-B864-2641934E7231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0B-453E-B864-2641934E7231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0B-453E-B864-2641934E7231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0B-453E-B864-2641934E7231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0B-453E-B864-2641934E7231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0B-453E-B864-2641934E7231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0B-453E-B864-2641934E7231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0B-453E-B864-2641934E7231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0B-453E-B864-2641934E72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820B-453E-B864-2641934E7231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20B-453E-B864-2641934E7231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20B-453E-B864-2641934E7231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20B-453E-B864-2641934E7231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20B-453E-B864-2641934E72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820B-453E-B864-2641934E7231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820B-453E-B864-2641934E7231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20B-453E-B864-2641934E7231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20B-453E-B864-2641934E7231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20B-453E-B864-2641934E7231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20B-453E-B864-2641934E7231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20B-453E-B864-2641934E7231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20B-453E-B864-2641934E7231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20B-453E-B864-2641934E7231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20B-453E-B864-2641934E7231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20B-453E-B864-2641934E7231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20B-453E-B864-2641934E7231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20B-453E-B864-2641934E7231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20B-453E-B864-2641934E7231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20B-453E-B864-2641934E7231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820B-453E-B864-2641934E7231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820B-453E-B864-2641934E7231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820B-453E-B864-2641934E723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820B-453E-B864-2641934E7231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820B-453E-B864-2641934E7231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820B-453E-B864-2641934E7231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820B-453E-B864-2641934E7231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820B-453E-B864-2641934E7231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820B-453E-B864-2641934E7231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820B-453E-B864-2641934E7231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820B-453E-B864-2641934E7231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820B-453E-B864-2641934E7231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820B-453E-B864-2641934E7231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820B-453E-B864-2641934E7231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820B-453E-B864-2641934E7231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820B-453E-B864-2641934E7231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820B-453E-B864-2641934E7231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820B-453E-B864-2641934E7231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820B-453E-B864-2641934E7231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820B-453E-B864-2641934E723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820B-453E-B864-2641934E7231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820B-453E-B864-2641934E7231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820B-453E-B864-2641934E7231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820B-453E-B864-2641934E7231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820B-453E-B864-2641934E7231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820B-453E-B864-2641934E7231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820B-453E-B864-2641934E7231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820B-453E-B864-2641934E7231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820B-453E-B864-2641934E7231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820B-453E-B864-2641934E7231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820B-453E-B864-2641934E7231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820B-453E-B864-2641934E7231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820B-453E-B864-2641934E7231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820B-453E-B864-2641934E7231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820B-453E-B864-2641934E7231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820B-453E-B864-2641934E723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820B-453E-B864-2641934E7231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820B-453E-B864-2641934E7231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820B-453E-B864-2641934E7231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820B-453E-B864-2641934E7231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820B-453E-B864-2641934E7231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820B-453E-B864-2641934E7231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820B-453E-B864-2641934E7231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820B-453E-B864-2641934E7231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820B-453E-B864-2641934E7231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820B-453E-B864-2641934E7231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820B-453E-B864-2641934E7231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820B-453E-B864-2641934E7231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820B-453E-B864-2641934E7231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820B-453E-B864-2641934E7231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820B-453E-B864-2641934E7231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820B-453E-B864-2641934E7231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820B-453E-B864-2641934E723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820B-453E-B864-2641934E7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54537</c:v>
                </c:pt>
                <c:pt idx="1">
                  <c:v>34124</c:v>
                </c:pt>
                <c:pt idx="2">
                  <c:v>2752</c:v>
                </c:pt>
                <c:pt idx="3">
                  <c:v>158367</c:v>
                </c:pt>
                <c:pt idx="4">
                  <c:v>19490</c:v>
                </c:pt>
                <c:pt idx="5">
                  <c:v>48274</c:v>
                </c:pt>
                <c:pt idx="6">
                  <c:v>14063</c:v>
                </c:pt>
                <c:pt idx="7">
                  <c:v>5147</c:v>
                </c:pt>
                <c:pt idx="8">
                  <c:v>13110</c:v>
                </c:pt>
                <c:pt idx="9">
                  <c:v>10515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B5-4B05-A4BE-72FCB6B19266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44476</c:v>
                </c:pt>
                <c:pt idx="1">
                  <c:v>36881</c:v>
                </c:pt>
                <c:pt idx="2">
                  <c:v>1948</c:v>
                </c:pt>
                <c:pt idx="3">
                  <c:v>176232</c:v>
                </c:pt>
                <c:pt idx="4">
                  <c:v>20421</c:v>
                </c:pt>
                <c:pt idx="5">
                  <c:v>50408</c:v>
                </c:pt>
                <c:pt idx="6">
                  <c:v>12878</c:v>
                </c:pt>
                <c:pt idx="7">
                  <c:v>6428</c:v>
                </c:pt>
                <c:pt idx="8">
                  <c:v>15532</c:v>
                </c:pt>
                <c:pt idx="9">
                  <c:v>11165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B5-4B05-A4BE-72FCB6B19266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46059</c:v>
                </c:pt>
                <c:pt idx="1">
                  <c:v>39579</c:v>
                </c:pt>
                <c:pt idx="2">
                  <c:v>5034</c:v>
                </c:pt>
                <c:pt idx="3">
                  <c:v>162665</c:v>
                </c:pt>
                <c:pt idx="4">
                  <c:v>10765</c:v>
                </c:pt>
                <c:pt idx="5">
                  <c:v>50727</c:v>
                </c:pt>
                <c:pt idx="6">
                  <c:v>11476</c:v>
                </c:pt>
                <c:pt idx="7">
                  <c:v>8514</c:v>
                </c:pt>
                <c:pt idx="8">
                  <c:v>13478</c:v>
                </c:pt>
                <c:pt idx="9">
                  <c:v>12518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B5-4B05-A4BE-72FCB6B19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3.5592229517042995E-2</c:v>
                </c:pt>
                <c:pt idx="1">
                  <c:v>7.315419863886552E-2</c:v>
                </c:pt>
                <c:pt idx="2">
                  <c:v>1.5841889117043122</c:v>
                </c:pt>
                <c:pt idx="3">
                  <c:v>-7.698374869490221E-2</c:v>
                </c:pt>
                <c:pt idx="4">
                  <c:v>-0.47284657950149356</c:v>
                </c:pt>
                <c:pt idx="5">
                  <c:v>6.328360577686043E-3</c:v>
                </c:pt>
                <c:pt idx="6">
                  <c:v>-0.10886783662059329</c:v>
                </c:pt>
                <c:pt idx="7">
                  <c:v>0.32451773490976965</c:v>
                </c:pt>
                <c:pt idx="8">
                  <c:v>-0.13224311099665209</c:v>
                </c:pt>
                <c:pt idx="9">
                  <c:v>0.12118226600985227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B5-4B05-A4BE-72FCB6B19266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0.1276526751936588</c:v>
                </c:pt>
                <c:pt idx="1">
                  <c:v>0.10969333314856644</c:v>
                </c:pt>
                <c:pt idx="2">
                  <c:v>1.3951748125770824E-2</c:v>
                </c:pt>
                <c:pt idx="3">
                  <c:v>0.4508266008896526</c:v>
                </c:pt>
                <c:pt idx="4">
                  <c:v>2.9835234122749885E-2</c:v>
                </c:pt>
                <c:pt idx="5">
                  <c:v>0.14059005307429015</c:v>
                </c:pt>
                <c:pt idx="6">
                  <c:v>3.180577304158641E-2</c:v>
                </c:pt>
                <c:pt idx="7">
                  <c:v>2.3596579964801908E-2</c:v>
                </c:pt>
                <c:pt idx="8">
                  <c:v>3.7354322852431301E-2</c:v>
                </c:pt>
                <c:pt idx="9">
                  <c:v>3.4693679586491694E-2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B5-4B05-A4BE-72FCB6B19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B8-4EFD-AFAB-4BDD992418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B8-4EFD-AFAB-4BDD992418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0B8-4EFD-AFAB-4BDD992418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0B8-4EFD-AFAB-4BDD992418E3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0B8-4EFD-AFAB-4BDD992418E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0B8-4EFD-AFAB-4BDD992418E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0B8-4EFD-AFAB-4BDD992418E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0B8-4EFD-AFAB-4BDD992418E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0B8-4EFD-AFAB-4BDD992418E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0B8-4EFD-AFAB-4BDD992418E3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B8-4EFD-AFAB-4BDD992418E3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B8-4EFD-AFAB-4BDD992418E3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B8-4EFD-AFAB-4BDD992418E3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B8-4EFD-AFAB-4BDD992418E3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B8-4EFD-AFAB-4BDD992418E3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B8-4EFD-AFAB-4BDD992418E3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B8-4EFD-AFAB-4BDD992418E3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0B8-4EFD-AFAB-4BDD992418E3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0B8-4EFD-AFAB-4BDD992418E3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70B8-4EFD-AFAB-4BDD992418E3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39706</c:v>
                </c:pt>
                <c:pt idx="1">
                  <c:v>38161</c:v>
                </c:pt>
                <c:pt idx="2">
                  <c:v>4983</c:v>
                </c:pt>
                <c:pt idx="3">
                  <c:v>74445</c:v>
                </c:pt>
                <c:pt idx="4">
                  <c:v>14660</c:v>
                </c:pt>
                <c:pt idx="5">
                  <c:v>55216</c:v>
                </c:pt>
                <c:pt idx="6">
                  <c:v>8055</c:v>
                </c:pt>
                <c:pt idx="7">
                  <c:v>14672</c:v>
                </c:pt>
                <c:pt idx="8">
                  <c:v>13286</c:v>
                </c:pt>
                <c:pt idx="9">
                  <c:v>9402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0B8-4EFD-AFAB-4BDD99241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C7-4B67-9A68-44706F7E5008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C7-4B67-9A68-44706F7E5008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C7-4B67-9A68-44706F7E5008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C7-4B67-9A68-44706F7E5008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C7-4B67-9A68-44706F7E5008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C7-4B67-9A68-44706F7E5008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C7-4B67-9A68-44706F7E5008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C7-4B67-9A68-44706F7E5008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C7-4B67-9A68-44706F7E5008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C7-4B67-9A68-44706F7E50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2DC7-4B67-9A68-44706F7E5008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C7-4B67-9A68-44706F7E5008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C7-4B67-9A68-44706F7E5008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C7-4B67-9A68-44706F7E5008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DC7-4B67-9A68-44706F7E50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2DC7-4B67-9A68-44706F7E5008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2DC7-4B67-9A68-44706F7E5008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C7-4B67-9A68-44706F7E5008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DC7-4B67-9A68-44706F7E5008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DC7-4B67-9A68-44706F7E5008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DC7-4B67-9A68-44706F7E5008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DC7-4B67-9A68-44706F7E5008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DC7-4B67-9A68-44706F7E5008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DC7-4B67-9A68-44706F7E5008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DC7-4B67-9A68-44706F7E5008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DC7-4B67-9A68-44706F7E5008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DC7-4B67-9A68-44706F7E5008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DC7-4B67-9A68-44706F7E5008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DC7-4B67-9A68-44706F7E5008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DC7-4B67-9A68-44706F7E5008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DC7-4B67-9A68-44706F7E5008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DC7-4B67-9A68-44706F7E5008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DC7-4B67-9A68-44706F7E500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2DC7-4B67-9A68-44706F7E5008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2DC7-4B67-9A68-44706F7E5008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2DC7-4B67-9A68-44706F7E5008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2DC7-4B67-9A68-44706F7E5008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2DC7-4B67-9A68-44706F7E5008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2DC7-4B67-9A68-44706F7E5008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2DC7-4B67-9A68-44706F7E5008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2DC7-4B67-9A68-44706F7E5008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2DC7-4B67-9A68-44706F7E5008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2DC7-4B67-9A68-44706F7E5008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2DC7-4B67-9A68-44706F7E5008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2DC7-4B67-9A68-44706F7E5008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2DC7-4B67-9A68-44706F7E5008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2DC7-4B67-9A68-44706F7E5008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2DC7-4B67-9A68-44706F7E5008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2DC7-4B67-9A68-44706F7E5008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2DC7-4B67-9A68-44706F7E5008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DC7-4B67-9A68-44706F7E5008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DC7-4B67-9A68-44706F7E5008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2DC7-4B67-9A68-44706F7E5008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2DC7-4B67-9A68-44706F7E5008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2DC7-4B67-9A68-44706F7E5008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2DC7-4B67-9A68-44706F7E5008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2DC7-4B67-9A68-44706F7E5008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2DC7-4B67-9A68-44706F7E5008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2DC7-4B67-9A68-44706F7E5008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2DC7-4B67-9A68-44706F7E5008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2DC7-4B67-9A68-44706F7E5008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2DC7-4B67-9A68-44706F7E5008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2DC7-4B67-9A68-44706F7E5008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2DC7-4B67-9A68-44706F7E5008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2DC7-4B67-9A68-44706F7E5008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2DC7-4B67-9A68-44706F7E500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2DC7-4B67-9A68-44706F7E5008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2DC7-4B67-9A68-44706F7E5008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2DC7-4B67-9A68-44706F7E5008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2DC7-4B67-9A68-44706F7E5008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2DC7-4B67-9A68-44706F7E5008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2DC7-4B67-9A68-44706F7E5008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2DC7-4B67-9A68-44706F7E5008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2DC7-4B67-9A68-44706F7E5008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2DC7-4B67-9A68-44706F7E5008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2DC7-4B67-9A68-44706F7E5008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2DC7-4B67-9A68-44706F7E5008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2DC7-4B67-9A68-44706F7E5008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2DC7-4B67-9A68-44706F7E5008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2DC7-4B67-9A68-44706F7E5008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2DC7-4B67-9A68-44706F7E5008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2DC7-4B67-9A68-44706F7E5008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2DC7-4B67-9A68-44706F7E500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2DC7-4B67-9A68-44706F7E5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34334</c:v>
                </c:pt>
                <c:pt idx="1">
                  <c:v>26999</c:v>
                </c:pt>
                <c:pt idx="2">
                  <c:v>5394</c:v>
                </c:pt>
                <c:pt idx="3">
                  <c:v>65428</c:v>
                </c:pt>
                <c:pt idx="4">
                  <c:v>8706</c:v>
                </c:pt>
                <c:pt idx="5">
                  <c:v>43382</c:v>
                </c:pt>
                <c:pt idx="6">
                  <c:v>6280</c:v>
                </c:pt>
                <c:pt idx="7">
                  <c:v>10024</c:v>
                </c:pt>
                <c:pt idx="8">
                  <c:v>19799</c:v>
                </c:pt>
                <c:pt idx="9">
                  <c:v>22622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43-490C-8B99-C73A0BAEC230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35688</c:v>
                </c:pt>
                <c:pt idx="1">
                  <c:v>26524</c:v>
                </c:pt>
                <c:pt idx="2">
                  <c:v>2885</c:v>
                </c:pt>
                <c:pt idx="3">
                  <c:v>55407</c:v>
                </c:pt>
                <c:pt idx="4">
                  <c:v>11329</c:v>
                </c:pt>
                <c:pt idx="5">
                  <c:v>55226</c:v>
                </c:pt>
                <c:pt idx="6">
                  <c:v>6212</c:v>
                </c:pt>
                <c:pt idx="7">
                  <c:v>9241</c:v>
                </c:pt>
                <c:pt idx="8">
                  <c:v>10049</c:v>
                </c:pt>
                <c:pt idx="9">
                  <c:v>18740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43-490C-8B99-C73A0BAEC230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39706</c:v>
                </c:pt>
                <c:pt idx="1">
                  <c:v>38161</c:v>
                </c:pt>
                <c:pt idx="2">
                  <c:v>4983</c:v>
                </c:pt>
                <c:pt idx="3">
                  <c:v>74445</c:v>
                </c:pt>
                <c:pt idx="4">
                  <c:v>14660</c:v>
                </c:pt>
                <c:pt idx="5">
                  <c:v>55216</c:v>
                </c:pt>
                <c:pt idx="6">
                  <c:v>8055</c:v>
                </c:pt>
                <c:pt idx="7">
                  <c:v>14672</c:v>
                </c:pt>
                <c:pt idx="8">
                  <c:v>13286</c:v>
                </c:pt>
                <c:pt idx="9">
                  <c:v>9402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43-490C-8B99-C73A0BAEC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0.11258686393185391</c:v>
                </c:pt>
                <c:pt idx="1">
                  <c:v>0.43873473080983261</c:v>
                </c:pt>
                <c:pt idx="2">
                  <c:v>0.72720970537261698</c:v>
                </c:pt>
                <c:pt idx="3">
                  <c:v>0.34360279387081061</c:v>
                </c:pt>
                <c:pt idx="4">
                  <c:v>0.29402418571806876</c:v>
                </c:pt>
                <c:pt idx="5">
                  <c:v>-1.8107413174950349E-4</c:v>
                </c:pt>
                <c:pt idx="6">
                  <c:v>0.29668383773341911</c:v>
                </c:pt>
                <c:pt idx="7">
                  <c:v>0.58770695812141538</c:v>
                </c:pt>
                <c:pt idx="8">
                  <c:v>0.32212160413971547</c:v>
                </c:pt>
                <c:pt idx="9">
                  <c:v>-0.49829242262540019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43-490C-8B99-C73A0BAEC230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0.14566412068117951</c:v>
                </c:pt>
                <c:pt idx="1">
                  <c:v>0.13999618469033626</c:v>
                </c:pt>
                <c:pt idx="2">
                  <c:v>1.828046928308864E-2</c:v>
                </c:pt>
                <c:pt idx="3">
                  <c:v>0.27310646915102021</c:v>
                </c:pt>
                <c:pt idx="4">
                  <c:v>5.3781191990784558E-2</c:v>
                </c:pt>
                <c:pt idx="5">
                  <c:v>0.20256359460867396</c:v>
                </c:pt>
                <c:pt idx="6">
                  <c:v>2.9550307059056591E-2</c:v>
                </c:pt>
                <c:pt idx="7">
                  <c:v>5.3825214794596933E-2</c:v>
                </c:pt>
                <c:pt idx="8">
                  <c:v>4.8740580954267643E-2</c:v>
                </c:pt>
                <c:pt idx="9">
                  <c:v>3.4491866786995666E-2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43-490C-8B99-C73A0BAEC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32990</c:v>
                </c:pt>
                <c:pt idx="1">
                  <c:v>29209</c:v>
                </c:pt>
                <c:pt idx="2">
                  <c:v>33671</c:v>
                </c:pt>
                <c:pt idx="3">
                  <c:v>29086</c:v>
                </c:pt>
                <c:pt idx="4">
                  <c:v>45216</c:v>
                </c:pt>
                <c:pt idx="5">
                  <c:v>26839</c:v>
                </c:pt>
                <c:pt idx="6">
                  <c:v>45577</c:v>
                </c:pt>
                <c:pt idx="7">
                  <c:v>51968</c:v>
                </c:pt>
                <c:pt idx="8">
                  <c:v>41168</c:v>
                </c:pt>
                <c:pt idx="9">
                  <c:v>40703</c:v>
                </c:pt>
                <c:pt idx="10">
                  <c:v>41003</c:v>
                </c:pt>
                <c:pt idx="11">
                  <c:v>46267</c:v>
                </c:pt>
                <c:pt idx="12">
                  <c:v>38322</c:v>
                </c:pt>
                <c:pt idx="13">
                  <c:v>41405</c:v>
                </c:pt>
                <c:pt idx="14">
                  <c:v>37942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E-4B6F-9B19-E3AF5FAE7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0.12944640350576875</c:v>
                </c:pt>
                <c:pt idx="1">
                  <c:v>-0.13251759674497343</c:v>
                </c:pt>
                <c:pt idx="2">
                  <c:v>0.15763597607096203</c:v>
                </c:pt>
                <c:pt idx="3">
                  <c:v>-0.35673213021939132</c:v>
                </c:pt>
                <c:pt idx="4">
                  <c:v>0.68471254517679503</c:v>
                </c:pt>
                <c:pt idx="5">
                  <c:v>-0.41112842003642192</c:v>
                </c:pt>
                <c:pt idx="6">
                  <c:v>-0.12297952586206895</c:v>
                </c:pt>
                <c:pt idx="7">
                  <c:v>0.26233968130586871</c:v>
                </c:pt>
                <c:pt idx="8">
                  <c:v>1.1424219345011366E-2</c:v>
                </c:pt>
                <c:pt idx="9">
                  <c:v>-7.3165378143063009E-3</c:v>
                </c:pt>
                <c:pt idx="10">
                  <c:v>-0.11377439643806597</c:v>
                </c:pt>
                <c:pt idx="11">
                  <c:v>0.20732216481394494</c:v>
                </c:pt>
                <c:pt idx="12">
                  <c:v>-7.4459606327738181E-2</c:v>
                </c:pt>
                <c:pt idx="13">
                  <c:v>9.1270887143534818E-2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E-4B6F-9B19-E3AF5FAE7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13384</c:v>
                </c:pt>
                <c:pt idx="1">
                  <c:v>10833</c:v>
                </c:pt>
                <c:pt idx="2">
                  <c:v>11319</c:v>
                </c:pt>
                <c:pt idx="3">
                  <c:v>9118</c:v>
                </c:pt>
                <c:pt idx="4">
                  <c:v>11021</c:v>
                </c:pt>
                <c:pt idx="5">
                  <c:v>6781</c:v>
                </c:pt>
                <c:pt idx="6">
                  <c:v>20687</c:v>
                </c:pt>
                <c:pt idx="7">
                  <c:v>15253</c:v>
                </c:pt>
                <c:pt idx="8">
                  <c:v>12335</c:v>
                </c:pt>
                <c:pt idx="9">
                  <c:v>11118</c:v>
                </c:pt>
                <c:pt idx="10">
                  <c:v>10682</c:v>
                </c:pt>
                <c:pt idx="11">
                  <c:v>13129</c:v>
                </c:pt>
                <c:pt idx="12">
                  <c:v>11148</c:v>
                </c:pt>
                <c:pt idx="13">
                  <c:v>22669</c:v>
                </c:pt>
                <c:pt idx="14">
                  <c:v>12886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33-46F9-A484-B77C5F4CA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0.23548416874365374</c:v>
                </c:pt>
                <c:pt idx="1">
                  <c:v>-4.2936655181553096E-2</c:v>
                </c:pt>
                <c:pt idx="2">
                  <c:v>0.24139065584558028</c:v>
                </c:pt>
                <c:pt idx="3">
                  <c:v>-0.17267035659196084</c:v>
                </c:pt>
                <c:pt idx="4">
                  <c:v>0.6252765078896918</c:v>
                </c:pt>
                <c:pt idx="5">
                  <c:v>-0.6722096002320298</c:v>
                </c:pt>
                <c:pt idx="6">
                  <c:v>0.35625778535370101</c:v>
                </c:pt>
                <c:pt idx="7">
                  <c:v>0.23656262667207129</c:v>
                </c:pt>
                <c:pt idx="8">
                  <c:v>0.10946213347724409</c:v>
                </c:pt>
                <c:pt idx="9">
                  <c:v>4.081632653061229E-2</c:v>
                </c:pt>
                <c:pt idx="10">
                  <c:v>-0.18638129332013098</c:v>
                </c:pt>
                <c:pt idx="11">
                  <c:v>0.17770003588087557</c:v>
                </c:pt>
                <c:pt idx="12">
                  <c:v>-0.50822709426970758</c:v>
                </c:pt>
                <c:pt idx="13">
                  <c:v>0.75919602669563857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33-46F9-A484-B77C5F4CA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19606</c:v>
                </c:pt>
                <c:pt idx="1">
                  <c:v>18376</c:v>
                </c:pt>
                <c:pt idx="2">
                  <c:v>22352</c:v>
                </c:pt>
                <c:pt idx="3">
                  <c:v>19968</c:v>
                </c:pt>
                <c:pt idx="4">
                  <c:v>34195</c:v>
                </c:pt>
                <c:pt idx="5">
                  <c:v>20058</c:v>
                </c:pt>
                <c:pt idx="6">
                  <c:v>24890</c:v>
                </c:pt>
                <c:pt idx="7">
                  <c:v>36715</c:v>
                </c:pt>
                <c:pt idx="8">
                  <c:v>28833</c:v>
                </c:pt>
                <c:pt idx="9">
                  <c:v>29585</c:v>
                </c:pt>
                <c:pt idx="10">
                  <c:v>30321</c:v>
                </c:pt>
                <c:pt idx="11">
                  <c:v>33138</c:v>
                </c:pt>
                <c:pt idx="12">
                  <c:v>27174</c:v>
                </c:pt>
                <c:pt idx="13">
                  <c:v>18736</c:v>
                </c:pt>
                <c:pt idx="14">
                  <c:v>25056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75-4671-A3CE-6B7888714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6.693513278188945E-2</c:v>
                </c:pt>
                <c:pt idx="1">
                  <c:v>-0.17788117394416603</c:v>
                </c:pt>
                <c:pt idx="2">
                  <c:v>0.11939102564102555</c:v>
                </c:pt>
                <c:pt idx="3">
                  <c:v>-0.41605497879806985</c:v>
                </c:pt>
                <c:pt idx="4">
                  <c:v>0.70480606241898491</c:v>
                </c:pt>
                <c:pt idx="5">
                  <c:v>-0.1941341904379269</c:v>
                </c:pt>
                <c:pt idx="6">
                  <c:v>-0.32207544600299609</c:v>
                </c:pt>
                <c:pt idx="7">
                  <c:v>0.27336732216557413</c:v>
                </c:pt>
                <c:pt idx="8">
                  <c:v>-2.5418286293729886E-2</c:v>
                </c:pt>
                <c:pt idx="9">
                  <c:v>-2.4273605751789162E-2</c:v>
                </c:pt>
                <c:pt idx="10">
                  <c:v>-8.5008147745790352E-2</c:v>
                </c:pt>
                <c:pt idx="11">
                  <c:v>0.21947449768160743</c:v>
                </c:pt>
                <c:pt idx="12">
                  <c:v>0.45036293766011948</c:v>
                </c:pt>
                <c:pt idx="13">
                  <c:v>-0.2522349936143039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75-4671-A3CE-6B7888714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9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2.xm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7.xml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3.xml"/><Relationship Id="rId13" Type="http://schemas.openxmlformats.org/officeDocument/2006/relationships/chart" Target="../charts/chart38.xml"/><Relationship Id="rId3" Type="http://schemas.openxmlformats.org/officeDocument/2006/relationships/image" Target="../media/image3.png"/><Relationship Id="rId7" Type="http://schemas.openxmlformats.org/officeDocument/2006/relationships/chart" Target="../charts/chart32.xml"/><Relationship Id="rId12" Type="http://schemas.openxmlformats.org/officeDocument/2006/relationships/chart" Target="../charts/chart3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9.xml"/><Relationship Id="rId6" Type="http://schemas.openxmlformats.org/officeDocument/2006/relationships/chart" Target="../charts/chart31.xml"/><Relationship Id="rId11" Type="http://schemas.openxmlformats.org/officeDocument/2006/relationships/chart" Target="../charts/chart36.xml"/><Relationship Id="rId5" Type="http://schemas.openxmlformats.org/officeDocument/2006/relationships/chart" Target="../charts/chart30.xml"/><Relationship Id="rId15" Type="http://schemas.openxmlformats.org/officeDocument/2006/relationships/chart" Target="../charts/chart40.xml"/><Relationship Id="rId10" Type="http://schemas.openxmlformats.org/officeDocument/2006/relationships/chart" Target="../charts/chart35.xml"/><Relationship Id="rId4" Type="http://schemas.openxmlformats.org/officeDocument/2006/relationships/image" Target="../media/image2.png"/><Relationship Id="rId9" Type="http://schemas.openxmlformats.org/officeDocument/2006/relationships/chart" Target="../charts/chart34.xml"/><Relationship Id="rId14" Type="http://schemas.openxmlformats.org/officeDocument/2006/relationships/chart" Target="../charts/chart39.xml"/></Relationships>
</file>

<file path=xl/drawings/_rels/drawing6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image" Target="../media/image3.png"/><Relationship Id="rId7" Type="http://schemas.openxmlformats.org/officeDocument/2006/relationships/chart" Target="../charts/chart44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41.xml"/><Relationship Id="rId6" Type="http://schemas.openxmlformats.org/officeDocument/2006/relationships/chart" Target="../charts/chart43.xml"/><Relationship Id="rId5" Type="http://schemas.openxmlformats.org/officeDocument/2006/relationships/chart" Target="../charts/chart42.xml"/><Relationship Id="rId4" Type="http://schemas.openxmlformats.org/officeDocument/2006/relationships/image" Target="../media/image2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image" Target="../media/image3.png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8.xml"/><Relationship Id="rId1" Type="http://schemas.openxmlformats.org/officeDocument/2006/relationships/chart" Target="../charts/chart46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5" Type="http://schemas.openxmlformats.org/officeDocument/2006/relationships/chart" Target="../charts/chart57.xml"/><Relationship Id="rId10" Type="http://schemas.openxmlformats.org/officeDocument/2006/relationships/chart" Target="../charts/chart52.xml"/><Relationship Id="rId4" Type="http://schemas.openxmlformats.org/officeDocument/2006/relationships/image" Target="../media/image2.png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8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image" Target="../media/image3.png"/><Relationship Id="rId7" Type="http://schemas.openxmlformats.org/officeDocument/2006/relationships/chart" Target="../charts/chart6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59.xml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image" Target="../media/image2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3" Type="http://schemas.openxmlformats.org/officeDocument/2006/relationships/chart" Target="../charts/chart66.xml"/><Relationship Id="rId7" Type="http://schemas.openxmlformats.org/officeDocument/2006/relationships/chart" Target="../charts/chart67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image" Target="../media/image2.png"/><Relationship Id="rId5" Type="http://schemas.openxmlformats.org/officeDocument/2006/relationships/image" Target="../media/image3.png"/><Relationship Id="rId4" Type="http://schemas.openxmlformats.org/officeDocument/2006/relationships/hyperlink" Target="#'Men&#250; principal'!A1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70.xml"/><Relationship Id="rId1" Type="http://schemas.openxmlformats.org/officeDocument/2006/relationships/chart" Target="../charts/chart69.xml"/><Relationship Id="rId6" Type="http://schemas.openxmlformats.org/officeDocument/2006/relationships/image" Target="../media/image6.png"/><Relationship Id="rId5" Type="http://schemas.openxmlformats.org/officeDocument/2006/relationships/chart" Target="../charts/chart71.xml"/><Relationship Id="rId4" Type="http://schemas.openxmlformats.org/officeDocument/2006/relationships/image" Target="../media/image5.jpe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2.xml"/><Relationship Id="rId5" Type="http://schemas.openxmlformats.org/officeDocument/2006/relationships/chart" Target="../charts/chart73.xml"/><Relationship Id="rId4" Type="http://schemas.openxmlformats.org/officeDocument/2006/relationships/image" Target="../media/image6.png"/></Relationships>
</file>

<file path=xl/drawings/_rels/drawing1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4.xml"/><Relationship Id="rId5" Type="http://schemas.openxmlformats.org/officeDocument/2006/relationships/chart" Target="../charts/chart75.xml"/><Relationship Id="rId4" Type="http://schemas.openxmlformats.org/officeDocument/2006/relationships/image" Target="../media/image6.png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6.xml"/><Relationship Id="rId5" Type="http://schemas.openxmlformats.org/officeDocument/2006/relationships/chart" Target="../charts/chart77.xml"/><Relationship Id="rId4" Type="http://schemas.openxmlformats.org/officeDocument/2006/relationships/image" Target="../media/image6.png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8.xml"/><Relationship Id="rId6" Type="http://schemas.openxmlformats.org/officeDocument/2006/relationships/chart" Target="../charts/chart80.xml"/><Relationship Id="rId5" Type="http://schemas.openxmlformats.org/officeDocument/2006/relationships/image" Target="../media/image6.png"/><Relationship Id="rId4" Type="http://schemas.openxmlformats.org/officeDocument/2006/relationships/chart" Target="../charts/chart79.xml"/></Relationships>
</file>

<file path=xl/drawings/_rels/drawing1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1.xml"/><Relationship Id="rId6" Type="http://schemas.openxmlformats.org/officeDocument/2006/relationships/chart" Target="../charts/chart83.xml"/><Relationship Id="rId5" Type="http://schemas.openxmlformats.org/officeDocument/2006/relationships/image" Target="../media/image6.png"/><Relationship Id="rId4" Type="http://schemas.openxmlformats.org/officeDocument/2006/relationships/chart" Target="../charts/chart82.xml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4.xml"/><Relationship Id="rId6" Type="http://schemas.openxmlformats.org/officeDocument/2006/relationships/chart" Target="../charts/chart86.xml"/><Relationship Id="rId5" Type="http://schemas.openxmlformats.org/officeDocument/2006/relationships/image" Target="../media/image6.png"/><Relationship Id="rId4" Type="http://schemas.openxmlformats.org/officeDocument/2006/relationships/chart" Target="../charts/chart85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7.xml"/><Relationship Id="rId4" Type="http://schemas.openxmlformats.org/officeDocument/2006/relationships/image" Target="../media/image2.png"/></Relationships>
</file>

<file path=xl/drawings/_rels/drawing1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8.xml"/><Relationship Id="rId4" Type="http://schemas.openxmlformats.org/officeDocument/2006/relationships/image" Target="../media/image2.png"/></Relationships>
</file>

<file path=xl/drawings/_rels/drawing1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9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628BCD-D0E1-4096-BAB5-E02AE75DC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633A78-5774-4A50-B423-38A0173FC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6C5260-09AF-4A6C-84B6-CBBDE9F4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EAF2FA-9802-4D33-9ACD-F1F7ED4D5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A1F718-477D-4EB6-A001-F2087B5F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D9AB7BE-51D3-46F3-8EC5-507FAC176DD6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1F8A5C2E-B761-BACC-AD8F-8939A6E5F6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B7066FE9-1F67-0FE5-CEFB-6FB992BA22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75BF0-69CF-4FB4-8E33-D64CB565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150024-520E-4A4F-80E7-2BF8C9983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5C9CFB-2D2A-4AD6-BEB7-E060B653B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962334-A369-488A-A84C-44E679E0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C18D62-9B31-4DBE-BB28-D55D020F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FA34388-BCE8-4401-9BB3-7C1EB5B9C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A20EEC4-9371-4ACA-8017-1FCB0113AE22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136E3F9C-F05F-ACB8-B472-7B4C1B7F06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BEE097F6-B29F-5AAC-BC74-C4E1B410A4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72EB8E4-283F-4193-A475-235961993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93F0E9-7F91-4E10-A2FC-4C69470C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62A252-433C-431F-8B0D-927A3251B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F06AA84-2708-46EC-8D82-1FB0B8D5D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C999F33-3D60-4B18-8F7D-DC22603DB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4B4BCD6-CD57-4159-9114-86AB64E5E2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C7EA233-3A53-4B6A-9612-2735D0655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73C5D48-DDBE-46BC-9C80-D4A21767B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B16D8466-7CF4-4280-AD81-CCFCD1967D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FC4BCC43-B6F8-473E-8C95-A550912FE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165E44B2-D690-4D10-A147-C13966696A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1A224212-C1F1-4E91-8A38-BB1CD028E8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7E0CAD8-E2E5-4116-BC3B-6043D58FCE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193620-D8ED-43F2-87C7-0D546E393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6DEB8886-ADB0-4790-9374-D7B6DE750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E9B4EE-E7A6-477A-9D95-5347B1C1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D79BF1-0861-495E-AB45-54C7A641B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1F1CA24-FBAF-4041-AA85-8AEFF1FCBE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9E2A4-CDBE-4415-ACA6-F4BEE9A9F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189CE-BDF6-41BE-8C17-73A11714F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F8C30C5-E48B-4DE7-AF4E-FE567E9DA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CF1C99C-6BDF-4C21-9009-8AA287A1B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A1BB0EC-B6C8-444E-B66C-1663E7BC1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3ACF260-AAE3-4058-ACA0-9D59B23DD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Santiago del Teide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apartamentos de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DC17A74-3478-41A0-A8DC-613BDB0EF6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977FD-BFDC-44EB-87E3-456456CB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EE0027-A0AE-41A5-A0B4-B33B8E0C4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255DF7A-9FD2-4596-93D2-FB3ABDA356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676275</xdr:colOff>
      <xdr:row>48</xdr:row>
      <xdr:rowOff>142875</xdr:rowOff>
    </xdr:from>
    <xdr:to>
      <xdr:col>15</xdr:col>
      <xdr:colOff>574275</xdr:colOff>
      <xdr:row>70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5DEBB73-652D-49DE-8C5C-57F22EC870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Santiago del Teide</a:t>
          </a:fld>
          <a:endParaRPr lang="es-ES" sz="1100"/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50:$D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4, 5 estrellas de Santiago del Teide</a:t>
          </a:fld>
          <a:endParaRPr lang="es-ES" sz="1100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3BB75-1230-4167-B892-5628CA9A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8B8386-D16B-4E3E-8205-C43F34BB8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3A77FF-9D87-4311-9A54-BDDE2BF7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DDD6D6-646D-4828-BD8C-8CFF73D80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35C849BF-D3E6-4E33-BE31-7126D661B4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1159C6-F468-4005-953E-379BD383C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98129AB-3F0F-416C-AA2C-BAE2C52293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CBC4DEB-C054-4696-B4D0-32BF1487E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21E860-E638-4F7A-9005-94758859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695C32-983A-42D1-9689-4F1DCDD11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1AAA7329-ECEB-4517-A750-DAE8D3590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F40666-E03A-4298-B890-8C968AA7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A22D82-068E-482C-8F7A-58FEDCED3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5EE37A82-DE90-4198-A2C8-B28DB4CC8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F22539-B5B2-4075-AF9C-979D7F05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84C805-3A6A-4921-A0A6-0A994C66F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476250</xdr:colOff>
      <xdr:row>2</xdr:row>
      <xdr:rowOff>161925</xdr:rowOff>
    </xdr:from>
    <xdr:to>
      <xdr:col>35</xdr:col>
      <xdr:colOff>148590</xdr:colOff>
      <xdr:row>25</xdr:row>
      <xdr:rowOff>139065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125B29F-A15F-47FF-8A50-6EAC3D2DBD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p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apartamentos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E47A39-20BF-4B67-914A-637D72EA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CCABE2-DE11-4A9C-A7DF-EE60CDB6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5F62E0-DEC6-4235-A29B-A196F3FA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87BB9B-BE10-4701-8D77-B06381AB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AA31F90-FFF3-4B4A-8E23-EB3026C945F3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8D420C1-F7FB-94A2-4443-BA71AB38A4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B200E2D0-E4C5-6627-AEDF-A08D3C2945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D60B44-C400-4618-9542-BF9FDB62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2971B4-DBC8-48E4-8CEF-5B0228E72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22BDA8BE-2C32-4529-9C8A-C959EA101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2FD496-412B-434C-8601-34143B10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AA8912-D8FD-4284-BD06-B8330B4B7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86912FB-AE40-4CED-AEF0-1FCA91899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54BF836-968A-4469-B5CC-F2D4D468217C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9FBA1D9-1041-6032-16D8-D3E4A96F75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8A6D7F8-66DA-3E61-E240-F9946EB1CB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60501EA-1917-4B9E-B427-67D9DDF24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437F71-23FD-4607-9951-469383C4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A057E3-F7D6-410B-B445-CA977EFCC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F79E713-3EF1-473A-A03C-102DF0C20A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11B5AA5-6A37-4D5D-BCC2-CAC4021D4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8F86CEC-434F-4B37-9116-BACA4D5F92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FE4F41E-FDBC-48C0-B929-7A5647F32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2F0D3210-11AF-448E-BCAA-63A0DE58A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DAA0067-BB1F-4259-A15B-4D5E96128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D5DE26AD-D6A0-4A84-95D4-2DD09E22F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B72B4D2-41CE-4908-91E7-98A963ED2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28EC2255-897A-4E55-BE4D-9691E20098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6E2C92DE-5735-49F9-A46A-F595BE81CE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63DAB303-95E5-4043-8C85-3275DAB73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5464AA-91B0-4CBC-BABF-85DC7F718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6E86D3-0FE6-4CE0-8D71-B91944BE5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61304C-61B8-489F-AC93-CC93CD27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257F6E7-7D09-4A70-BA9F-BF116B80CF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D7CB899-A2F0-444F-8942-9D89C7E81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8247D28-F7BB-46D0-9CC2-18D0D0EE6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7CD5272-3D26-4C2C-A23D-76301BC0E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Santiago del Teide</a:t>
          </a:fld>
          <a:endParaRPr lang="es-ES" sz="1100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4 y 5 estrellas de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1, 2 y 3 estrellas de Santiago del Teide</a:t>
          </a:fld>
          <a:endParaRPr lang="es-ES" sz="1100"/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apartamentos de Santiago del Teide</a:t>
          </a:fld>
          <a:endParaRPr lang="es-ES" sz="1100"/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0F28FA-6AF3-4996-B2E8-240ECCAA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A6AE4C-7C77-45C1-9CE6-BA180FDAF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0F058-839C-49A3-B685-752BC86A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86DA40-E3F4-495B-A5EE-A6FF3C443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73130C-789D-4C46-96F2-2409C30D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621877-4A4D-411E-9A65-1E4C35079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44A7798-68E6-4299-BB72-2A054D0A64FD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D7D51623-62FF-1F51-FF8F-891A6473C0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ABDD3633-1920-3092-B5B3-9B2C8BEDE9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1ACAD27-279B-4560-A053-3A6F54E06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A12A03-382B-42D1-A4CE-DFF2B569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9CF365-24FE-448F-A9F3-F5DF11B55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DE2DCBF-2F68-4ED7-9900-D30902EF6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31C4A5A-F683-4962-8B04-22CE361AF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4E02903-D648-47C2-829C-3D0A25B96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D5F739A-5395-4EB6-91D9-9C037E34B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D32DBE9-F2C3-4601-8D35-A6514E18CB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B0A6A5B6-36F0-44B0-A35F-D7BD77E66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26D76B69-E382-4368-B32D-5953FB837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3D9C0A3A-399D-4608-8151-BEB75C561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56031AB6-48D6-4D7F-A167-BD3A843E1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7E80B043-7885-4837-8D88-75E1CE6FDA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8631B60-602B-42AA-A42E-1B5FFDA077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A1F16637-DEB9-48D8-8945-1A6D2AF465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206B954-3DC6-4770-9E11-F7513D412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5A67DE-740C-48C3-BDA1-85B587F3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9F4E2D-C286-4EE0-8237-D22C95F68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33B9663-27EC-404B-BB92-2F94F633C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A155BDA-5F55-41D0-B0DB-61F12F9D04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2779604-3DE4-41C9-97F6-9A2B57BAF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7A317DC-F172-4431-85B4-71EB9546F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Santiago del Teide</a:t>
          </a:fld>
          <a:endParaRPr lang="es-ES" sz="1100"/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4, 5 estrellas de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1, 2, 3 Estrellas de Santiago del Teide</a:t>
          </a:fld>
          <a:endParaRPr lang="es-ES" sz="1100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apartamentos de Santiago del Teide</a:t>
          </a:fld>
          <a:endParaRPr lang="es-ES" sz="1100"/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AC00439-94BD-4D66-8ADD-D3B0AA9B0D1C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5ED88C64-6F7B-2F41-215D-621A29251C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C727114D-82DD-493C-DD08-CB222E0A3B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E8C29D6-3980-490B-B84B-A89262E999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91</xdr:row>
      <xdr:rowOff>419099</xdr:rowOff>
    </xdr:from>
    <xdr:to>
      <xdr:col>24</xdr:col>
      <xdr:colOff>126599</xdr:colOff>
      <xdr:row>112</xdr:row>
      <xdr:rowOff>100424</xdr:rowOff>
    </xdr:to>
    <xdr:graphicFrame macro="">
      <xdr:nvGraphicFramePr>
        <xdr:cNvPr id="3" name="Gráfico 8">
          <a:extLst>
            <a:ext uri="{FF2B5EF4-FFF2-40B4-BE49-F238E27FC236}">
              <a16:creationId xmlns:a16="http://schemas.microsoft.com/office/drawing/2014/main" id="{679C4E0F-3CDD-47C7-BA17-127D0BE0FF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228599</xdr:colOff>
      <xdr:row>69</xdr:row>
      <xdr:rowOff>419099</xdr:rowOff>
    </xdr:from>
    <xdr:to>
      <xdr:col>24</xdr:col>
      <xdr:colOff>126599</xdr:colOff>
      <xdr:row>90</xdr:row>
      <xdr:rowOff>100424</xdr:rowOff>
    </xdr:to>
    <xdr:graphicFrame macro="">
      <xdr:nvGraphicFramePr>
        <xdr:cNvPr id="4" name="Gráfico 11">
          <a:extLst>
            <a:ext uri="{FF2B5EF4-FFF2-40B4-BE49-F238E27FC236}">
              <a16:creationId xmlns:a16="http://schemas.microsoft.com/office/drawing/2014/main" id="{6F7E02F1-1579-4E09-BD25-29E3C67C5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D6FEBA-A672-4D5C-AE20-00F438F7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F6DCE5-798E-452F-BCA5-0CE152A2B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575EDBF-11D5-4470-B240-051F45D6E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838200</xdr:colOff>
      <xdr:row>47</xdr:row>
      <xdr:rowOff>114300</xdr:rowOff>
    </xdr:from>
    <xdr:to>
      <xdr:col>23</xdr:col>
      <xdr:colOff>755250</xdr:colOff>
      <xdr:row>68</xdr:row>
      <xdr:rowOff>138525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B165921-7AF8-44AF-AC50-E8741659D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D22729FC-E7B2-4A0C-AAE8-8BF44637D087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apartamentos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5FA83AF-8EEE-4570-A963-F3AE91B89BED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hoteles de 4 estrellas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Santiago del Teide</a:t>
          </a:fld>
          <a:endParaRPr lang="es-ES" sz="1100"/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50D8823-FBC2-4B03-A811-E1EE0E7E4A1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4, 5 estrellas de Santiago del Teide</a:t>
          </a:fld>
          <a:endParaRPr lang="es-ES" sz="1100"/>
        </a:p>
      </cdr:txBody>
    </cdr:sp>
  </cdr:relSizeAnchor>
</c:userShapes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0C1AC24-8C8E-41F0-9C78-0F0EF9953B45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0798EE5-1B0E-5215-D838-98DA2D4800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610A95C2-9362-B679-C594-BE17A76A93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4E5B2-40A4-454E-B905-B6B7609B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1F787E-DD0D-47A6-9E40-C68A8A312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5068C6-00DA-4F36-9390-6848B785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F165C1-F5AA-4EB1-B701-D5895BDD5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3C75B74-0BB9-4B1E-A8F2-48C21521E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72B419-FBB8-43B2-B538-48D19543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7A4757-E713-427D-9138-193C7FB3D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77285D-4275-47A2-989E-859B949BA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A3B6AA5-25B4-41D8-B4B3-9E492567A365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15B679A-51D7-67A9-19FC-B056AEFF3D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C611EA89-7B2F-20BB-9C41-C6881F8937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B10D4BFF-0DCA-48D9-A5F0-E03A22A2B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DD24771C-7F0A-4833-B4F0-64BB3EC0A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A3BDE261-4CE8-4791-8EDF-4CCA1DFD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76228F0-E3C4-4CC1-AC90-CFC66621D3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950F70CB-201A-4B0B-B37C-8AB4EE0C7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58,8%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14.672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63,3%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Santiago del Teide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Santiago del Teide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14.672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63,3%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603F8F09-D61B-48CC-B10A-0BDC5B0FDD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7FAF48A0-BC6A-477C-B71B-1E208F51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A51BE39A-7F9E-47B3-89FE-7AF3D9FEB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C77D769-9146-495E-AD04-B4E848624C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Santiago del Teide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17.047 viajeros 
cuota: 73,5%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6.139 viajeros
cuota: 26,5%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4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B1449E53-7C2D-4ADE-A066-40A0ADAA4A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7DEF984C-AD68-4797-82ED-5D139016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BC125ED6-0FFF-4010-8F85-9F69CE218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05F1F31-442A-4DB4-BCD0-E8110151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5.911 viajeros 
cuota: 69,4%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2.603 viajeros
cuota: 30,6%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1E2C5D0-212C-445E-BBB7-592D67BAB2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055DCCE5-B23F-450D-BCB5-44AABCA2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85E3740C-D9AF-4426-BEBF-0A5657EC1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D83326B-9935-4ABD-974F-D6B66DD1AE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Santiago del Teide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11.136 viajeros 
cuota: 75,9%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3.536 viajeros
cuota: 24,1%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E05641A-A1EC-4285-848F-C83B96B4F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EEF2CE0F-D47F-41D6-854E-8A0C6E98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B0F1E975-F354-4C78-A70A-D171B5B47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055E33EC-189A-4D52-9827-D01F9962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76F3B9D-CDB1-4BB8-8C41-44DC6318B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F47EC03-0008-48A0-BED5-5AA17E17A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D22CA146-BBDD-4748-BBEF-B32B28E8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6BFF733A-1836-4B0E-B928-ED3474C9A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C86D22B2-3998-4CC4-AE24-ED8BEDF12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053E3C6-2946-4C68-9994-CC021E640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57A8F33-CBE3-4F5A-B6F7-5717E8FDD4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0316CF01-1DCD-4501-9F83-302C062D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9ADCF705-C7D6-4E20-B127-6D43340C28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EFD4984A-2569-4725-82DC-3BF37C078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B5387AE-02A3-4314-8991-7B83FCC39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9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373DD3C-31F6-4535-A68B-47BA77C36E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6FA1D5-8270-47D5-8C73-621A5C70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5504DC-45FF-4EA6-8F18-E6C0E7475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0A88DB-47E5-4143-B6BD-FEED37E067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797FF7-670D-43FA-9DD6-2741AE72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E89BD0-BA63-4B1F-9903-9AFB782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39FB840-1FD6-4475-8985-77E58F425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34269B-6399-4726-9D48-D69EBB65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B26B88-D642-4BEA-BC98-B1293E01C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Santiago del Teide
(hotel + apartamento)</a:t>
          </a:fld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7CF5-6A1F-4EB6-9F73-E523282AB981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54</v>
      </c>
    </row>
    <row r="4" spans="2:13" ht="23.25" x14ac:dyDescent="0.35">
      <c r="B4" s="3" t="s">
        <v>221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222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223</v>
      </c>
    </row>
    <row r="20" spans="2:2" ht="15.75" x14ac:dyDescent="0.25">
      <c r="B20" s="6" t="s">
        <v>224</v>
      </c>
    </row>
    <row r="21" spans="2:2" ht="15.75" x14ac:dyDescent="0.25">
      <c r="B21" s="6" t="s">
        <v>225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226</v>
      </c>
    </row>
    <row r="36" spans="2:2" ht="15.75" x14ac:dyDescent="0.25">
      <c r="B36" s="6" t="s">
        <v>227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228</v>
      </c>
    </row>
    <row r="42" spans="2:2" ht="15.75" x14ac:dyDescent="0.25">
      <c r="B42" s="6" t="s">
        <v>229</v>
      </c>
    </row>
    <row r="43" spans="2:2" ht="15.75" x14ac:dyDescent="0.25">
      <c r="B43" s="10" t="s">
        <v>23</v>
      </c>
    </row>
    <row r="44" spans="2:2" ht="15.75" x14ac:dyDescent="0.25">
      <c r="B44" s="6" t="s">
        <v>230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231</v>
      </c>
    </row>
    <row r="51" spans="2:2" ht="15.75" x14ac:dyDescent="0.25">
      <c r="B51" s="6" t="s">
        <v>232</v>
      </c>
    </row>
    <row r="52" spans="2:2" ht="15.75" x14ac:dyDescent="0.25">
      <c r="B52" s="6" t="s">
        <v>233</v>
      </c>
    </row>
    <row r="53" spans="2:2" ht="15.75" x14ac:dyDescent="0.25">
      <c r="B53" s="6" t="s">
        <v>234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57BED443-3B9B-478D-9ABD-AD965835CDA4}"/>
    <hyperlink ref="B19" location="'Viajeros entr evol mensu TF'!A1" tooltip="Evolución mensual de viajeros entrentrados en Tenerife según lugar de residencia" display="Evolución mensual de viajeros entrados en Tenerife según lugar de residencia" xr:uid="{DA307BCF-9B73-45C0-B429-01E5E62333AD}"/>
    <hyperlink ref="B14" location="'Establecim aloj islas cat y tip'!A1" tooltip="Establecimientos alojativos Canarias e islas" display="Establecimientos alojativos Canarias e islas" xr:uid="{5FC5AA9B-9571-4F63-A1B9-CD29828A14AF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2AA880E8-015C-435F-8275-64D6F3547DC5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DE0E4B6F-C984-407F-A958-12FB20E11F63}"/>
    <hyperlink ref="B37" location="'Pernoctaciones lugar reside'!A1" tooltip="Pernoctaciones registradas en establecimientos alojativos de Canarias e islas según tipología y categoría" display="'Pernoctaciones lugar reside'!A1" xr:uid="{FF9375D7-6206-4496-ADA1-AD35231696F1}"/>
    <hyperlink ref="B8" location="'Resumen indicadores (aloj)'!A1" tooltip="Resumen indicadores Tenerife" display="'Resumen indicadores (aloj)'!A1" xr:uid="{383BC1DD-BEEA-421D-A594-D3004A08A982}"/>
    <hyperlink ref="B9" location="'Resumen indicadores municipios '!A1" tooltip="Resumen indicadores municipios Tenerife" display="Resumen indicadores municipios Tenerife" xr:uid="{EAA88525-15CF-4AD1-8721-5A360F1394DF}"/>
    <hyperlink ref="B20" location="'Viajeros entr evol mensu TF cat'!A1" tooltip="Evolución mensual de viajeros entrentrados en Tenerife según lugar de residencia" display="'Viajeros entr evol mensu TF cat'!A1" xr:uid="{36D17500-E2A3-484A-8D90-6C76FCB63F5F}"/>
    <hyperlink ref="B21" location="'Viajeros entr evol anual TF cat'!A1" tooltip="Evolución mensual de viajeros entrentrados en Tenerife según lugar de residencia" display="'Viajeros entr evol anual TF cat'!A1" xr:uid="{10B95C1D-605E-4930-9520-4923DF838EBB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B2474E1A-9E2C-4588-A2B4-451F5268BD67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120DFAFC-FAF6-4472-B2F5-25A6B7D61877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4E6859E1-1F15-4E29-9CEA-CCB488C3F275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87A3780D-5158-414B-A056-9B8C999E9596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EB2417CF-3AB6-4A52-A956-DFA9FBB33CA6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3DEDC8A5-022B-4F41-9F9F-B730E7BC31F5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53A24C0B-CEE3-45A9-B70D-D07BBC7FD64F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B8211E68-FDBA-4DDF-9492-35DB9F3A62CA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1BBB617A-255F-48F4-A35B-93FB113D2ABD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422B08B2-AE16-4063-82E9-0057ACEEC1B9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F2EA03F2-A5AB-47CD-9283-054115E78CAA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2BAA3870-A8FD-4401-91BC-DFEB9EAEED88}"/>
    <hyperlink ref="B35" location="'Pernoctaciones evol mensu TF'!A1" tooltip="Evolución mensual de pernoctaciones en Tenerife según lugar de residencia" display="'Pernoctaciones evol mensu TF'!A1" xr:uid="{D033273B-69E1-456A-89E6-F6C8A661F612}"/>
    <hyperlink ref="B36" location="'Pernocta evol mensu TF cat'!A1" tooltip="Evolución mensual de pernoctaciones en Tenerife según lugar de residencia" display="'Pernocta evol mensu TF cat'!A1" xr:uid="{10DA7FA0-F6A3-47FC-AC7D-A0C07D6FFA63}"/>
    <hyperlink ref="B38" location="'Pernoctaciones lugar residen ac'!A1" tooltip="Pernoctaciones registradas en establecimientos alojativos de Canarias e islas según tipología y categoría" display="'Pernoctaciones lugar residen ac'!A1" xr:uid="{36F35586-DAB5-4E42-9352-07C1FD06812D}"/>
    <hyperlink ref="B39" location="'Pernoctaciones lugar reside año'!A1" tooltip="Pernoctaciones registradas en establecimientos alojativos de Canarias e islas según tipología y categoría" display="'Pernoctaciones lugar reside año'!A1" xr:uid="{B0488D78-EB0F-471F-91AB-78DB80CB9DF1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DC14B11F-884B-4AE6-8A5E-634C09268B04}"/>
    <hyperlink ref="B41" location="'EM evol menusual lugar resd'!A1" tooltip="Evolución mensual de estancia media en Tenerife según lugar de residencia" display="'EM evol menusual lugar resd'!A1" xr:uid="{1360B764-2DFE-492E-AD97-261139931607}"/>
    <hyperlink ref="B42" location="'EM evol mensu TF cat '!A1" tooltip="Evolución mensual de estancia media en Tenerife según lugar de residencia" display="'EM evol mensu TF cat '!A1" xr:uid="{7BA561C2-AADC-4EEF-83D9-C0D7C567B0D6}"/>
    <hyperlink ref="B44" location="'tasa de ocupación evol mens'!A1" tooltip="Evolución mensual de estancia media en Tenerife según lugar de residencia" display="'tasa de ocupación evol mens'!A1" xr:uid="{C4509518-5D2F-4011-8FD1-98D5EFC4EFB4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273B2DC6-1E80-4E3C-9684-9AF71C7DA1B8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A6BE4F64-B325-40C7-B84D-40DD3CA6903C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A83E8C0C-F485-4A10-8A00-5B2C032EAEFA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8CBA20E6-7F15-4A99-921B-3101920D5DFF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9DB88182-4EB8-478D-9A71-4545DA79555A}"/>
    <hyperlink ref="B47" location="'ADR municipios'!A1" display="Tarifa media diaria (ADR) Tenerife y municipios" xr:uid="{41253690-CC49-4EA1-81C9-C6A339D672DD}"/>
    <hyperlink ref="B48" location="'RevPAR  municipios'!A1" display="Ingresos medios por habitación (RevPar) Tenerife y municipios" xr:uid="{24B5C27F-9365-4006-A0DF-47D402A995D3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E62E-649D-40CD-99D0-F5236CC191EA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274" t="s">
        <v>235</v>
      </c>
      <c r="C4" s="274"/>
      <c r="D4" s="274"/>
      <c r="E4" s="274"/>
      <c r="F4" s="274"/>
      <c r="G4" s="274"/>
      <c r="H4" s="274"/>
      <c r="I4" s="274"/>
      <c r="J4" s="274"/>
      <c r="K4" s="274"/>
      <c r="L4" s="12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3" t="s">
        <v>236</v>
      </c>
      <c r="F6" s="13" t="s">
        <v>237</v>
      </c>
      <c r="G6" s="13" t="s">
        <v>238</v>
      </c>
      <c r="H6" s="13" t="s">
        <v>239</v>
      </c>
      <c r="I6" s="13" t="s">
        <v>240</v>
      </c>
      <c r="J6" s="14" t="s">
        <v>331</v>
      </c>
      <c r="K6" s="14" t="s">
        <v>332</v>
      </c>
      <c r="L6" s="14" t="str">
        <f>CONCATENATE("cuota ",I6)</f>
        <v>cuota julio 2026</v>
      </c>
    </row>
    <row r="7" spans="2:12" x14ac:dyDescent="0.25">
      <c r="B7" s="275" t="s">
        <v>54</v>
      </c>
      <c r="C7" s="278" t="s">
        <v>8</v>
      </c>
      <c r="D7" s="15" t="s">
        <v>32</v>
      </c>
      <c r="E7" s="16">
        <v>23111</v>
      </c>
      <c r="F7" s="16">
        <v>26451</v>
      </c>
      <c r="G7" s="16">
        <v>24893</v>
      </c>
      <c r="H7" s="16">
        <v>27952</v>
      </c>
      <c r="I7" s="16">
        <v>27459</v>
      </c>
      <c r="J7" s="17">
        <v>-1.7637378362907796E-2</v>
      </c>
      <c r="K7" s="16">
        <v>-493</v>
      </c>
      <c r="L7" s="18">
        <f>I7/$I$7</f>
        <v>1</v>
      </c>
    </row>
    <row r="8" spans="2:12" x14ac:dyDescent="0.25">
      <c r="B8" s="276"/>
      <c r="C8" s="279"/>
      <c r="D8" s="19" t="s">
        <v>33</v>
      </c>
      <c r="E8" s="20">
        <v>18743</v>
      </c>
      <c r="F8" s="20">
        <v>22420</v>
      </c>
      <c r="G8" s="20">
        <v>20528</v>
      </c>
      <c r="H8" s="20">
        <v>22688</v>
      </c>
      <c r="I8" s="20">
        <v>22196</v>
      </c>
      <c r="J8" s="21">
        <v>-2.1685472496473901E-2</v>
      </c>
      <c r="K8" s="20">
        <v>-492</v>
      </c>
      <c r="L8" s="22">
        <f>I8/$I$7</f>
        <v>0.8083324228850286</v>
      </c>
    </row>
    <row r="9" spans="2:12" x14ac:dyDescent="0.25">
      <c r="B9" s="276"/>
      <c r="C9" s="280"/>
      <c r="D9" s="23" t="s">
        <v>34</v>
      </c>
      <c r="E9" s="24">
        <v>4368</v>
      </c>
      <c r="F9" s="24">
        <v>4031</v>
      </c>
      <c r="G9" s="24">
        <v>4365</v>
      </c>
      <c r="H9" s="24">
        <v>5264</v>
      </c>
      <c r="I9" s="24">
        <v>5263</v>
      </c>
      <c r="J9" s="25">
        <v>-1.899696048631716E-4</v>
      </c>
      <c r="K9" s="24">
        <v>-1</v>
      </c>
      <c r="L9" s="25">
        <f>IFERROR(I9/$I$7,"-")</f>
        <v>0.1916675771149714</v>
      </c>
    </row>
    <row r="10" spans="2:12" x14ac:dyDescent="0.25">
      <c r="B10" s="276"/>
      <c r="C10" s="281" t="s">
        <v>35</v>
      </c>
      <c r="D10" s="26" t="s">
        <v>32</v>
      </c>
      <c r="E10" s="27">
        <v>26589</v>
      </c>
      <c r="F10" s="27">
        <v>31134</v>
      </c>
      <c r="G10" s="27">
        <v>29387</v>
      </c>
      <c r="H10" s="27">
        <v>32367</v>
      </c>
      <c r="I10" s="27">
        <v>31944</v>
      </c>
      <c r="J10" s="28">
        <v>-1.3068866438038729E-2</v>
      </c>
      <c r="K10" s="27">
        <v>-423</v>
      </c>
      <c r="L10" s="18">
        <f>I10/$I$10</f>
        <v>1</v>
      </c>
    </row>
    <row r="11" spans="2:12" x14ac:dyDescent="0.25">
      <c r="B11" s="276"/>
      <c r="C11" s="282"/>
      <c r="D11" s="4" t="s">
        <v>33</v>
      </c>
      <c r="E11" s="29">
        <v>21863</v>
      </c>
      <c r="F11" s="29">
        <v>26441</v>
      </c>
      <c r="G11" s="29">
        <v>24445</v>
      </c>
      <c r="H11" s="29">
        <v>26399</v>
      </c>
      <c r="I11" s="29">
        <v>25953</v>
      </c>
      <c r="J11" s="30">
        <v>-1.6894579340126503E-2</v>
      </c>
      <c r="K11" s="29">
        <v>-446</v>
      </c>
      <c r="L11" s="31">
        <f>I11/$I$10</f>
        <v>0.81245304282494368</v>
      </c>
    </row>
    <row r="12" spans="2:12" x14ac:dyDescent="0.25">
      <c r="B12" s="276"/>
      <c r="C12" s="283"/>
      <c r="D12" s="32" t="s">
        <v>34</v>
      </c>
      <c r="E12" s="33">
        <v>4726</v>
      </c>
      <c r="F12" s="33">
        <v>4693</v>
      </c>
      <c r="G12" s="33">
        <v>4942</v>
      </c>
      <c r="H12" s="33">
        <v>5968</v>
      </c>
      <c r="I12" s="33">
        <v>5991</v>
      </c>
      <c r="J12" s="34">
        <v>3.8538873994637957E-3</v>
      </c>
      <c r="K12" s="33">
        <v>23</v>
      </c>
      <c r="L12" s="34">
        <f>IFERROR(I12/$I$10,"-")</f>
        <v>0.18754695717505634</v>
      </c>
    </row>
    <row r="13" spans="2:12" x14ac:dyDescent="0.25">
      <c r="B13" s="276"/>
      <c r="C13" s="278" t="s">
        <v>21</v>
      </c>
      <c r="D13" s="15" t="s">
        <v>32</v>
      </c>
      <c r="E13" s="16">
        <v>159520</v>
      </c>
      <c r="F13" s="16">
        <v>176921</v>
      </c>
      <c r="G13" s="16">
        <v>173767</v>
      </c>
      <c r="H13" s="16">
        <v>187387</v>
      </c>
      <c r="I13" s="16">
        <v>182476</v>
      </c>
      <c r="J13" s="17">
        <v>-2.6207794564190645E-2</v>
      </c>
      <c r="K13" s="16">
        <v>-4911</v>
      </c>
      <c r="L13" s="18">
        <f>I13/$I$13</f>
        <v>1</v>
      </c>
    </row>
    <row r="14" spans="2:12" x14ac:dyDescent="0.25">
      <c r="B14" s="276"/>
      <c r="C14" s="279"/>
      <c r="D14" s="19" t="s">
        <v>33</v>
      </c>
      <c r="E14" s="20">
        <v>136571</v>
      </c>
      <c r="F14" s="20">
        <v>150409</v>
      </c>
      <c r="G14" s="20">
        <v>146858</v>
      </c>
      <c r="H14" s="20">
        <v>152938</v>
      </c>
      <c r="I14" s="20">
        <v>148275</v>
      </c>
      <c r="J14" s="21">
        <v>-3.0489479396879737E-2</v>
      </c>
      <c r="K14" s="20">
        <v>-4663</v>
      </c>
      <c r="L14" s="22">
        <f>I14/$I$13</f>
        <v>0.81257261228873934</v>
      </c>
    </row>
    <row r="15" spans="2:12" x14ac:dyDescent="0.25">
      <c r="B15" s="276"/>
      <c r="C15" s="280"/>
      <c r="D15" s="23" t="s">
        <v>34</v>
      </c>
      <c r="E15" s="24">
        <v>22949</v>
      </c>
      <c r="F15" s="24">
        <v>26512</v>
      </c>
      <c r="G15" s="24">
        <v>26909</v>
      </c>
      <c r="H15" s="24">
        <v>34449</v>
      </c>
      <c r="I15" s="24">
        <v>34201</v>
      </c>
      <c r="J15" s="25">
        <v>-7.1990478678626291E-3</v>
      </c>
      <c r="K15" s="24">
        <v>-248</v>
      </c>
      <c r="L15" s="25">
        <f>IFERROR(I15/$I$13,"-")</f>
        <v>0.18742738771126066</v>
      </c>
    </row>
    <row r="16" spans="2:12" x14ac:dyDescent="0.25">
      <c r="B16" s="276"/>
      <c r="C16" s="281" t="s">
        <v>22</v>
      </c>
      <c r="D16" s="26" t="s">
        <v>32</v>
      </c>
      <c r="E16" s="35">
        <v>6.9023408766388297</v>
      </c>
      <c r="F16" s="35">
        <v>6.6886318097614454</v>
      </c>
      <c r="G16" s="35">
        <v>6.9805567830313739</v>
      </c>
      <c r="H16" s="35">
        <v>6.7038852318259874</v>
      </c>
      <c r="I16" s="35">
        <v>6.6453985942678173</v>
      </c>
      <c r="J16" s="36">
        <v>-8.7242898014588954E-3</v>
      </c>
      <c r="K16" s="37">
        <v>-5.8486637558170074E-2</v>
      </c>
      <c r="L16" s="38"/>
    </row>
    <row r="17" spans="2:12" x14ac:dyDescent="0.25">
      <c r="B17" s="276"/>
      <c r="C17" s="282"/>
      <c r="D17" s="4" t="s">
        <v>33</v>
      </c>
      <c r="E17" s="39">
        <f>E14/E8</f>
        <v>7.2865069625993701</v>
      </c>
      <c r="F17" s="39">
        <f t="shared" ref="F17:I17" si="0">F14/F8</f>
        <v>6.7086975914362172</v>
      </c>
      <c r="G17" s="39">
        <f t="shared" si="0"/>
        <v>7.1540335151987531</v>
      </c>
      <c r="H17" s="39">
        <f t="shared" si="0"/>
        <v>6.7409203102961914</v>
      </c>
      <c r="I17" s="39">
        <f t="shared" si="0"/>
        <v>6.6802577040908275</v>
      </c>
      <c r="J17" s="40">
        <v>-8.9991578913500847E-3</v>
      </c>
      <c r="K17" s="41">
        <v>-6.06626062053639E-2</v>
      </c>
      <c r="L17" s="42"/>
    </row>
    <row r="18" spans="2:12" x14ac:dyDescent="0.25">
      <c r="B18" s="276"/>
      <c r="C18" s="283"/>
      <c r="D18" s="32" t="s">
        <v>34</v>
      </c>
      <c r="E18" s="43">
        <f>IFERROR(E15/E9,"-")</f>
        <v>5.2538919413919416</v>
      </c>
      <c r="F18" s="43">
        <f t="shared" ref="F18:H18" si="1">IFERROR(F15/F9,"-")</f>
        <v>6.5770280327462167</v>
      </c>
      <c r="G18" s="43">
        <f t="shared" si="1"/>
        <v>6.1647193585337918</v>
      </c>
      <c r="H18" s="43">
        <f t="shared" si="1"/>
        <v>6.5442629179331311</v>
      </c>
      <c r="I18" s="43">
        <f>IFERROR(I15/I9,"-")</f>
        <v>6.4983849515485463</v>
      </c>
      <c r="J18" s="34">
        <v>-7.0104100278224335E-3</v>
      </c>
      <c r="K18" s="33">
        <v>-4.5877966384584745E-2</v>
      </c>
      <c r="L18" s="34"/>
    </row>
    <row r="19" spans="2:12" x14ac:dyDescent="0.25">
      <c r="B19" s="276"/>
      <c r="C19" s="284" t="s">
        <v>36</v>
      </c>
      <c r="D19" s="15" t="s">
        <v>32</v>
      </c>
      <c r="E19" s="18">
        <v>0.80249999999999999</v>
      </c>
      <c r="F19" s="18">
        <v>0.88969999999999994</v>
      </c>
      <c r="G19" s="18">
        <v>0.87379999999999991</v>
      </c>
      <c r="H19" s="18">
        <v>0.93040000000000012</v>
      </c>
      <c r="I19" s="18">
        <v>0.92049999999999998</v>
      </c>
      <c r="J19" s="17">
        <v>-1.064058469475504E-2</v>
      </c>
      <c r="K19" s="44">
        <v>-0.99000000000001309</v>
      </c>
      <c r="L19" s="18"/>
    </row>
    <row r="20" spans="2:12" x14ac:dyDescent="0.25">
      <c r="B20" s="276"/>
      <c r="C20" s="285"/>
      <c r="D20" s="19" t="s">
        <v>33</v>
      </c>
      <c r="E20" s="22">
        <v>0.92709999999999992</v>
      </c>
      <c r="F20" s="22">
        <v>1.0204</v>
      </c>
      <c r="G20" s="22">
        <v>0.99629999999999996</v>
      </c>
      <c r="H20" s="22">
        <v>1.0375000000000001</v>
      </c>
      <c r="I20" s="22">
        <v>1.0059</v>
      </c>
      <c r="J20" s="21">
        <v>-3.0457831325301221E-2</v>
      </c>
      <c r="K20" s="46">
        <v>-3.1600000000000072</v>
      </c>
      <c r="L20" s="22"/>
    </row>
    <row r="21" spans="2:12" x14ac:dyDescent="0.25">
      <c r="B21" s="276"/>
      <c r="C21" s="286"/>
      <c r="D21" s="23" t="s">
        <v>34</v>
      </c>
      <c r="E21" s="25">
        <v>0.44600000000000001</v>
      </c>
      <c r="F21" s="25">
        <v>0.51519999999999999</v>
      </c>
      <c r="G21" s="25">
        <v>0.52290000000000003</v>
      </c>
      <c r="H21" s="25">
        <v>0.63790000000000002</v>
      </c>
      <c r="I21" s="25">
        <v>0.67269999999999996</v>
      </c>
      <c r="J21" s="25">
        <v>5.4554005329988886E-2</v>
      </c>
      <c r="K21" s="24">
        <v>3.4799999999999942E-2</v>
      </c>
      <c r="L21" s="47"/>
    </row>
    <row r="22" spans="2:12" x14ac:dyDescent="0.25">
      <c r="B22" s="276"/>
      <c r="C22" s="287" t="s">
        <v>37</v>
      </c>
      <c r="D22" s="26" t="s">
        <v>32</v>
      </c>
      <c r="E22" s="27">
        <v>6412</v>
      </c>
      <c r="F22" s="27">
        <v>6415</v>
      </c>
      <c r="G22" s="27">
        <v>6415</v>
      </c>
      <c r="H22" s="27">
        <v>6497</v>
      </c>
      <c r="I22" s="27">
        <v>6395</v>
      </c>
      <c r="J22" s="36">
        <v>-1.5699553640141639E-2</v>
      </c>
      <c r="K22" s="27">
        <v>-102</v>
      </c>
      <c r="L22" s="38">
        <f>I22/$I$22</f>
        <v>1</v>
      </c>
    </row>
    <row r="23" spans="2:12" x14ac:dyDescent="0.25">
      <c r="B23" s="276"/>
      <c r="C23" s="288"/>
      <c r="D23" s="4" t="s">
        <v>33</v>
      </c>
      <c r="E23" s="29">
        <v>4752</v>
      </c>
      <c r="F23" s="29">
        <v>4755</v>
      </c>
      <c r="G23" s="29">
        <v>4755</v>
      </c>
      <c r="H23" s="29">
        <v>4755</v>
      </c>
      <c r="I23" s="29">
        <v>4755</v>
      </c>
      <c r="J23" s="40">
        <v>0</v>
      </c>
      <c r="K23" s="29">
        <v>0</v>
      </c>
      <c r="L23" s="42">
        <f>I23/$I$22</f>
        <v>0.74354964816262703</v>
      </c>
    </row>
    <row r="24" spans="2:12" x14ac:dyDescent="0.25">
      <c r="B24" s="277"/>
      <c r="C24" s="289"/>
      <c r="D24" s="32" t="s">
        <v>34</v>
      </c>
      <c r="E24" s="33">
        <v>1660</v>
      </c>
      <c r="F24" s="33">
        <v>1660</v>
      </c>
      <c r="G24" s="33">
        <v>1660</v>
      </c>
      <c r="H24" s="33">
        <v>1742</v>
      </c>
      <c r="I24" s="33">
        <v>1640</v>
      </c>
      <c r="J24" s="34">
        <v>-5.8553386911595839E-2</v>
      </c>
      <c r="K24" s="33">
        <v>-102</v>
      </c>
      <c r="L24" s="34">
        <f>IFERROR(I24/$I$22,"-")</f>
        <v>0.25645035183737297</v>
      </c>
    </row>
    <row r="25" spans="2:12" ht="7.5" customHeight="1" x14ac:dyDescent="0.25"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48"/>
    </row>
    <row r="26" spans="2:12" ht="24.75" customHeight="1" x14ac:dyDescent="0.25">
      <c r="B26" s="291" t="s">
        <v>38</v>
      </c>
      <c r="C26" s="292"/>
      <c r="D26" s="292"/>
      <c r="E26" s="292"/>
      <c r="F26" s="292"/>
      <c r="G26" s="292"/>
      <c r="H26" s="292"/>
      <c r="I26" s="292"/>
      <c r="J26" s="292"/>
      <c r="K26" s="292"/>
    </row>
    <row r="29" spans="2:12" ht="21.75" customHeight="1" thickBot="1" x14ac:dyDescent="0.3">
      <c r="B29" s="274" t="s">
        <v>235</v>
      </c>
      <c r="C29" s="274"/>
      <c r="D29" s="274"/>
      <c r="E29" s="274"/>
      <c r="F29" s="274"/>
      <c r="G29" s="274"/>
      <c r="H29" s="274"/>
      <c r="I29" s="274"/>
      <c r="J29" s="274"/>
      <c r="K29" s="274"/>
      <c r="L29" s="12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45" x14ac:dyDescent="0.25">
      <c r="B31" s="4"/>
      <c r="C31" s="4"/>
      <c r="D31" s="4"/>
      <c r="E31" s="13" t="s">
        <v>241</v>
      </c>
      <c r="F31" s="13" t="s">
        <v>242</v>
      </c>
      <c r="G31" s="13" t="s">
        <v>243</v>
      </c>
      <c r="H31" s="13" t="s">
        <v>244</v>
      </c>
      <c r="I31" s="13" t="s">
        <v>245</v>
      </c>
      <c r="J31" s="14" t="s">
        <v>331</v>
      </c>
      <c r="K31" s="14" t="s">
        <v>332</v>
      </c>
      <c r="L31" s="14" t="str">
        <f>CONCATENATE("cuota ",I31)</f>
        <v>cuota acumulado a julio 2026</v>
      </c>
    </row>
    <row r="32" spans="2:12" ht="15" customHeight="1" x14ac:dyDescent="0.25">
      <c r="B32" s="275" t="s">
        <v>54</v>
      </c>
      <c r="C32" s="278" t="s">
        <v>8</v>
      </c>
      <c r="D32" s="15" t="s">
        <v>32</v>
      </c>
      <c r="E32" s="50">
        <v>145637</v>
      </c>
      <c r="F32" s="50">
        <v>159812</v>
      </c>
      <c r="G32" s="50">
        <v>167855</v>
      </c>
      <c r="H32" s="50">
        <v>164017</v>
      </c>
      <c r="I32" s="50">
        <v>168720</v>
      </c>
      <c r="J32" s="17">
        <v>2.8673856978240098E-2</v>
      </c>
      <c r="K32" s="16">
        <v>4703</v>
      </c>
      <c r="L32" s="18">
        <f>I32/$I$32</f>
        <v>1</v>
      </c>
    </row>
    <row r="33" spans="1:12" x14ac:dyDescent="0.25">
      <c r="B33" s="276"/>
      <c r="C33" s="279"/>
      <c r="D33" s="19" t="s">
        <v>33</v>
      </c>
      <c r="E33" s="51">
        <v>119890</v>
      </c>
      <c r="F33" s="51">
        <v>132625</v>
      </c>
      <c r="G33" s="51">
        <v>139053</v>
      </c>
      <c r="H33" s="51">
        <v>133356</v>
      </c>
      <c r="I33" s="51">
        <v>138660</v>
      </c>
      <c r="J33" s="21">
        <v>3.9773238549446699E-2</v>
      </c>
      <c r="K33" s="20">
        <v>5304</v>
      </c>
      <c r="L33" s="22">
        <f>I33/$I$32</f>
        <v>0.82183499288762452</v>
      </c>
    </row>
    <row r="34" spans="1:12" x14ac:dyDescent="0.25">
      <c r="B34" s="276"/>
      <c r="C34" s="280"/>
      <c r="D34" s="23" t="s">
        <v>34</v>
      </c>
      <c r="E34" s="24">
        <v>25747</v>
      </c>
      <c r="F34" s="24">
        <v>27187</v>
      </c>
      <c r="G34" s="24">
        <v>28802</v>
      </c>
      <c r="H34" s="24">
        <v>30661</v>
      </c>
      <c r="I34" s="24">
        <v>30060</v>
      </c>
      <c r="J34" s="25">
        <v>-1.9601448093669482E-2</v>
      </c>
      <c r="K34" s="24">
        <v>-601</v>
      </c>
      <c r="L34" s="25">
        <f>IFERROR(I34/I32,"-")</f>
        <v>0.17816500711237554</v>
      </c>
    </row>
    <row r="35" spans="1:12" x14ac:dyDescent="0.25">
      <c r="B35" s="276"/>
      <c r="C35" s="281" t="s">
        <v>35</v>
      </c>
      <c r="D35" s="26" t="s">
        <v>32</v>
      </c>
      <c r="E35" s="52">
        <v>172180</v>
      </c>
      <c r="F35" s="52">
        <v>190269</v>
      </c>
      <c r="G35" s="52">
        <v>201082</v>
      </c>
      <c r="H35" s="52">
        <v>195455</v>
      </c>
      <c r="I35" s="52">
        <v>202101</v>
      </c>
      <c r="J35" s="28">
        <v>3.4002711621600845E-2</v>
      </c>
      <c r="K35" s="27">
        <v>6646</v>
      </c>
      <c r="L35" s="18">
        <f>I35/$I$35</f>
        <v>1</v>
      </c>
    </row>
    <row r="36" spans="1:12" x14ac:dyDescent="0.25">
      <c r="B36" s="276"/>
      <c r="C36" s="282"/>
      <c r="D36" s="4" t="s">
        <v>33</v>
      </c>
      <c r="E36" s="53">
        <v>142447</v>
      </c>
      <c r="F36" s="53">
        <v>157952</v>
      </c>
      <c r="G36" s="53">
        <v>167161</v>
      </c>
      <c r="H36" s="53">
        <v>159359</v>
      </c>
      <c r="I36" s="53">
        <v>165663</v>
      </c>
      <c r="J36" s="30">
        <v>3.9558481165167914E-2</v>
      </c>
      <c r="K36" s="29">
        <v>6304</v>
      </c>
      <c r="L36" s="31">
        <f>I36/$I$35</f>
        <v>0.81970400938144794</v>
      </c>
    </row>
    <row r="37" spans="1:12" x14ac:dyDescent="0.25">
      <c r="B37" s="276"/>
      <c r="C37" s="283"/>
      <c r="D37" s="32" t="s">
        <v>34</v>
      </c>
      <c r="E37" s="33">
        <v>29733</v>
      </c>
      <c r="F37" s="33">
        <v>32317</v>
      </c>
      <c r="G37" s="33">
        <v>33921</v>
      </c>
      <c r="H37" s="33">
        <v>36096</v>
      </c>
      <c r="I37" s="33">
        <v>36438</v>
      </c>
      <c r="J37" s="34">
        <v>9.4747340425531679E-3</v>
      </c>
      <c r="K37" s="33">
        <v>342</v>
      </c>
      <c r="L37" s="34">
        <f>IFERROR(I37/I35,"-")</f>
        <v>0.18029599061855212</v>
      </c>
    </row>
    <row r="38" spans="1:12" x14ac:dyDescent="0.25">
      <c r="B38" s="276"/>
      <c r="C38" s="278" t="s">
        <v>21</v>
      </c>
      <c r="D38" s="15" t="s">
        <v>32</v>
      </c>
      <c r="E38" s="50">
        <v>975225</v>
      </c>
      <c r="F38" s="50">
        <v>1070924</v>
      </c>
      <c r="G38" s="50">
        <v>1164882</v>
      </c>
      <c r="H38" s="50">
        <v>1151383</v>
      </c>
      <c r="I38" s="50">
        <v>1149427</v>
      </c>
      <c r="J38" s="17">
        <v>-1.6988265416459924E-3</v>
      </c>
      <c r="K38" s="16">
        <v>-1956</v>
      </c>
      <c r="L38" s="18">
        <f>I38/$I$38</f>
        <v>1</v>
      </c>
    </row>
    <row r="39" spans="1:12" x14ac:dyDescent="0.25">
      <c r="B39" s="276"/>
      <c r="C39" s="279"/>
      <c r="D39" s="19" t="s">
        <v>33</v>
      </c>
      <c r="E39" s="51">
        <v>821355</v>
      </c>
      <c r="F39" s="51">
        <v>895972</v>
      </c>
      <c r="G39" s="51">
        <v>986439</v>
      </c>
      <c r="H39" s="51">
        <v>946728</v>
      </c>
      <c r="I39" s="51">
        <v>937911</v>
      </c>
      <c r="J39" s="21">
        <v>-9.3131290085430862E-3</v>
      </c>
      <c r="K39" s="20">
        <v>-8817</v>
      </c>
      <c r="L39" s="22">
        <f>I39/$I$38</f>
        <v>0.81598135418778228</v>
      </c>
    </row>
    <row r="40" spans="1:12" x14ac:dyDescent="0.25">
      <c r="B40" s="276"/>
      <c r="C40" s="280"/>
      <c r="D40" s="23" t="s">
        <v>34</v>
      </c>
      <c r="E40" s="24">
        <v>153870</v>
      </c>
      <c r="F40" s="24">
        <v>174952</v>
      </c>
      <c r="G40" s="24">
        <v>178443</v>
      </c>
      <c r="H40" s="24">
        <v>204655</v>
      </c>
      <c r="I40" s="24">
        <v>211516</v>
      </c>
      <c r="J40" s="25">
        <v>3.3524712320734951E-2</v>
      </c>
      <c r="K40" s="24">
        <v>6861</v>
      </c>
      <c r="L40" s="25">
        <f>IFERROR(I40/I38,"-")</f>
        <v>0.18401864581221775</v>
      </c>
    </row>
    <row r="41" spans="1:12" x14ac:dyDescent="0.25">
      <c r="B41" s="276"/>
      <c r="C41" s="281" t="s">
        <v>22</v>
      </c>
      <c r="D41" s="26" t="s">
        <v>32</v>
      </c>
      <c r="E41" s="54">
        <v>6.6962722385108178</v>
      </c>
      <c r="F41" s="54">
        <v>6.7011488498986305</v>
      </c>
      <c r="G41" s="54">
        <v>6.9398111465252752</v>
      </c>
      <c r="H41" s="54">
        <v>7.0199003761805177</v>
      </c>
      <c r="I41" s="54">
        <v>6.8126303935514461</v>
      </c>
      <c r="J41" s="36">
        <v>-2.9526057568048492E-2</v>
      </c>
      <c r="K41" s="37">
        <v>-0.20726998262907159</v>
      </c>
      <c r="L41" s="38"/>
    </row>
    <row r="42" spans="1:12" x14ac:dyDescent="0.25">
      <c r="B42" s="276"/>
      <c r="C42" s="282"/>
      <c r="D42" s="4" t="s">
        <v>33</v>
      </c>
      <c r="E42" s="55">
        <f t="shared" ref="E42:I42" si="2">E39/E33</f>
        <v>6.8509049962465589</v>
      </c>
      <c r="F42" s="55">
        <f t="shared" si="2"/>
        <v>6.7556795475966069</v>
      </c>
      <c r="G42" s="55">
        <f t="shared" si="2"/>
        <v>7.0939785549394836</v>
      </c>
      <c r="H42" s="55">
        <f t="shared" si="2"/>
        <v>7.0992531269684154</v>
      </c>
      <c r="I42" s="55">
        <f t="shared" si="2"/>
        <v>6.7641064474253572</v>
      </c>
      <c r="J42" s="40">
        <v>-4.7208723727558577E-2</v>
      </c>
      <c r="K42" s="41">
        <v>-0.33514667954305821</v>
      </c>
      <c r="L42" s="42"/>
    </row>
    <row r="43" spans="1:12" x14ac:dyDescent="0.25">
      <c r="B43" s="276"/>
      <c r="C43" s="283"/>
      <c r="D43" s="32" t="s">
        <v>34</v>
      </c>
      <c r="E43" s="43">
        <f>IFERROR(E40/E34,"-")</f>
        <v>5.976230240416359</v>
      </c>
      <c r="F43" s="43">
        <f t="shared" ref="F43:I43" si="3">IFERROR(F40/F34,"-")</f>
        <v>6.435134439254055</v>
      </c>
      <c r="G43" s="43">
        <f t="shared" si="3"/>
        <v>6.1955072564405249</v>
      </c>
      <c r="H43" s="43">
        <f t="shared" si="3"/>
        <v>6.6747659893676001</v>
      </c>
      <c r="I43" s="43">
        <f t="shared" si="3"/>
        <v>7.0364604125083163</v>
      </c>
      <c r="J43" s="34">
        <v>5.4188330155224618E-2</v>
      </c>
      <c r="K43" s="33">
        <v>0.3616944231407162</v>
      </c>
      <c r="L43" s="56"/>
    </row>
    <row r="44" spans="1:12" x14ac:dyDescent="0.25">
      <c r="A44" s="57"/>
      <c r="B44" s="276"/>
      <c r="C44" s="284" t="s">
        <v>36</v>
      </c>
      <c r="D44" s="15" t="s">
        <v>32</v>
      </c>
      <c r="E44" s="58">
        <v>0.71742325710048371</v>
      </c>
      <c r="F44" s="58">
        <v>0.80019905523483881</v>
      </c>
      <c r="G44" s="58">
        <v>0.85252214769521262</v>
      </c>
      <c r="H44" s="58">
        <v>0.83593225901069002</v>
      </c>
      <c r="I44" s="58">
        <v>0.84223272159198326</v>
      </c>
      <c r="J44" s="58">
        <v>7.5370492206505713E-3</v>
      </c>
      <c r="K44" s="44">
        <v>0.63004625812932424</v>
      </c>
      <c r="L44" s="18"/>
    </row>
    <row r="45" spans="1:12" x14ac:dyDescent="0.25">
      <c r="B45" s="276"/>
      <c r="C45" s="285"/>
      <c r="D45" s="19" t="s">
        <v>33</v>
      </c>
      <c r="E45" s="59">
        <v>0.81530219649323421</v>
      </c>
      <c r="F45" s="59">
        <v>0.90832338133945389</v>
      </c>
      <c r="G45" s="59">
        <v>0.97395773166866606</v>
      </c>
      <c r="H45" s="59">
        <v>0.93915838342955782</v>
      </c>
      <c r="I45" s="59">
        <v>0.93041188024522348</v>
      </c>
      <c r="J45" s="59">
        <v>-9.3131290085431973E-3</v>
      </c>
      <c r="K45" s="46">
        <v>-0.87465031843343422</v>
      </c>
      <c r="L45" s="22"/>
    </row>
    <row r="46" spans="1:12" x14ac:dyDescent="0.25">
      <c r="B46" s="276"/>
      <c r="C46" s="286"/>
      <c r="D46" s="23" t="s">
        <v>34</v>
      </c>
      <c r="E46" s="60">
        <v>0.43723005228461015</v>
      </c>
      <c r="F46" s="60">
        <v>0.49713571266196865</v>
      </c>
      <c r="G46" s="60">
        <v>0.50467503818089254</v>
      </c>
      <c r="H46" s="60">
        <v>0.55416404913025585</v>
      </c>
      <c r="I46" s="60">
        <v>0.59301667049832063</v>
      </c>
      <c r="J46" s="25">
        <v>7.0110324603414487E-2</v>
      </c>
      <c r="K46" s="24">
        <v>3.8852621368064777E-2</v>
      </c>
      <c r="L46" s="47"/>
    </row>
    <row r="47" spans="1:12" x14ac:dyDescent="0.25">
      <c r="B47" s="276"/>
      <c r="C47" s="45"/>
      <c r="D47" s="19"/>
      <c r="E47" s="61"/>
      <c r="F47" s="61"/>
      <c r="G47" s="61"/>
      <c r="H47" s="61"/>
      <c r="I47" s="61"/>
      <c r="J47" s="62"/>
      <c r="K47" s="51"/>
      <c r="L47" s="63"/>
    </row>
    <row r="48" spans="1:12" x14ac:dyDescent="0.25">
      <c r="B48" s="276"/>
      <c r="C48" s="45"/>
      <c r="D48" s="19"/>
      <c r="E48" s="61"/>
      <c r="F48" s="61"/>
      <c r="G48" s="61"/>
      <c r="H48" s="61"/>
      <c r="I48" s="61"/>
      <c r="J48" s="62"/>
      <c r="K48" s="51"/>
      <c r="L48" s="63"/>
    </row>
    <row r="49" spans="2:12" x14ac:dyDescent="0.25">
      <c r="B49" s="276"/>
      <c r="C49" s="287" t="s">
        <v>39</v>
      </c>
      <c r="D49" s="26" t="s">
        <v>32</v>
      </c>
      <c r="E49" s="52">
        <v>6412</v>
      </c>
      <c r="F49" s="52">
        <v>6313</v>
      </c>
      <c r="G49" s="52">
        <v>6415</v>
      </c>
      <c r="H49" s="52">
        <v>6497</v>
      </c>
      <c r="I49" s="52">
        <v>6437.8571428571431</v>
      </c>
      <c r="J49" s="36">
        <v>-9.1031025308383473E-3</v>
      </c>
      <c r="K49" s="27">
        <v>-59.142857142856883</v>
      </c>
      <c r="L49" s="38">
        <f>I49/$I$22</f>
        <v>1.0067016642466213</v>
      </c>
    </row>
    <row r="50" spans="2:12" x14ac:dyDescent="0.25">
      <c r="B50" s="276"/>
      <c r="C50" s="282"/>
      <c r="D50" s="4" t="s">
        <v>33</v>
      </c>
      <c r="E50" s="53">
        <v>4752</v>
      </c>
      <c r="F50" s="53">
        <v>4653</v>
      </c>
      <c r="G50" s="53">
        <v>4755</v>
      </c>
      <c r="H50" s="53">
        <v>4755</v>
      </c>
      <c r="I50" s="53">
        <v>4755</v>
      </c>
      <c r="J50" s="40">
        <v>0</v>
      </c>
      <c r="K50" s="29">
        <v>0</v>
      </c>
      <c r="L50" s="42">
        <f>I50/$I$22</f>
        <v>0.74354964816262703</v>
      </c>
    </row>
    <row r="51" spans="2:12" x14ac:dyDescent="0.25">
      <c r="B51" s="277"/>
      <c r="C51" s="283"/>
      <c r="D51" s="32" t="s">
        <v>34</v>
      </c>
      <c r="E51" s="33">
        <v>1660</v>
      </c>
      <c r="F51" s="33">
        <v>1660</v>
      </c>
      <c r="G51" s="33">
        <v>1660</v>
      </c>
      <c r="H51" s="33">
        <v>1742</v>
      </c>
      <c r="I51" s="33">
        <v>1682.8571428571429</v>
      </c>
      <c r="J51" s="34">
        <v>-3.3951123503362268E-2</v>
      </c>
      <c r="K51" s="33">
        <v>-59.14285714285711</v>
      </c>
      <c r="L51" s="34">
        <f>IFERROR(I51/I49,"-")</f>
        <v>0.26140019971152778</v>
      </c>
    </row>
    <row r="52" spans="2:12" ht="6" customHeight="1" x14ac:dyDescent="0.25">
      <c r="B52" s="290"/>
      <c r="C52" s="290"/>
      <c r="D52" s="290"/>
      <c r="E52" s="290"/>
      <c r="F52" s="290"/>
      <c r="G52" s="290"/>
      <c r="H52" s="290"/>
      <c r="I52" s="290"/>
      <c r="J52" s="290"/>
      <c r="K52" s="290"/>
      <c r="L52" s="48"/>
    </row>
    <row r="53" spans="2:12" ht="28.5" customHeight="1" x14ac:dyDescent="0.25">
      <c r="B53" s="291" t="s">
        <v>40</v>
      </c>
      <c r="C53" s="292"/>
      <c r="D53" s="292"/>
      <c r="E53" s="292"/>
      <c r="F53" s="292"/>
      <c r="G53" s="292"/>
      <c r="H53" s="292"/>
      <c r="I53" s="292"/>
      <c r="J53" s="292"/>
      <c r="K53" s="292"/>
    </row>
    <row r="54" spans="2:12" x14ac:dyDescent="0.25">
      <c r="B54" s="64"/>
    </row>
    <row r="56" spans="2:12" ht="21.75" thickBot="1" x14ac:dyDescent="0.3">
      <c r="B56" s="274" t="s">
        <v>235</v>
      </c>
      <c r="C56" s="274"/>
      <c r="D56" s="274"/>
      <c r="E56" s="274"/>
      <c r="F56" s="274"/>
      <c r="G56" s="274"/>
      <c r="H56" s="274"/>
      <c r="I56" s="274"/>
      <c r="J56" s="274"/>
      <c r="K56" s="274"/>
      <c r="L56" s="12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4">
        <v>2021</v>
      </c>
      <c r="F58" s="14">
        <v>2022</v>
      </c>
      <c r="G58" s="14">
        <v>2023</v>
      </c>
      <c r="H58" s="14">
        <v>2024</v>
      </c>
      <c r="I58" s="14">
        <v>2025</v>
      </c>
      <c r="J58" s="14" t="s">
        <v>333</v>
      </c>
      <c r="K58" s="14" t="s">
        <v>334</v>
      </c>
      <c r="L58" s="14" t="str">
        <f>CONCATENATE("cuota ",I58)</f>
        <v>cuota 2025</v>
      </c>
    </row>
    <row r="59" spans="2:12" x14ac:dyDescent="0.25">
      <c r="B59" s="276"/>
      <c r="C59" s="279"/>
      <c r="D59" s="19" t="s">
        <v>33</v>
      </c>
      <c r="E59" s="51">
        <v>116590</v>
      </c>
      <c r="F59" s="51">
        <v>211298</v>
      </c>
      <c r="G59" s="51">
        <v>231221</v>
      </c>
      <c r="H59" s="51">
        <v>236470</v>
      </c>
      <c r="I59" s="51">
        <v>232777</v>
      </c>
      <c r="J59" s="21">
        <v>-1.5617203027868176E-2</v>
      </c>
      <c r="K59" s="20">
        <v>-3693</v>
      </c>
      <c r="L59" s="21" t="e">
        <f>I59/#REF!</f>
        <v>#REF!</v>
      </c>
    </row>
    <row r="60" spans="2:12" x14ac:dyDescent="0.25">
      <c r="B60" s="276"/>
      <c r="C60" s="280"/>
      <c r="D60" s="23" t="s">
        <v>34</v>
      </c>
      <c r="E60" s="24">
        <v>23756</v>
      </c>
      <c r="F60" s="24">
        <v>45844</v>
      </c>
      <c r="G60" s="24">
        <v>49548</v>
      </c>
      <c r="H60" s="24">
        <v>51880</v>
      </c>
      <c r="I60" s="24">
        <v>54887</v>
      </c>
      <c r="J60" s="25">
        <v>5.796067848882025E-2</v>
      </c>
      <c r="K60" s="24">
        <v>3007</v>
      </c>
      <c r="L60" s="25" t="str">
        <f>IFERROR(I60/#REF!,"-")</f>
        <v>-</v>
      </c>
    </row>
    <row r="61" spans="2:12" x14ac:dyDescent="0.25">
      <c r="B61" s="276"/>
      <c r="C61" s="281" t="s">
        <v>35</v>
      </c>
      <c r="D61" s="26" t="s">
        <v>32</v>
      </c>
      <c r="E61" s="52">
        <v>140346</v>
      </c>
      <c r="F61" s="52">
        <v>257142</v>
      </c>
      <c r="G61" s="52">
        <v>280769</v>
      </c>
      <c r="H61" s="52">
        <v>288350</v>
      </c>
      <c r="I61" s="52">
        <v>287664</v>
      </c>
      <c r="J61" s="36">
        <v>-2.3790532339170722E-3</v>
      </c>
      <c r="K61" s="52">
        <v>-686</v>
      </c>
      <c r="L61" s="36">
        <f>I61/$I$61</f>
        <v>1</v>
      </c>
    </row>
    <row r="62" spans="2:12" x14ac:dyDescent="0.25">
      <c r="B62" s="276"/>
      <c r="C62" s="282"/>
      <c r="D62" s="4" t="s">
        <v>33</v>
      </c>
      <c r="E62" s="53">
        <v>116590</v>
      </c>
      <c r="F62" s="53">
        <v>211298</v>
      </c>
      <c r="G62" s="53">
        <v>231221</v>
      </c>
      <c r="H62" s="53">
        <v>236470</v>
      </c>
      <c r="I62" s="53">
        <v>232777</v>
      </c>
      <c r="J62" s="40">
        <v>-1.5617203027868176E-2</v>
      </c>
      <c r="K62" s="53">
        <v>-3693</v>
      </c>
      <c r="L62" s="40">
        <f t="shared" ref="L62" si="4">I62/$I$61</f>
        <v>0.80919753601423883</v>
      </c>
    </row>
    <row r="63" spans="2:12" x14ac:dyDescent="0.25">
      <c r="B63" s="276"/>
      <c r="C63" s="283"/>
      <c r="D63" s="32" t="s">
        <v>34</v>
      </c>
      <c r="E63" s="33">
        <v>23756</v>
      </c>
      <c r="F63" s="33">
        <v>45844</v>
      </c>
      <c r="G63" s="33">
        <v>49548</v>
      </c>
      <c r="H63" s="33">
        <v>51880</v>
      </c>
      <c r="I63" s="33">
        <v>54887</v>
      </c>
      <c r="J63" s="34">
        <v>5.796067848882025E-2</v>
      </c>
      <c r="K63" s="33">
        <v>3007</v>
      </c>
      <c r="L63" s="65">
        <f>IFERROR(I63/I61,"-")</f>
        <v>0.19080246398576117</v>
      </c>
    </row>
    <row r="64" spans="2:12" x14ac:dyDescent="0.25">
      <c r="B64" s="276"/>
      <c r="C64" s="278" t="s">
        <v>21</v>
      </c>
      <c r="D64" s="15" t="s">
        <v>32</v>
      </c>
      <c r="E64" s="50">
        <v>774989</v>
      </c>
      <c r="F64" s="50">
        <v>1753173</v>
      </c>
      <c r="G64" s="50">
        <v>1897228</v>
      </c>
      <c r="H64" s="50">
        <v>1991159</v>
      </c>
      <c r="I64" s="50">
        <v>2013195</v>
      </c>
      <c r="J64" s="17">
        <v>1.1066921325720402E-2</v>
      </c>
      <c r="K64" s="16">
        <v>22036</v>
      </c>
      <c r="L64" s="17">
        <f>I64/$I$64</f>
        <v>1</v>
      </c>
    </row>
    <row r="65" spans="2:12" x14ac:dyDescent="0.25">
      <c r="B65" s="276"/>
      <c r="C65" s="279"/>
      <c r="D65" s="19" t="s">
        <v>33</v>
      </c>
      <c r="E65" s="51">
        <v>638416</v>
      </c>
      <c r="F65" s="51">
        <v>1472596</v>
      </c>
      <c r="G65" s="51">
        <v>1580353</v>
      </c>
      <c r="H65" s="51">
        <v>1668759</v>
      </c>
      <c r="I65" s="51">
        <v>1643325</v>
      </c>
      <c r="J65" s="21">
        <v>-1.5241266114519814E-2</v>
      </c>
      <c r="K65" s="20">
        <v>-25434</v>
      </c>
      <c r="L65" s="21">
        <f t="shared" ref="L65" si="5">I65/$I$64</f>
        <v>0.81627711175519513</v>
      </c>
    </row>
    <row r="66" spans="2:12" x14ac:dyDescent="0.25">
      <c r="B66" s="276"/>
      <c r="C66" s="280"/>
      <c r="D66" s="23" t="s">
        <v>34</v>
      </c>
      <c r="E66" s="24">
        <v>136573</v>
      </c>
      <c r="F66" s="24">
        <v>280577</v>
      </c>
      <c r="G66" s="24">
        <v>316875</v>
      </c>
      <c r="H66" s="24">
        <v>322400</v>
      </c>
      <c r="I66" s="24">
        <v>369870</v>
      </c>
      <c r="J66" s="25">
        <v>0.14723945409429273</v>
      </c>
      <c r="K66" s="24">
        <v>47470</v>
      </c>
      <c r="L66" s="25">
        <f>IFERROR(I66/I64,"-")</f>
        <v>0.1837228882448049</v>
      </c>
    </row>
    <row r="67" spans="2:12" x14ac:dyDescent="0.25">
      <c r="B67" s="276"/>
      <c r="C67" s="281" t="s">
        <v>22</v>
      </c>
      <c r="D67" s="26" t="s">
        <v>32</v>
      </c>
      <c r="E67" s="54">
        <v>5.5219885141008653</v>
      </c>
      <c r="F67" s="54">
        <v>6.8179177263924213</v>
      </c>
      <c r="G67" s="54">
        <v>6.757255964867916</v>
      </c>
      <c r="H67" s="54">
        <v>6.9053546037801281</v>
      </c>
      <c r="I67" s="54">
        <v>6.9984252461204735</v>
      </c>
      <c r="J67" s="36">
        <v>1.3478039533175723E-2</v>
      </c>
      <c r="K67" s="37">
        <v>9.3070642340345344E-2</v>
      </c>
      <c r="L67" s="36"/>
    </row>
    <row r="68" spans="2:12" x14ac:dyDescent="0.25">
      <c r="B68" s="276"/>
      <c r="C68" s="282"/>
      <c r="D68" s="4" t="s">
        <v>33</v>
      </c>
      <c r="E68" s="55">
        <f t="shared" ref="E68:I68" si="6">E65/E59</f>
        <v>5.4757354833176084</v>
      </c>
      <c r="F68" s="55">
        <f t="shared" si="6"/>
        <v>6.9692850855190303</v>
      </c>
      <c r="G68" s="55">
        <f t="shared" si="6"/>
        <v>6.8348160417955119</v>
      </c>
      <c r="H68" s="55">
        <f t="shared" si="6"/>
        <v>7.0569585993995014</v>
      </c>
      <c r="I68" s="55">
        <f t="shared" si="6"/>
        <v>7.0596536599406301</v>
      </c>
      <c r="J68" s="40">
        <v>3.8190114100400407E-4</v>
      </c>
      <c r="K68" s="41">
        <v>2.6950605411286688E-3</v>
      </c>
      <c r="L68" s="40"/>
    </row>
    <row r="69" spans="2:12" x14ac:dyDescent="0.25">
      <c r="B69" s="276"/>
      <c r="C69" s="283"/>
      <c r="D69" s="32" t="s">
        <v>34</v>
      </c>
      <c r="E69" s="43">
        <f>IFERROR(E66/E60,"-")</f>
        <v>5.7489897289105913</v>
      </c>
      <c r="F69" s="43">
        <f t="shared" ref="F69:I69" si="7">IFERROR(F66/F60,"-")</f>
        <v>6.1202556495942764</v>
      </c>
      <c r="G69" s="43">
        <f t="shared" si="7"/>
        <v>6.3953136352627755</v>
      </c>
      <c r="H69" s="43">
        <f t="shared" si="7"/>
        <v>6.214340786430224</v>
      </c>
      <c r="I69" s="43">
        <f t="shared" si="7"/>
        <v>6.7387541676535427</v>
      </c>
      <c r="J69" s="34">
        <v>8.4387612338293394E-2</v>
      </c>
      <c r="K69" s="33">
        <v>0.52441338122331871</v>
      </c>
      <c r="L69" s="65">
        <f>IFERROR(I69/I67,"-")</f>
        <v>0.96289578450368141</v>
      </c>
    </row>
    <row r="70" spans="2:12" x14ac:dyDescent="0.25">
      <c r="B70" s="276"/>
      <c r="C70" s="284" t="s">
        <v>36</v>
      </c>
      <c r="D70" s="15" t="s">
        <v>32</v>
      </c>
      <c r="E70" s="58">
        <v>0.48201408869433904</v>
      </c>
      <c r="F70" s="58">
        <v>0.74895069673736636</v>
      </c>
      <c r="G70" s="58">
        <v>0.81783519993171871</v>
      </c>
      <c r="H70" s="58">
        <v>0.84626026183947245</v>
      </c>
      <c r="I70" s="58">
        <v>0.84894608892196821</v>
      </c>
      <c r="J70" s="58">
        <v>3.173760134568715E-3</v>
      </c>
      <c r="K70" s="44">
        <v>2.685827082495762E-3</v>
      </c>
      <c r="L70" s="17"/>
    </row>
    <row r="71" spans="2:12" x14ac:dyDescent="0.25">
      <c r="B71" s="276"/>
      <c r="C71" s="285"/>
      <c r="D71" s="19" t="s">
        <v>33</v>
      </c>
      <c r="E71" s="59">
        <v>0.61734478770601819</v>
      </c>
      <c r="F71" s="59">
        <v>0.84878834356712252</v>
      </c>
      <c r="G71" s="59">
        <v>0.92207090541724013</v>
      </c>
      <c r="H71" s="59">
        <v>0.95887504094051124</v>
      </c>
      <c r="I71" s="59">
        <v>0.9468475865347219</v>
      </c>
      <c r="J71" s="59">
        <v>-1.2543296980586982E-2</v>
      </c>
      <c r="K71" s="46">
        <v>-1.202745440578934E-2</v>
      </c>
      <c r="L71" s="21"/>
    </row>
    <row r="72" spans="2:12" x14ac:dyDescent="0.25">
      <c r="B72" s="276"/>
      <c r="C72" s="286"/>
      <c r="D72" s="23" t="s">
        <v>34</v>
      </c>
      <c r="E72" s="60">
        <v>0.2380639448335489</v>
      </c>
      <c r="F72" s="60">
        <v>0.46307476481267534</v>
      </c>
      <c r="G72" s="60">
        <v>0.52298234032018487</v>
      </c>
      <c r="H72" s="60">
        <v>0.52631407106545947</v>
      </c>
      <c r="I72" s="60">
        <v>0.58171209285500847</v>
      </c>
      <c r="J72" s="25">
        <v>0.10525658506032798</v>
      </c>
      <c r="K72" s="24">
        <v>5.5398021789549001E-2</v>
      </c>
      <c r="L72" s="25">
        <f>IFERROR(I72/I70,"-")</f>
        <v>0.68521676517020524</v>
      </c>
    </row>
    <row r="73" spans="2:12" x14ac:dyDescent="0.25">
      <c r="B73" s="276"/>
      <c r="C73" s="287" t="s">
        <v>41</v>
      </c>
      <c r="D73" s="26" t="s">
        <v>32</v>
      </c>
      <c r="E73" s="52">
        <v>4393</v>
      </c>
      <c r="F73" s="52">
        <v>6413</v>
      </c>
      <c r="G73" s="52">
        <v>6356</v>
      </c>
      <c r="H73" s="52">
        <v>6825</v>
      </c>
      <c r="I73" s="52">
        <v>6497</v>
      </c>
      <c r="J73" s="36">
        <v>-4.8058608058608066E-2</v>
      </c>
      <c r="K73" s="27">
        <v>-328</v>
      </c>
      <c r="L73" s="36">
        <f>I73/$I$73</f>
        <v>1</v>
      </c>
    </row>
    <row r="74" spans="2:12" x14ac:dyDescent="0.25">
      <c r="B74" s="276"/>
      <c r="C74" s="282"/>
      <c r="D74" s="4" t="s">
        <v>33</v>
      </c>
      <c r="E74" s="53">
        <v>2822</v>
      </c>
      <c r="F74" s="53">
        <v>4753</v>
      </c>
      <c r="G74" s="53">
        <v>4696</v>
      </c>
      <c r="H74" s="53">
        <v>5151</v>
      </c>
      <c r="I74" s="53">
        <v>4755</v>
      </c>
      <c r="J74" s="40">
        <v>-7.687827606290043E-2</v>
      </c>
      <c r="K74" s="29">
        <v>-396</v>
      </c>
      <c r="L74" s="40">
        <f t="shared" ref="L74" si="8">I74/$I$73</f>
        <v>0.73187625057718952</v>
      </c>
    </row>
    <row r="75" spans="2:12" x14ac:dyDescent="0.25">
      <c r="B75" s="277"/>
      <c r="C75" s="283"/>
      <c r="D75" s="32" t="s">
        <v>34</v>
      </c>
      <c r="E75" s="33">
        <v>1571</v>
      </c>
      <c r="F75" s="33">
        <v>1660</v>
      </c>
      <c r="G75" s="33">
        <v>1660</v>
      </c>
      <c r="H75" s="33">
        <v>1674</v>
      </c>
      <c r="I75" s="33">
        <v>1742</v>
      </c>
      <c r="J75" s="34">
        <v>4.0621266427718128E-2</v>
      </c>
      <c r="K75" s="33">
        <v>68</v>
      </c>
      <c r="L75" s="65">
        <f>IFERROR(I75/I73,"-")</f>
        <v>0.26812374942281053</v>
      </c>
    </row>
    <row r="76" spans="2:12" x14ac:dyDescent="0.25">
      <c r="B76" s="290"/>
      <c r="C76" s="290"/>
      <c r="D76" s="290"/>
      <c r="E76" s="290"/>
      <c r="F76" s="290"/>
      <c r="G76" s="290"/>
      <c r="H76" s="290"/>
      <c r="I76" s="290"/>
      <c r="J76" s="290"/>
      <c r="K76" s="290"/>
      <c r="L76" s="48"/>
    </row>
    <row r="77" spans="2:12" ht="27" customHeight="1" x14ac:dyDescent="0.25">
      <c r="B77" s="291" t="s">
        <v>38</v>
      </c>
      <c r="C77" s="292"/>
      <c r="D77" s="292"/>
      <c r="E77" s="292"/>
      <c r="F77" s="292"/>
      <c r="G77" s="292"/>
      <c r="H77" s="292"/>
      <c r="I77" s="292"/>
      <c r="J77" s="292"/>
      <c r="K77" s="292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26EF5-5228-414F-8051-6619C2C51D4F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293" t="s">
        <v>42</v>
      </c>
      <c r="E1" s="293"/>
      <c r="F1" s="293"/>
      <c r="G1" s="293"/>
      <c r="H1" s="293"/>
      <c r="I1" s="293"/>
      <c r="J1" s="293"/>
      <c r="K1" s="293"/>
      <c r="L1" s="293"/>
    </row>
    <row r="2" spans="2:16" x14ac:dyDescent="0.25">
      <c r="D2" s="293"/>
      <c r="E2" s="293"/>
      <c r="F2" s="293"/>
      <c r="G2" s="293"/>
      <c r="H2" s="293"/>
      <c r="I2" s="293"/>
      <c r="J2" s="293"/>
      <c r="K2" s="293"/>
      <c r="L2" s="293"/>
    </row>
    <row r="4" spans="2:16" ht="21.75" customHeight="1" thickBot="1" x14ac:dyDescent="0.3">
      <c r="C4" s="66" t="s">
        <v>43</v>
      </c>
      <c r="D4" s="66"/>
      <c r="E4" s="66"/>
      <c r="F4" s="66"/>
      <c r="G4" s="66"/>
      <c r="H4" s="66"/>
      <c r="I4" s="66"/>
      <c r="J4" s="66"/>
      <c r="K4" s="66"/>
      <c r="L4" s="66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3" t="s">
        <v>236</v>
      </c>
      <c r="F6" s="13" t="s">
        <v>237</v>
      </c>
      <c r="G6" s="13" t="s">
        <v>238</v>
      </c>
      <c r="H6" s="13" t="s">
        <v>239</v>
      </c>
      <c r="I6" s="13" t="s">
        <v>240</v>
      </c>
      <c r="J6" s="14" t="str">
        <f>CONCATENATE("var. ",RIGHT(I6,2),"/",RIGHT(H6,2))</f>
        <v>var. 26/25</v>
      </c>
      <c r="K6" s="14" t="str">
        <f>CONCATENATE("dif. ",RIGHT(I6,2),"/",RIGHT(H6,2))</f>
        <v>dif. 26/25</v>
      </c>
      <c r="L6" s="14" t="str">
        <f>CONCATENATE("cuota ",I6)</f>
        <v>cuota julio 2026</v>
      </c>
    </row>
    <row r="7" spans="2:16" ht="15" customHeight="1" x14ac:dyDescent="0.25">
      <c r="B7" s="275" t="s">
        <v>44</v>
      </c>
      <c r="C7" s="278" t="s">
        <v>8</v>
      </c>
      <c r="D7" s="67" t="s">
        <v>45</v>
      </c>
      <c r="E7" s="68">
        <v>455417</v>
      </c>
      <c r="F7" s="68">
        <v>454190</v>
      </c>
      <c r="G7" s="68">
        <v>480798</v>
      </c>
      <c r="H7" s="68">
        <v>485154</v>
      </c>
      <c r="I7" s="68">
        <v>484506</v>
      </c>
      <c r="J7" s="69">
        <f>I7/H7-1</f>
        <v>-1.3356583682706535E-3</v>
      </c>
      <c r="K7" s="68">
        <f>I7-H7</f>
        <v>-648</v>
      </c>
      <c r="L7" s="69">
        <f>I7/$I$7</f>
        <v>1</v>
      </c>
      <c r="P7" s="70"/>
    </row>
    <row r="8" spans="2:16" ht="15" customHeight="1" x14ac:dyDescent="0.25">
      <c r="B8" s="276"/>
      <c r="C8" s="279"/>
      <c r="D8" s="15" t="s">
        <v>46</v>
      </c>
      <c r="E8" s="16">
        <v>164843</v>
      </c>
      <c r="F8" s="16">
        <v>164390</v>
      </c>
      <c r="G8" s="16">
        <v>166795</v>
      </c>
      <c r="H8" s="16">
        <v>155966</v>
      </c>
      <c r="I8" s="16">
        <v>163379</v>
      </c>
      <c r="J8" s="17">
        <f t="shared" ref="J8:J63" si="0">I8/H8-1</f>
        <v>4.7529589782388415E-2</v>
      </c>
      <c r="K8" s="16">
        <f t="shared" ref="K8:K50" si="1">I8-H8</f>
        <v>7413</v>
      </c>
      <c r="L8" s="18">
        <f t="shared" ref="L8:L17" si="2">I8/$I$7</f>
        <v>0.33720738236471787</v>
      </c>
      <c r="P8" s="70"/>
    </row>
    <row r="9" spans="2:16" x14ac:dyDescent="0.25">
      <c r="B9" s="276"/>
      <c r="C9" s="279"/>
      <c r="D9" s="19" t="s">
        <v>47</v>
      </c>
      <c r="E9" s="20">
        <v>119732</v>
      </c>
      <c r="F9" s="20">
        <v>113228</v>
      </c>
      <c r="G9" s="20">
        <v>121148</v>
      </c>
      <c r="H9" s="20">
        <v>126014</v>
      </c>
      <c r="I9" s="20">
        <v>129184</v>
      </c>
      <c r="J9" s="62">
        <f t="shared" si="0"/>
        <v>2.5155935054835155E-2</v>
      </c>
      <c r="K9" s="20">
        <f t="shared" si="1"/>
        <v>3170</v>
      </c>
      <c r="L9" s="63">
        <f t="shared" si="2"/>
        <v>0.2666303410071289</v>
      </c>
      <c r="P9" s="70"/>
    </row>
    <row r="10" spans="2:16" x14ac:dyDescent="0.25">
      <c r="B10" s="276"/>
      <c r="C10" s="279"/>
      <c r="D10" s="19" t="s">
        <v>48</v>
      </c>
      <c r="E10" s="20">
        <v>2342</v>
      </c>
      <c r="F10" s="20">
        <v>2845</v>
      </c>
      <c r="G10" s="20">
        <v>2508</v>
      </c>
      <c r="H10" s="20">
        <v>2685</v>
      </c>
      <c r="I10" s="20">
        <v>3962</v>
      </c>
      <c r="J10" s="62">
        <f t="shared" si="0"/>
        <v>0.4756052141527003</v>
      </c>
      <c r="K10" s="20">
        <f t="shared" si="1"/>
        <v>1277</v>
      </c>
      <c r="L10" s="63">
        <f t="shared" si="2"/>
        <v>8.1774013118516599E-3</v>
      </c>
      <c r="P10" s="70"/>
    </row>
    <row r="11" spans="2:16" x14ac:dyDescent="0.25">
      <c r="B11" s="276"/>
      <c r="C11" s="279"/>
      <c r="D11" s="19" t="s">
        <v>49</v>
      </c>
      <c r="E11" s="20">
        <v>24503</v>
      </c>
      <c r="F11" s="20">
        <v>17055</v>
      </c>
      <c r="G11" s="20">
        <v>16852</v>
      </c>
      <c r="H11" s="20">
        <v>17502</v>
      </c>
      <c r="I11" s="20">
        <v>17086</v>
      </c>
      <c r="J11" s="62">
        <f t="shared" si="0"/>
        <v>-2.3768712147183124E-2</v>
      </c>
      <c r="K11" s="20">
        <f t="shared" si="1"/>
        <v>-416</v>
      </c>
      <c r="L11" s="63">
        <f t="shared" si="2"/>
        <v>3.5264785162619244E-2</v>
      </c>
      <c r="P11" s="70"/>
    </row>
    <row r="12" spans="2:16" x14ac:dyDescent="0.25">
      <c r="B12" s="276"/>
      <c r="C12" s="279"/>
      <c r="D12" s="19" t="s">
        <v>50</v>
      </c>
      <c r="E12" s="20">
        <v>73949</v>
      </c>
      <c r="F12" s="20">
        <v>76772</v>
      </c>
      <c r="G12" s="20">
        <v>90048</v>
      </c>
      <c r="H12" s="20">
        <v>93840</v>
      </c>
      <c r="I12" s="20">
        <v>87554</v>
      </c>
      <c r="J12" s="62">
        <f t="shared" si="0"/>
        <v>-6.6986359761295855E-2</v>
      </c>
      <c r="K12" s="20">
        <f t="shared" si="1"/>
        <v>-6286</v>
      </c>
      <c r="L12" s="63">
        <f t="shared" si="2"/>
        <v>0.18070777245276631</v>
      </c>
      <c r="P12" s="70"/>
    </row>
    <row r="13" spans="2:16" x14ac:dyDescent="0.25">
      <c r="B13" s="276"/>
      <c r="C13" s="279"/>
      <c r="D13" s="19" t="s">
        <v>51</v>
      </c>
      <c r="E13" s="20">
        <v>4275</v>
      </c>
      <c r="F13" s="20">
        <v>4340</v>
      </c>
      <c r="G13" s="20">
        <v>4593</v>
      </c>
      <c r="H13" s="20">
        <v>3637</v>
      </c>
      <c r="I13" s="20">
        <v>3086</v>
      </c>
      <c r="J13" s="62">
        <f t="shared" si="0"/>
        <v>-0.15149848776464114</v>
      </c>
      <c r="K13" s="20">
        <f t="shared" si="1"/>
        <v>-551</v>
      </c>
      <c r="L13" s="63">
        <f t="shared" si="2"/>
        <v>6.3693741666769861E-3</v>
      </c>
      <c r="P13" s="70"/>
    </row>
    <row r="14" spans="2:16" x14ac:dyDescent="0.25">
      <c r="B14" s="276"/>
      <c r="C14" s="279"/>
      <c r="D14" s="19" t="s">
        <v>52</v>
      </c>
      <c r="E14" s="20">
        <v>15515</v>
      </c>
      <c r="F14" s="20">
        <v>21748</v>
      </c>
      <c r="G14" s="20">
        <v>20589</v>
      </c>
      <c r="H14" s="20">
        <v>22582</v>
      </c>
      <c r="I14" s="20">
        <v>21393</v>
      </c>
      <c r="J14" s="62">
        <f t="shared" si="0"/>
        <v>-5.2652555132406298E-2</v>
      </c>
      <c r="K14" s="20">
        <f t="shared" si="1"/>
        <v>-1189</v>
      </c>
      <c r="L14" s="63">
        <f t="shared" si="2"/>
        <v>4.4154251959728053E-2</v>
      </c>
      <c r="P14" s="70"/>
    </row>
    <row r="15" spans="2:16" x14ac:dyDescent="0.25">
      <c r="B15" s="276"/>
      <c r="C15" s="279"/>
      <c r="D15" s="19" t="s">
        <v>53</v>
      </c>
      <c r="E15" s="20">
        <v>18083</v>
      </c>
      <c r="F15" s="20">
        <v>17745</v>
      </c>
      <c r="G15" s="20">
        <v>21632</v>
      </c>
      <c r="H15" s="20">
        <v>23873</v>
      </c>
      <c r="I15" s="20">
        <v>21827</v>
      </c>
      <c r="J15" s="62">
        <f t="shared" si="0"/>
        <v>-8.570351443052826E-2</v>
      </c>
      <c r="K15" s="20">
        <f t="shared" si="1"/>
        <v>-2046</v>
      </c>
      <c r="L15" s="63">
        <f t="shared" si="2"/>
        <v>4.5050009700602266E-2</v>
      </c>
      <c r="P15" s="70"/>
    </row>
    <row r="16" spans="2:16" x14ac:dyDescent="0.25">
      <c r="B16" s="276"/>
      <c r="C16" s="279"/>
      <c r="D16" s="19" t="s">
        <v>54</v>
      </c>
      <c r="E16" s="20">
        <v>23111</v>
      </c>
      <c r="F16" s="20">
        <v>26451</v>
      </c>
      <c r="G16" s="20">
        <v>24893</v>
      </c>
      <c r="H16" s="20">
        <v>27952</v>
      </c>
      <c r="I16" s="20">
        <v>27459</v>
      </c>
      <c r="J16" s="62">
        <f t="shared" si="0"/>
        <v>-1.7637378362907796E-2</v>
      </c>
      <c r="K16" s="20">
        <f t="shared" si="1"/>
        <v>-493</v>
      </c>
      <c r="L16" s="63">
        <f t="shared" si="2"/>
        <v>5.6674220752684176E-2</v>
      </c>
      <c r="P16" s="70"/>
    </row>
    <row r="17" spans="2:16" x14ac:dyDescent="0.25">
      <c r="B17" s="276"/>
      <c r="C17" s="280"/>
      <c r="D17" s="23" t="s">
        <v>55</v>
      </c>
      <c r="E17" s="71">
        <v>9064</v>
      </c>
      <c r="F17" s="71">
        <v>9616</v>
      </c>
      <c r="G17" s="71">
        <v>11740</v>
      </c>
      <c r="H17" s="71">
        <v>11103</v>
      </c>
      <c r="I17" s="71">
        <v>9576</v>
      </c>
      <c r="J17" s="25">
        <f t="shared" si="0"/>
        <v>-0.13753039718994864</v>
      </c>
      <c r="K17" s="71">
        <f t="shared" si="1"/>
        <v>-1527</v>
      </c>
      <c r="L17" s="47">
        <f t="shared" si="2"/>
        <v>1.9764461121224507E-2</v>
      </c>
      <c r="P17" s="70"/>
    </row>
    <row r="18" spans="2:16" x14ac:dyDescent="0.25">
      <c r="B18" s="276"/>
      <c r="C18" s="281" t="s">
        <v>18</v>
      </c>
      <c r="D18" s="67" t="s">
        <v>45</v>
      </c>
      <c r="E18" s="68">
        <v>525893</v>
      </c>
      <c r="F18" s="68">
        <v>533193</v>
      </c>
      <c r="G18" s="68">
        <v>558529</v>
      </c>
      <c r="H18" s="68">
        <v>562194</v>
      </c>
      <c r="I18" s="68">
        <v>560690</v>
      </c>
      <c r="J18" s="69">
        <f t="shared" si="0"/>
        <v>-2.6752331045867273E-3</v>
      </c>
      <c r="K18" s="68">
        <f t="shared" si="1"/>
        <v>-1504</v>
      </c>
      <c r="L18" s="69">
        <f t="shared" ref="L18:L19" si="3">I18/$I$18</f>
        <v>1</v>
      </c>
    </row>
    <row r="19" spans="2:16" x14ac:dyDescent="0.25">
      <c r="B19" s="276"/>
      <c r="C19" s="282"/>
      <c r="D19" s="26" t="s">
        <v>46</v>
      </c>
      <c r="E19" s="27">
        <v>193056</v>
      </c>
      <c r="F19" s="27">
        <v>195916</v>
      </c>
      <c r="G19" s="27">
        <v>198178</v>
      </c>
      <c r="H19" s="27">
        <v>185177</v>
      </c>
      <c r="I19" s="27">
        <v>193582</v>
      </c>
      <c r="J19" s="28">
        <f t="shared" si="0"/>
        <v>4.5389006194073822E-2</v>
      </c>
      <c r="K19" s="27">
        <f t="shared" si="1"/>
        <v>8405</v>
      </c>
      <c r="L19" s="18">
        <f t="shared" si="3"/>
        <v>0.34525673723447897</v>
      </c>
    </row>
    <row r="20" spans="2:16" x14ac:dyDescent="0.25">
      <c r="B20" s="276"/>
      <c r="C20" s="282"/>
      <c r="D20" s="4" t="s">
        <v>47</v>
      </c>
      <c r="E20" s="29">
        <v>140298</v>
      </c>
      <c r="F20" s="29">
        <v>136073</v>
      </c>
      <c r="G20" s="29">
        <v>144210</v>
      </c>
      <c r="H20" s="29">
        <v>149733</v>
      </c>
      <c r="I20" s="29">
        <v>151861</v>
      </c>
      <c r="J20" s="72">
        <f t="shared" si="0"/>
        <v>1.4211963962520002E-2</v>
      </c>
      <c r="K20" s="29">
        <f t="shared" si="1"/>
        <v>2128</v>
      </c>
      <c r="L20" s="63">
        <f>I20/$I$18</f>
        <v>0.27084663539567316</v>
      </c>
    </row>
    <row r="21" spans="2:16" x14ac:dyDescent="0.25">
      <c r="B21" s="276"/>
      <c r="C21" s="282"/>
      <c r="D21" s="4" t="s">
        <v>48</v>
      </c>
      <c r="E21" s="29">
        <v>2613</v>
      </c>
      <c r="F21" s="29">
        <v>3109</v>
      </c>
      <c r="G21" s="29">
        <v>2720</v>
      </c>
      <c r="H21" s="29">
        <v>3023</v>
      </c>
      <c r="I21" s="29">
        <v>4286</v>
      </c>
      <c r="J21" s="72">
        <f t="shared" si="0"/>
        <v>0.41779689050611979</v>
      </c>
      <c r="K21" s="29">
        <f t="shared" si="1"/>
        <v>1263</v>
      </c>
      <c r="L21" s="63">
        <f t="shared" ref="L21:L28" si="4">I21/$I$18</f>
        <v>7.6441527403734687E-3</v>
      </c>
    </row>
    <row r="22" spans="2:16" x14ac:dyDescent="0.25">
      <c r="B22" s="276"/>
      <c r="C22" s="282"/>
      <c r="D22" s="4" t="s">
        <v>49</v>
      </c>
      <c r="E22" s="29">
        <v>27893</v>
      </c>
      <c r="F22" s="29">
        <v>18885</v>
      </c>
      <c r="G22" s="29">
        <v>19100</v>
      </c>
      <c r="H22" s="29">
        <v>20231</v>
      </c>
      <c r="I22" s="29">
        <v>19381</v>
      </c>
      <c r="J22" s="72">
        <f t="shared" si="0"/>
        <v>-4.2014729870001433E-2</v>
      </c>
      <c r="K22" s="29">
        <f t="shared" si="1"/>
        <v>-850</v>
      </c>
      <c r="L22" s="63">
        <f t="shared" si="4"/>
        <v>3.4566337905081242E-2</v>
      </c>
    </row>
    <row r="23" spans="2:16" x14ac:dyDescent="0.25">
      <c r="B23" s="276"/>
      <c r="C23" s="282"/>
      <c r="D23" s="4" t="s">
        <v>50</v>
      </c>
      <c r="E23" s="29">
        <v>84199</v>
      </c>
      <c r="F23" s="29">
        <v>89287</v>
      </c>
      <c r="G23" s="29">
        <v>101084</v>
      </c>
      <c r="H23" s="29">
        <v>105253</v>
      </c>
      <c r="I23" s="29">
        <v>98430</v>
      </c>
      <c r="J23" s="72">
        <f t="shared" si="0"/>
        <v>-6.4824755588914318E-2</v>
      </c>
      <c r="K23" s="29">
        <f t="shared" si="1"/>
        <v>-6823</v>
      </c>
      <c r="L23" s="63">
        <f t="shared" si="4"/>
        <v>0.17555155255132068</v>
      </c>
    </row>
    <row r="24" spans="2:16" x14ac:dyDescent="0.25">
      <c r="B24" s="276"/>
      <c r="C24" s="282"/>
      <c r="D24" s="4" t="s">
        <v>51</v>
      </c>
      <c r="E24" s="29">
        <v>4460</v>
      </c>
      <c r="F24" s="29">
        <v>4564</v>
      </c>
      <c r="G24" s="29">
        <v>4705</v>
      </c>
      <c r="H24" s="29">
        <v>3825</v>
      </c>
      <c r="I24" s="29">
        <v>3205</v>
      </c>
      <c r="J24" s="72">
        <f t="shared" si="0"/>
        <v>-0.16209150326797384</v>
      </c>
      <c r="K24" s="29">
        <f t="shared" si="1"/>
        <v>-620</v>
      </c>
      <c r="L24" s="63">
        <f t="shared" si="4"/>
        <v>5.7161711462662074E-3</v>
      </c>
    </row>
    <row r="25" spans="2:16" x14ac:dyDescent="0.25">
      <c r="B25" s="276"/>
      <c r="C25" s="282"/>
      <c r="D25" s="4" t="s">
        <v>52</v>
      </c>
      <c r="E25" s="29">
        <v>17775</v>
      </c>
      <c r="F25" s="29">
        <v>24316</v>
      </c>
      <c r="G25" s="29">
        <v>23859</v>
      </c>
      <c r="H25" s="29">
        <v>25818</v>
      </c>
      <c r="I25" s="29">
        <v>24617</v>
      </c>
      <c r="J25" s="72">
        <f t="shared" si="0"/>
        <v>-4.6517933224881847E-2</v>
      </c>
      <c r="K25" s="29">
        <f t="shared" si="1"/>
        <v>-1201</v>
      </c>
      <c r="L25" s="63">
        <f t="shared" si="4"/>
        <v>4.3904831546844068E-2</v>
      </c>
    </row>
    <row r="26" spans="2:16" x14ac:dyDescent="0.25">
      <c r="B26" s="276"/>
      <c r="C26" s="282"/>
      <c r="D26" s="4" t="s">
        <v>53</v>
      </c>
      <c r="E26" s="29">
        <v>18761</v>
      </c>
      <c r="F26" s="29">
        <v>18584</v>
      </c>
      <c r="G26" s="29">
        <v>22231</v>
      </c>
      <c r="H26" s="29">
        <v>24531</v>
      </c>
      <c r="I26" s="29">
        <v>22538</v>
      </c>
      <c r="J26" s="72">
        <f t="shared" si="0"/>
        <v>-8.1244140067669446E-2</v>
      </c>
      <c r="K26" s="29">
        <f t="shared" si="1"/>
        <v>-1993</v>
      </c>
      <c r="L26" s="63">
        <f t="shared" si="4"/>
        <v>4.0196900247908826E-2</v>
      </c>
    </row>
    <row r="27" spans="2:16" x14ac:dyDescent="0.25">
      <c r="B27" s="276"/>
      <c r="C27" s="282"/>
      <c r="D27" s="4" t="s">
        <v>54</v>
      </c>
      <c r="E27" s="29">
        <v>26589</v>
      </c>
      <c r="F27" s="29">
        <v>31134</v>
      </c>
      <c r="G27" s="29">
        <v>29387</v>
      </c>
      <c r="H27" s="29">
        <v>32367</v>
      </c>
      <c r="I27" s="29">
        <v>31944</v>
      </c>
      <c r="J27" s="30">
        <f t="shared" si="0"/>
        <v>-1.3068866438038729E-2</v>
      </c>
      <c r="K27" s="29">
        <f t="shared" si="1"/>
        <v>-423</v>
      </c>
      <c r="L27" s="31">
        <f t="shared" si="4"/>
        <v>5.6972658688401789E-2</v>
      </c>
    </row>
    <row r="28" spans="2:16" x14ac:dyDescent="0.25">
      <c r="B28" s="276"/>
      <c r="C28" s="283"/>
      <c r="D28" s="32" t="s">
        <v>55</v>
      </c>
      <c r="E28" s="73">
        <v>10249</v>
      </c>
      <c r="F28" s="73">
        <v>11325</v>
      </c>
      <c r="G28" s="73">
        <v>13055</v>
      </c>
      <c r="H28" s="73">
        <v>12236</v>
      </c>
      <c r="I28" s="73">
        <v>10846</v>
      </c>
      <c r="J28" s="34">
        <f t="shared" si="0"/>
        <v>-0.11359921542987905</v>
      </c>
      <c r="K28" s="73">
        <f t="shared" si="1"/>
        <v>-1390</v>
      </c>
      <c r="L28" s="74">
        <f t="shared" si="4"/>
        <v>1.9344022543651571E-2</v>
      </c>
    </row>
    <row r="29" spans="2:16" x14ac:dyDescent="0.25">
      <c r="B29" s="276"/>
      <c r="C29" s="278" t="s">
        <v>21</v>
      </c>
      <c r="D29" s="67" t="s">
        <v>45</v>
      </c>
      <c r="E29" s="68">
        <v>2966022</v>
      </c>
      <c r="F29" s="68">
        <v>3056353</v>
      </c>
      <c r="G29" s="68">
        <v>3194799</v>
      </c>
      <c r="H29" s="68">
        <v>3173278</v>
      </c>
      <c r="I29" s="68">
        <v>3103252</v>
      </c>
      <c r="J29" s="69">
        <f t="shared" si="0"/>
        <v>-2.2067401595447955E-2</v>
      </c>
      <c r="K29" s="68">
        <f t="shared" si="1"/>
        <v>-70026</v>
      </c>
      <c r="L29" s="69">
        <f t="shared" ref="L29:L30" si="5">I29/$I$29</f>
        <v>1</v>
      </c>
    </row>
    <row r="30" spans="2:16" x14ac:dyDescent="0.25">
      <c r="B30" s="276"/>
      <c r="C30" s="279"/>
      <c r="D30" s="15" t="s">
        <v>46</v>
      </c>
      <c r="E30" s="16">
        <v>1179956</v>
      </c>
      <c r="F30" s="16">
        <v>1208215</v>
      </c>
      <c r="G30" s="16">
        <v>1224963</v>
      </c>
      <c r="H30" s="16">
        <v>1158197</v>
      </c>
      <c r="I30" s="16">
        <v>1193560</v>
      </c>
      <c r="J30" s="17">
        <f t="shared" si="0"/>
        <v>3.0532802278023574E-2</v>
      </c>
      <c r="K30" s="16">
        <f t="shared" si="1"/>
        <v>35363</v>
      </c>
      <c r="L30" s="18">
        <f t="shared" si="5"/>
        <v>0.3846158803732343</v>
      </c>
    </row>
    <row r="31" spans="2:16" x14ac:dyDescent="0.25">
      <c r="B31" s="276"/>
      <c r="C31" s="279"/>
      <c r="D31" s="19" t="s">
        <v>47</v>
      </c>
      <c r="E31" s="20">
        <v>858220</v>
      </c>
      <c r="F31" s="20">
        <v>872319</v>
      </c>
      <c r="G31" s="20">
        <v>895588</v>
      </c>
      <c r="H31" s="20">
        <v>931484</v>
      </c>
      <c r="I31" s="20">
        <v>902701</v>
      </c>
      <c r="J31" s="62">
        <f>I31/H31-1</f>
        <v>-3.0900155021449605E-2</v>
      </c>
      <c r="K31" s="20">
        <f t="shared" si="1"/>
        <v>-28783</v>
      </c>
      <c r="L31" s="63">
        <f>I31/$I$29</f>
        <v>0.29088871931767063</v>
      </c>
    </row>
    <row r="32" spans="2:16" x14ac:dyDescent="0.25">
      <c r="B32" s="276"/>
      <c r="C32" s="279"/>
      <c r="D32" s="19" t="s">
        <v>48</v>
      </c>
      <c r="E32" s="20">
        <v>11471</v>
      </c>
      <c r="F32" s="20">
        <v>10609</v>
      </c>
      <c r="G32" s="20">
        <v>12513</v>
      </c>
      <c r="H32" s="20">
        <v>13153</v>
      </c>
      <c r="I32" s="20">
        <v>13741</v>
      </c>
      <c r="J32" s="62">
        <f t="shared" ref="J32:J41" si="6">I32/H32-1</f>
        <v>4.4704630122405442E-2</v>
      </c>
      <c r="K32" s="20">
        <f t="shared" si="1"/>
        <v>588</v>
      </c>
      <c r="L32" s="63">
        <f t="shared" ref="L32:L39" si="7">I32/$I$29</f>
        <v>4.4279355978824797E-3</v>
      </c>
    </row>
    <row r="33" spans="2:12" x14ac:dyDescent="0.25">
      <c r="B33" s="276"/>
      <c r="C33" s="279"/>
      <c r="D33" s="19" t="s">
        <v>49</v>
      </c>
      <c r="E33" s="20">
        <v>137368</v>
      </c>
      <c r="F33" s="20">
        <v>85843</v>
      </c>
      <c r="G33" s="20">
        <v>99510</v>
      </c>
      <c r="H33" s="20">
        <v>107220</v>
      </c>
      <c r="I33" s="20">
        <v>101282</v>
      </c>
      <c r="J33" s="62">
        <f t="shared" si="6"/>
        <v>-5.538145868308153E-2</v>
      </c>
      <c r="K33" s="20">
        <f t="shared" si="1"/>
        <v>-5938</v>
      </c>
      <c r="L33" s="63">
        <f t="shared" si="7"/>
        <v>3.263737524377653E-2</v>
      </c>
    </row>
    <row r="34" spans="2:12" x14ac:dyDescent="0.25">
      <c r="B34" s="276"/>
      <c r="C34" s="279"/>
      <c r="D34" s="19" t="s">
        <v>50</v>
      </c>
      <c r="E34" s="20">
        <v>417659</v>
      </c>
      <c r="F34" s="20">
        <v>467372</v>
      </c>
      <c r="G34" s="20">
        <v>532065</v>
      </c>
      <c r="H34" s="20">
        <v>526626</v>
      </c>
      <c r="I34" s="20">
        <v>483735</v>
      </c>
      <c r="J34" s="62">
        <f t="shared" si="6"/>
        <v>-8.1444896378074727E-2</v>
      </c>
      <c r="K34" s="20">
        <f t="shared" si="1"/>
        <v>-42891</v>
      </c>
      <c r="L34" s="63">
        <f t="shared" si="7"/>
        <v>0.15588002521226121</v>
      </c>
    </row>
    <row r="35" spans="2:12" x14ac:dyDescent="0.25">
      <c r="B35" s="276"/>
      <c r="C35" s="279"/>
      <c r="D35" s="19" t="s">
        <v>51</v>
      </c>
      <c r="E35" s="20">
        <v>10710</v>
      </c>
      <c r="F35" s="20">
        <v>9594</v>
      </c>
      <c r="G35" s="20">
        <v>10140</v>
      </c>
      <c r="H35" s="20">
        <v>9995</v>
      </c>
      <c r="I35" s="20">
        <v>7834</v>
      </c>
      <c r="J35" s="62">
        <f t="shared" si="6"/>
        <v>-0.21620810405202606</v>
      </c>
      <c r="K35" s="20">
        <f t="shared" si="1"/>
        <v>-2161</v>
      </c>
      <c r="L35" s="63">
        <f t="shared" si="7"/>
        <v>2.524448546234724E-3</v>
      </c>
    </row>
    <row r="36" spans="2:12" x14ac:dyDescent="0.25">
      <c r="B36" s="276"/>
      <c r="C36" s="279"/>
      <c r="D36" s="19" t="s">
        <v>52</v>
      </c>
      <c r="E36" s="20">
        <v>99960</v>
      </c>
      <c r="F36" s="20">
        <v>125973</v>
      </c>
      <c r="G36" s="20">
        <v>138511</v>
      </c>
      <c r="H36" s="20">
        <v>133553</v>
      </c>
      <c r="I36" s="20">
        <v>124585</v>
      </c>
      <c r="J36" s="62">
        <f t="shared" si="6"/>
        <v>-6.7149371410601066E-2</v>
      </c>
      <c r="K36" s="20">
        <f t="shared" si="1"/>
        <v>-8968</v>
      </c>
      <c r="L36" s="63">
        <f t="shared" si="7"/>
        <v>4.0146594604627661E-2</v>
      </c>
    </row>
    <row r="37" spans="2:12" x14ac:dyDescent="0.25">
      <c r="B37" s="276"/>
      <c r="C37" s="279"/>
      <c r="D37" s="19" t="s">
        <v>53</v>
      </c>
      <c r="E37" s="20">
        <v>43286</v>
      </c>
      <c r="F37" s="20">
        <v>41786</v>
      </c>
      <c r="G37" s="20">
        <v>45242</v>
      </c>
      <c r="H37" s="20">
        <v>49837</v>
      </c>
      <c r="I37" s="20">
        <v>47307</v>
      </c>
      <c r="J37" s="62">
        <f t="shared" si="6"/>
        <v>-5.0765495515380121E-2</v>
      </c>
      <c r="K37" s="20">
        <f t="shared" si="1"/>
        <v>-2530</v>
      </c>
      <c r="L37" s="63">
        <f t="shared" si="7"/>
        <v>1.5244330785898147E-2</v>
      </c>
    </row>
    <row r="38" spans="2:12" x14ac:dyDescent="0.25">
      <c r="B38" s="276"/>
      <c r="C38" s="279"/>
      <c r="D38" s="19" t="s">
        <v>54</v>
      </c>
      <c r="E38" s="20">
        <v>159520</v>
      </c>
      <c r="F38" s="20">
        <v>176921</v>
      </c>
      <c r="G38" s="20">
        <v>173767</v>
      </c>
      <c r="H38" s="20">
        <v>187387</v>
      </c>
      <c r="I38" s="20">
        <v>182476</v>
      </c>
      <c r="J38" s="21">
        <f t="shared" si="6"/>
        <v>-2.6207794564190645E-2</v>
      </c>
      <c r="K38" s="20">
        <f t="shared" si="1"/>
        <v>-4911</v>
      </c>
      <c r="L38" s="22">
        <f t="shared" si="7"/>
        <v>5.8801541093021124E-2</v>
      </c>
    </row>
    <row r="39" spans="2:12" x14ac:dyDescent="0.25">
      <c r="B39" s="276"/>
      <c r="C39" s="280"/>
      <c r="D39" s="23" t="s">
        <v>55</v>
      </c>
      <c r="E39" s="71">
        <v>47872</v>
      </c>
      <c r="F39" s="71">
        <v>57721</v>
      </c>
      <c r="G39" s="71">
        <v>62500</v>
      </c>
      <c r="H39" s="71">
        <v>55826</v>
      </c>
      <c r="I39" s="71">
        <v>46031</v>
      </c>
      <c r="J39" s="25">
        <f t="shared" si="6"/>
        <v>-0.17545588077239993</v>
      </c>
      <c r="K39" s="71">
        <f t="shared" si="1"/>
        <v>-9795</v>
      </c>
      <c r="L39" s="47">
        <f t="shared" si="7"/>
        <v>1.4833149225393232E-2</v>
      </c>
    </row>
    <row r="40" spans="2:12" x14ac:dyDescent="0.25">
      <c r="B40" s="276"/>
      <c r="C40" s="294" t="s">
        <v>22</v>
      </c>
      <c r="D40" s="67" t="s">
        <v>45</v>
      </c>
      <c r="E40" s="75">
        <v>6.5127608323799944</v>
      </c>
      <c r="F40" s="75">
        <v>6.7292388647922676</v>
      </c>
      <c r="G40" s="75">
        <v>6.644784296107721</v>
      </c>
      <c r="H40" s="75">
        <v>6.5407643758476688</v>
      </c>
      <c r="I40" s="75">
        <v>6.4049815688557006</v>
      </c>
      <c r="J40" s="69">
        <f t="shared" si="6"/>
        <v>-2.0759470788056178E-2</v>
      </c>
      <c r="K40" s="75">
        <f t="shared" si="1"/>
        <v>-0.13578280699196821</v>
      </c>
      <c r="L40" s="69"/>
    </row>
    <row r="41" spans="2:12" x14ac:dyDescent="0.25">
      <c r="B41" s="276"/>
      <c r="C41" s="295"/>
      <c r="D41" s="26" t="s">
        <v>46</v>
      </c>
      <c r="E41" s="35">
        <v>7.1580594869057226</v>
      </c>
      <c r="F41" s="35">
        <v>7.3496867206034429</v>
      </c>
      <c r="G41" s="35">
        <v>7.3441230252705418</v>
      </c>
      <c r="H41" s="35">
        <v>7.4259582216636959</v>
      </c>
      <c r="I41" s="35">
        <v>7.3054676549617756</v>
      </c>
      <c r="J41" s="36">
        <f t="shared" si="6"/>
        <v>-1.6225591782945137E-2</v>
      </c>
      <c r="K41" s="37">
        <f t="shared" si="1"/>
        <v>-0.12049056670192027</v>
      </c>
      <c r="L41" s="38"/>
    </row>
    <row r="42" spans="2:12" x14ac:dyDescent="0.25">
      <c r="B42" s="276"/>
      <c r="C42" s="295"/>
      <c r="D42" s="4" t="s">
        <v>47</v>
      </c>
      <c r="E42" s="39">
        <v>7.167841512711723</v>
      </c>
      <c r="F42" s="39">
        <v>7.7040926272653412</v>
      </c>
      <c r="G42" s="39">
        <v>7.3925116386568499</v>
      </c>
      <c r="H42" s="39">
        <v>7.3919088355262117</v>
      </c>
      <c r="I42" s="39">
        <v>6.9877151969284119</v>
      </c>
      <c r="J42" s="76">
        <f t="shared" si="0"/>
        <v>-5.4680549718796212E-2</v>
      </c>
      <c r="K42" s="41">
        <f t="shared" si="1"/>
        <v>-0.40419363859779978</v>
      </c>
      <c r="L42" s="77"/>
    </row>
    <row r="43" spans="2:12" x14ac:dyDescent="0.25">
      <c r="B43" s="276"/>
      <c r="C43" s="295"/>
      <c r="D43" s="4" t="s">
        <v>48</v>
      </c>
      <c r="E43" s="39">
        <v>4.897950469684031</v>
      </c>
      <c r="F43" s="39">
        <v>3.7289982425307557</v>
      </c>
      <c r="G43" s="39">
        <v>4.9892344497607652</v>
      </c>
      <c r="H43" s="39">
        <v>4.8986964618249536</v>
      </c>
      <c r="I43" s="39">
        <v>3.4681978798586575</v>
      </c>
      <c r="J43" s="76">
        <f t="shared" si="0"/>
        <v>-0.29201617065152474</v>
      </c>
      <c r="K43" s="41">
        <f t="shared" si="1"/>
        <v>-1.4304985819662961</v>
      </c>
      <c r="L43" s="77"/>
    </row>
    <row r="44" spans="2:12" x14ac:dyDescent="0.25">
      <c r="B44" s="276"/>
      <c r="C44" s="295"/>
      <c r="D44" s="4" t="s">
        <v>49</v>
      </c>
      <c r="E44" s="39">
        <v>5.606170672978819</v>
      </c>
      <c r="F44" s="39">
        <v>5.0333040164174729</v>
      </c>
      <c r="G44" s="39">
        <v>5.9049370994540711</v>
      </c>
      <c r="H44" s="39">
        <v>6.1261570106273568</v>
      </c>
      <c r="I44" s="39">
        <v>5.9277771274727851</v>
      </c>
      <c r="J44" s="76">
        <f t="shared" si="0"/>
        <v>-3.2382435319635472E-2</v>
      </c>
      <c r="K44" s="41">
        <f t="shared" si="1"/>
        <v>-0.19837988315457178</v>
      </c>
      <c r="L44" s="77"/>
    </row>
    <row r="45" spans="2:12" x14ac:dyDescent="0.25">
      <c r="B45" s="276"/>
      <c r="C45" s="295"/>
      <c r="D45" s="4" t="s">
        <v>50</v>
      </c>
      <c r="E45" s="39">
        <v>5.6479330349294781</v>
      </c>
      <c r="F45" s="39">
        <v>6.0877924243213668</v>
      </c>
      <c r="G45" s="39">
        <v>5.9086820362473347</v>
      </c>
      <c r="H45" s="39">
        <v>5.6119565217391303</v>
      </c>
      <c r="I45" s="39">
        <v>5.5249902917056906</v>
      </c>
      <c r="J45" s="76">
        <f t="shared" si="0"/>
        <v>-1.5496597255619693E-2</v>
      </c>
      <c r="K45" s="41">
        <f t="shared" si="1"/>
        <v>-8.6966230033439729E-2</v>
      </c>
      <c r="L45" s="77"/>
    </row>
    <row r="46" spans="2:12" x14ac:dyDescent="0.25">
      <c r="B46" s="276"/>
      <c r="C46" s="295"/>
      <c r="D46" s="4" t="s">
        <v>51</v>
      </c>
      <c r="E46" s="39">
        <v>2.5052631578947366</v>
      </c>
      <c r="F46" s="39">
        <v>2.2105990783410139</v>
      </c>
      <c r="G46" s="39">
        <v>2.2077073807968648</v>
      </c>
      <c r="H46" s="39">
        <v>2.7481440747869121</v>
      </c>
      <c r="I46" s="39">
        <v>2.5385612443292289</v>
      </c>
      <c r="J46" s="76">
        <f t="shared" si="0"/>
        <v>-7.626340714102986E-2</v>
      </c>
      <c r="K46" s="41">
        <f t="shared" si="1"/>
        <v>-0.20958283045768322</v>
      </c>
      <c r="L46" s="77"/>
    </row>
    <row r="47" spans="2:12" x14ac:dyDescent="0.25">
      <c r="B47" s="276"/>
      <c r="C47" s="295"/>
      <c r="D47" s="4" t="s">
        <v>52</v>
      </c>
      <c r="E47" s="39">
        <v>6.4427972929423136</v>
      </c>
      <c r="F47" s="39">
        <v>5.7923947029611922</v>
      </c>
      <c r="G47" s="39">
        <v>6.7274272669872266</v>
      </c>
      <c r="H47" s="39">
        <v>5.9141351518908865</v>
      </c>
      <c r="I47" s="39">
        <v>5.8236338989389056</v>
      </c>
      <c r="J47" s="76">
        <f t="shared" si="0"/>
        <v>-1.5302533781806682E-2</v>
      </c>
      <c r="K47" s="41">
        <f t="shared" si="1"/>
        <v>-9.050125295198086E-2</v>
      </c>
      <c r="L47" s="77"/>
    </row>
    <row r="48" spans="2:12" x14ac:dyDescent="0.25">
      <c r="B48" s="276"/>
      <c r="C48" s="295"/>
      <c r="D48" s="4" t="s">
        <v>53</v>
      </c>
      <c r="E48" s="39">
        <v>2.3937399767737655</v>
      </c>
      <c r="F48" s="39">
        <v>2.3548041701887854</v>
      </c>
      <c r="G48" s="39">
        <v>2.0914386094674557</v>
      </c>
      <c r="H48" s="39">
        <v>2.0875884890880911</v>
      </c>
      <c r="I48" s="39">
        <v>2.1673615247170934</v>
      </c>
      <c r="J48" s="76">
        <f t="shared" si="0"/>
        <v>3.8213007997495163E-2</v>
      </c>
      <c r="K48" s="41">
        <f t="shared" si="1"/>
        <v>7.9773035629002287E-2</v>
      </c>
      <c r="L48" s="77"/>
    </row>
    <row r="49" spans="2:12" x14ac:dyDescent="0.25">
      <c r="B49" s="276"/>
      <c r="C49" s="295"/>
      <c r="D49" s="4" t="s">
        <v>54</v>
      </c>
      <c r="E49" s="39">
        <v>6.9023408766388297</v>
      </c>
      <c r="F49" s="39">
        <v>6.6886318097614454</v>
      </c>
      <c r="G49" s="39">
        <v>6.9805567830313739</v>
      </c>
      <c r="H49" s="39">
        <v>6.7038852318259874</v>
      </c>
      <c r="I49" s="39">
        <v>6.6453985942678173</v>
      </c>
      <c r="J49" s="40">
        <f t="shared" si="0"/>
        <v>-8.7242898014588954E-3</v>
      </c>
      <c r="K49" s="41">
        <f t="shared" si="1"/>
        <v>-5.8486637558170074E-2</v>
      </c>
      <c r="L49" s="42"/>
    </row>
    <row r="50" spans="2:12" x14ac:dyDescent="0.25">
      <c r="B50" s="276"/>
      <c r="C50" s="296"/>
      <c r="D50" s="32" t="s">
        <v>55</v>
      </c>
      <c r="E50" s="78">
        <v>5.2815533980582527</v>
      </c>
      <c r="F50" s="78">
        <v>6.002599833610649</v>
      </c>
      <c r="G50" s="78">
        <v>5.3236797274275975</v>
      </c>
      <c r="H50" s="78">
        <v>5.0280104476267677</v>
      </c>
      <c r="I50" s="78">
        <v>4.806913116123642</v>
      </c>
      <c r="J50" s="65">
        <f t="shared" si="0"/>
        <v>-4.3973124918124218E-2</v>
      </c>
      <c r="K50" s="79">
        <f t="shared" si="1"/>
        <v>-0.22109733150312572</v>
      </c>
      <c r="L50" s="56"/>
    </row>
    <row r="51" spans="2:12" x14ac:dyDescent="0.25">
      <c r="B51" s="276"/>
      <c r="C51" s="284" t="s">
        <v>36</v>
      </c>
      <c r="D51" s="67" t="s">
        <v>45</v>
      </c>
      <c r="E51" s="69">
        <v>17.827500000000001</v>
      </c>
      <c r="F51" s="69">
        <v>19.474499999999999</v>
      </c>
      <c r="G51" s="69">
        <v>19.694899999999997</v>
      </c>
      <c r="H51" s="69">
        <v>19.936</v>
      </c>
      <c r="I51" s="69">
        <v>19.2331</v>
      </c>
      <c r="J51" s="69">
        <f t="shared" si="0"/>
        <v>-3.5257825040128421E-2</v>
      </c>
      <c r="K51" s="75">
        <f t="shared" ref="K51" si="8">(I51-H51)*100</f>
        <v>-70.289999999999964</v>
      </c>
      <c r="L51" s="69"/>
    </row>
    <row r="52" spans="2:12" x14ac:dyDescent="0.25">
      <c r="B52" s="276"/>
      <c r="C52" s="285"/>
      <c r="D52" s="15" t="s">
        <v>46</v>
      </c>
      <c r="E52" s="18">
        <v>0.86370000000000002</v>
      </c>
      <c r="F52" s="18">
        <v>0.86819999999999997</v>
      </c>
      <c r="G52" s="18">
        <v>0.85230000000000006</v>
      </c>
      <c r="H52" s="18">
        <v>0.84319999999999995</v>
      </c>
      <c r="I52" s="18">
        <v>0.81200000000000006</v>
      </c>
      <c r="J52" s="17">
        <f t="shared" si="0"/>
        <v>-3.7001897533206707E-2</v>
      </c>
      <c r="K52" s="44">
        <f>(I52-H52)*100</f>
        <v>-3.1199999999999894</v>
      </c>
      <c r="L52" s="18"/>
    </row>
    <row r="53" spans="2:12" x14ac:dyDescent="0.25">
      <c r="B53" s="276"/>
      <c r="C53" s="285"/>
      <c r="D53" s="19" t="s">
        <v>47</v>
      </c>
      <c r="E53" s="63">
        <v>0.70909999999999995</v>
      </c>
      <c r="F53" s="63">
        <v>0.75840000000000007</v>
      </c>
      <c r="G53" s="63">
        <v>0.75879999999999992</v>
      </c>
      <c r="H53" s="63">
        <v>0.81180000000000008</v>
      </c>
      <c r="I53" s="63">
        <v>0.77540000000000009</v>
      </c>
      <c r="J53" s="62">
        <f t="shared" si="0"/>
        <v>-4.4838630204483865E-2</v>
      </c>
      <c r="K53" s="46">
        <f t="shared" ref="K53:K61" si="9">(I53-H53)*100</f>
        <v>-3.6399999999999988</v>
      </c>
      <c r="L53" s="63"/>
    </row>
    <row r="54" spans="2:12" x14ac:dyDescent="0.25">
      <c r="B54" s="276"/>
      <c r="C54" s="285"/>
      <c r="D54" s="19" t="s">
        <v>48</v>
      </c>
      <c r="E54" s="63">
        <v>0.43840000000000001</v>
      </c>
      <c r="F54" s="63">
        <v>0.44850000000000001</v>
      </c>
      <c r="G54" s="63">
        <v>0.44259999999999999</v>
      </c>
      <c r="H54" s="63">
        <v>0.4632</v>
      </c>
      <c r="I54" s="63">
        <v>0.48979999999999996</v>
      </c>
      <c r="J54" s="62">
        <f t="shared" si="0"/>
        <v>5.742659758203783E-2</v>
      </c>
      <c r="K54" s="46">
        <f t="shared" si="9"/>
        <v>2.6599999999999957</v>
      </c>
      <c r="L54" s="63"/>
    </row>
    <row r="55" spans="2:12" x14ac:dyDescent="0.25">
      <c r="B55" s="276"/>
      <c r="C55" s="285"/>
      <c r="D55" s="19" t="s">
        <v>49</v>
      </c>
      <c r="E55" s="63">
        <v>0.97129999999999994</v>
      </c>
      <c r="F55" s="63">
        <v>0.64760000000000006</v>
      </c>
      <c r="G55" s="63">
        <v>0.74549999999999994</v>
      </c>
      <c r="H55" s="63">
        <v>0.74930000000000008</v>
      </c>
      <c r="I55" s="63">
        <v>0.70779999999999998</v>
      </c>
      <c r="J55" s="62">
        <f t="shared" si="0"/>
        <v>-5.5385026024289408E-2</v>
      </c>
      <c r="K55" s="46">
        <f t="shared" si="9"/>
        <v>-4.1500000000000092</v>
      </c>
      <c r="L55" s="63"/>
    </row>
    <row r="56" spans="2:12" x14ac:dyDescent="0.25">
      <c r="B56" s="276"/>
      <c r="C56" s="285"/>
      <c r="D56" s="19" t="s">
        <v>50</v>
      </c>
      <c r="E56" s="63">
        <v>0.7229000000000001</v>
      </c>
      <c r="F56" s="63">
        <v>0.78139999999999998</v>
      </c>
      <c r="G56" s="63">
        <v>0.85219999999999996</v>
      </c>
      <c r="H56" s="63">
        <v>0.84489999999999998</v>
      </c>
      <c r="I56" s="63">
        <v>0.74360000000000004</v>
      </c>
      <c r="J56" s="62">
        <f t="shared" si="0"/>
        <v>-0.11989584566220846</v>
      </c>
      <c r="K56" s="46">
        <f t="shared" si="9"/>
        <v>-10.129999999999995</v>
      </c>
      <c r="L56" s="63"/>
    </row>
    <row r="57" spans="2:12" x14ac:dyDescent="0.25">
      <c r="B57" s="276"/>
      <c r="C57" s="285"/>
      <c r="D57" s="19" t="s">
        <v>51</v>
      </c>
      <c r="E57" s="63">
        <v>0.52110000000000001</v>
      </c>
      <c r="F57" s="63">
        <v>0.46679999999999999</v>
      </c>
      <c r="G57" s="63">
        <v>0.48599999999999999</v>
      </c>
      <c r="H57" s="63">
        <v>0.47909999999999997</v>
      </c>
      <c r="I57" s="63">
        <v>0.38119999999999998</v>
      </c>
      <c r="J57" s="62">
        <f t="shared" si="0"/>
        <v>-0.20434147359632648</v>
      </c>
      <c r="K57" s="46">
        <f t="shared" si="9"/>
        <v>-9.7899999999999991</v>
      </c>
      <c r="L57" s="63"/>
    </row>
    <row r="58" spans="2:12" x14ac:dyDescent="0.25">
      <c r="B58" s="276"/>
      <c r="C58" s="285"/>
      <c r="D58" s="19" t="s">
        <v>52</v>
      </c>
      <c r="E58" s="63">
        <v>0.69299999999999995</v>
      </c>
      <c r="F58" s="63">
        <v>0.84819999999999995</v>
      </c>
      <c r="G58" s="63">
        <v>0.93140000000000001</v>
      </c>
      <c r="H58" s="63">
        <v>0.9355</v>
      </c>
      <c r="I58" s="63">
        <v>0.82169999999999999</v>
      </c>
      <c r="J58" s="62">
        <f t="shared" si="0"/>
        <v>-0.12164617851416359</v>
      </c>
      <c r="K58" s="46">
        <f t="shared" si="9"/>
        <v>-11.38</v>
      </c>
      <c r="L58" s="63"/>
    </row>
    <row r="59" spans="2:12" x14ac:dyDescent="0.25">
      <c r="B59" s="276"/>
      <c r="C59" s="285"/>
      <c r="D59" s="19" t="s">
        <v>53</v>
      </c>
      <c r="E59" s="63">
        <v>0.52890000000000004</v>
      </c>
      <c r="F59" s="63">
        <v>0.50939999999999996</v>
      </c>
      <c r="G59" s="63">
        <v>0.52629999999999999</v>
      </c>
      <c r="H59" s="63">
        <v>0.60099999999999998</v>
      </c>
      <c r="I59" s="63">
        <v>0.52190000000000003</v>
      </c>
      <c r="J59" s="62">
        <f t="shared" si="0"/>
        <v>-0.1316139767054908</v>
      </c>
      <c r="K59" s="46">
        <f t="shared" si="9"/>
        <v>-7.9099999999999948</v>
      </c>
      <c r="L59" s="63"/>
    </row>
    <row r="60" spans="2:12" x14ac:dyDescent="0.25">
      <c r="B60" s="276"/>
      <c r="C60" s="285"/>
      <c r="D60" s="19" t="s">
        <v>54</v>
      </c>
      <c r="E60" s="22">
        <v>0.80249999999999999</v>
      </c>
      <c r="F60" s="22">
        <v>0.88969999999999994</v>
      </c>
      <c r="G60" s="22">
        <v>0.87379999999999991</v>
      </c>
      <c r="H60" s="22">
        <v>0.93040000000000012</v>
      </c>
      <c r="I60" s="22">
        <v>0.92049999999999998</v>
      </c>
      <c r="J60" s="21">
        <f t="shared" si="0"/>
        <v>-1.064058469475504E-2</v>
      </c>
      <c r="K60" s="46">
        <f t="shared" si="9"/>
        <v>-0.99000000000001309</v>
      </c>
      <c r="L60" s="22"/>
    </row>
    <row r="61" spans="2:12" x14ac:dyDescent="0.25">
      <c r="B61" s="276"/>
      <c r="C61" s="286"/>
      <c r="D61" s="23" t="s">
        <v>55</v>
      </c>
      <c r="E61" s="47">
        <v>0.50580000000000003</v>
      </c>
      <c r="F61" s="47">
        <v>0.6099</v>
      </c>
      <c r="G61" s="47">
        <v>0.6552</v>
      </c>
      <c r="H61" s="47">
        <v>0.58530000000000004</v>
      </c>
      <c r="I61" s="47">
        <v>0.48259999999999997</v>
      </c>
      <c r="J61" s="25">
        <f t="shared" si="0"/>
        <v>-0.17546557321031964</v>
      </c>
      <c r="K61" s="80">
        <f t="shared" si="9"/>
        <v>-10.270000000000007</v>
      </c>
      <c r="L61" s="47"/>
    </row>
    <row r="62" spans="2:12" x14ac:dyDescent="0.25">
      <c r="B62" s="276"/>
      <c r="C62" s="287" t="s">
        <v>56</v>
      </c>
      <c r="D62" s="67" t="s">
        <v>45</v>
      </c>
      <c r="E62" s="68">
        <v>373722</v>
      </c>
      <c r="F62" s="68">
        <v>371691</v>
      </c>
      <c r="G62" s="68">
        <v>382581</v>
      </c>
      <c r="H62" s="68">
        <v>373476</v>
      </c>
      <c r="I62" s="68">
        <v>388266</v>
      </c>
      <c r="J62" s="69">
        <f t="shared" si="0"/>
        <v>3.960093821289723E-2</v>
      </c>
      <c r="K62" s="68">
        <f t="shared" ref="K62:K63" si="10">I62-H62</f>
        <v>14790</v>
      </c>
      <c r="L62" s="69">
        <f t="shared" ref="L62:L63" si="11">I62/$I$62</f>
        <v>1</v>
      </c>
    </row>
    <row r="63" spans="2:12" x14ac:dyDescent="0.25">
      <c r="B63" s="276"/>
      <c r="C63" s="288"/>
      <c r="D63" s="26" t="s">
        <v>46</v>
      </c>
      <c r="E63" s="27">
        <v>44069</v>
      </c>
      <c r="F63" s="27">
        <v>44891</v>
      </c>
      <c r="G63" s="27">
        <v>46362</v>
      </c>
      <c r="H63" s="27">
        <v>44311</v>
      </c>
      <c r="I63" s="27">
        <v>47414</v>
      </c>
      <c r="J63" s="36">
        <f t="shared" si="0"/>
        <v>7.0027758344429092E-2</v>
      </c>
      <c r="K63" s="27">
        <f t="shared" si="10"/>
        <v>3103</v>
      </c>
      <c r="L63" s="38">
        <f t="shared" si="11"/>
        <v>0.12211731132780104</v>
      </c>
    </row>
    <row r="64" spans="2:12" x14ac:dyDescent="0.25">
      <c r="B64" s="276"/>
      <c r="C64" s="288"/>
      <c r="D64" s="4" t="s">
        <v>47</v>
      </c>
      <c r="E64" s="29">
        <v>39041</v>
      </c>
      <c r="F64" s="29">
        <v>37104</v>
      </c>
      <c r="G64" s="29">
        <v>38072</v>
      </c>
      <c r="H64" s="29">
        <v>37015</v>
      </c>
      <c r="I64" s="29">
        <v>37552</v>
      </c>
      <c r="J64" s="76">
        <f>I64/H64-1</f>
        <v>1.4507632041064422E-2</v>
      </c>
      <c r="K64" s="29">
        <f>I64-H64</f>
        <v>537</v>
      </c>
      <c r="L64" s="77">
        <f>I64/$I$62</f>
        <v>9.6717199033652182E-2</v>
      </c>
    </row>
    <row r="65" spans="2:12" x14ac:dyDescent="0.25">
      <c r="B65" s="276"/>
      <c r="C65" s="288"/>
      <c r="D65" s="4" t="s">
        <v>48</v>
      </c>
      <c r="E65" s="29">
        <v>844</v>
      </c>
      <c r="F65" s="29">
        <v>763</v>
      </c>
      <c r="G65" s="29">
        <v>912</v>
      </c>
      <c r="H65" s="29">
        <v>916</v>
      </c>
      <c r="I65" s="29">
        <v>905</v>
      </c>
      <c r="J65" s="76">
        <f t="shared" ref="J65:J72" si="12">I65/H65-1</f>
        <v>-1.2008733624454093E-2</v>
      </c>
      <c r="K65" s="29">
        <f t="shared" ref="K65:K72" si="13">I65-H65</f>
        <v>-11</v>
      </c>
      <c r="L65" s="77">
        <f t="shared" ref="L65:L72" si="14">I65/$I$62</f>
        <v>2.3308762549386244E-3</v>
      </c>
    </row>
    <row r="66" spans="2:12" x14ac:dyDescent="0.25">
      <c r="B66" s="276"/>
      <c r="C66" s="288"/>
      <c r="D66" s="4" t="s">
        <v>49</v>
      </c>
      <c r="E66" s="29">
        <v>4562</v>
      </c>
      <c r="F66" s="29">
        <v>4276</v>
      </c>
      <c r="G66" s="29">
        <v>4306</v>
      </c>
      <c r="H66" s="29">
        <v>4616</v>
      </c>
      <c r="I66" s="29">
        <v>4616</v>
      </c>
      <c r="J66" s="76">
        <f t="shared" si="12"/>
        <v>0</v>
      </c>
      <c r="K66" s="29">
        <f t="shared" si="13"/>
        <v>0</v>
      </c>
      <c r="L66" s="77">
        <f t="shared" si="14"/>
        <v>1.1888756677123415E-2</v>
      </c>
    </row>
    <row r="67" spans="2:12" x14ac:dyDescent="0.25">
      <c r="B67" s="276"/>
      <c r="C67" s="288"/>
      <c r="D67" s="4" t="s">
        <v>50</v>
      </c>
      <c r="E67" s="29">
        <v>18637</v>
      </c>
      <c r="F67" s="29">
        <v>19295</v>
      </c>
      <c r="G67" s="29">
        <v>20140</v>
      </c>
      <c r="H67" s="29">
        <v>20107</v>
      </c>
      <c r="I67" s="29">
        <v>20985</v>
      </c>
      <c r="J67" s="76">
        <f t="shared" si="12"/>
        <v>4.3666384841100081E-2</v>
      </c>
      <c r="K67" s="29">
        <f t="shared" si="13"/>
        <v>878</v>
      </c>
      <c r="L67" s="77">
        <f t="shared" si="14"/>
        <v>5.4047998021974623E-2</v>
      </c>
    </row>
    <row r="68" spans="2:12" x14ac:dyDescent="0.25">
      <c r="B68" s="276"/>
      <c r="C68" s="288"/>
      <c r="D68" s="4" t="s">
        <v>51</v>
      </c>
      <c r="E68" s="29">
        <v>663</v>
      </c>
      <c r="F68" s="29">
        <v>663</v>
      </c>
      <c r="G68" s="29">
        <v>673</v>
      </c>
      <c r="H68" s="29">
        <v>673</v>
      </c>
      <c r="I68" s="29">
        <v>663</v>
      </c>
      <c r="J68" s="76">
        <f t="shared" si="12"/>
        <v>-1.4858841010401136E-2</v>
      </c>
      <c r="K68" s="29">
        <f t="shared" si="13"/>
        <v>-10</v>
      </c>
      <c r="L68" s="77">
        <f t="shared" si="14"/>
        <v>1.7075922177064177E-3</v>
      </c>
    </row>
    <row r="69" spans="2:12" x14ac:dyDescent="0.25">
      <c r="B69" s="276"/>
      <c r="C69" s="288"/>
      <c r="D69" s="4" t="s">
        <v>52</v>
      </c>
      <c r="E69" s="29">
        <v>4653</v>
      </c>
      <c r="F69" s="29">
        <v>4791</v>
      </c>
      <c r="G69" s="29">
        <v>4797</v>
      </c>
      <c r="H69" s="29">
        <v>4605</v>
      </c>
      <c r="I69" s="29">
        <v>4891</v>
      </c>
      <c r="J69" s="76">
        <f t="shared" si="12"/>
        <v>6.2106406080347343E-2</v>
      </c>
      <c r="K69" s="29">
        <f t="shared" si="13"/>
        <v>286</v>
      </c>
      <c r="L69" s="77">
        <f t="shared" si="14"/>
        <v>1.2597033992160014E-2</v>
      </c>
    </row>
    <row r="70" spans="2:12" x14ac:dyDescent="0.25">
      <c r="B70" s="276"/>
      <c r="C70" s="288"/>
      <c r="D70" s="4" t="s">
        <v>53</v>
      </c>
      <c r="E70" s="29">
        <v>2640</v>
      </c>
      <c r="F70" s="29">
        <v>2646</v>
      </c>
      <c r="G70" s="29">
        <v>2773</v>
      </c>
      <c r="H70" s="29">
        <v>2675</v>
      </c>
      <c r="I70" s="29">
        <v>2924</v>
      </c>
      <c r="J70" s="76">
        <f t="shared" si="12"/>
        <v>9.3084112149532716E-2</v>
      </c>
      <c r="K70" s="29">
        <f t="shared" si="13"/>
        <v>249</v>
      </c>
      <c r="L70" s="77">
        <f t="shared" si="14"/>
        <v>7.5309195242436889E-3</v>
      </c>
    </row>
    <row r="71" spans="2:12" x14ac:dyDescent="0.25">
      <c r="B71" s="276"/>
      <c r="C71" s="288"/>
      <c r="D71" s="4" t="s">
        <v>54</v>
      </c>
      <c r="E71" s="29">
        <v>6412</v>
      </c>
      <c r="F71" s="29">
        <v>6415</v>
      </c>
      <c r="G71" s="29">
        <v>6415</v>
      </c>
      <c r="H71" s="29">
        <v>6497</v>
      </c>
      <c r="I71" s="29">
        <v>6395</v>
      </c>
      <c r="J71" s="40">
        <f t="shared" si="12"/>
        <v>-1.5699553640141639E-2</v>
      </c>
      <c r="K71" s="29">
        <f t="shared" si="13"/>
        <v>-102</v>
      </c>
      <c r="L71" s="42">
        <f t="shared" si="14"/>
        <v>1.6470667016941994E-2</v>
      </c>
    </row>
    <row r="72" spans="2:12" x14ac:dyDescent="0.25">
      <c r="B72" s="277"/>
      <c r="C72" s="289"/>
      <c r="D72" s="32" t="s">
        <v>55</v>
      </c>
      <c r="E72" s="73">
        <v>3053</v>
      </c>
      <c r="F72" s="73">
        <v>3053</v>
      </c>
      <c r="G72" s="73">
        <v>3077</v>
      </c>
      <c r="H72" s="73">
        <v>3077</v>
      </c>
      <c r="I72" s="73">
        <v>3077</v>
      </c>
      <c r="J72" s="65">
        <f t="shared" si="12"/>
        <v>0</v>
      </c>
      <c r="K72" s="73">
        <f t="shared" si="13"/>
        <v>0</v>
      </c>
      <c r="L72" s="56">
        <f t="shared" si="14"/>
        <v>7.9249792667913238E-3</v>
      </c>
    </row>
    <row r="73" spans="2:12" ht="7.5" customHeight="1" x14ac:dyDescent="0.25">
      <c r="B73" s="290"/>
      <c r="C73" s="290"/>
      <c r="D73" s="290"/>
      <c r="E73" s="290"/>
      <c r="F73" s="290"/>
      <c r="G73" s="290"/>
      <c r="H73" s="290"/>
      <c r="I73" s="290"/>
      <c r="J73" s="290"/>
      <c r="K73" s="290"/>
      <c r="L73" s="48"/>
    </row>
    <row r="74" spans="2:12" x14ac:dyDescent="0.25">
      <c r="B74" s="292" t="s">
        <v>57</v>
      </c>
      <c r="C74" s="292"/>
      <c r="D74" s="292"/>
      <c r="E74" s="292"/>
      <c r="F74" s="292"/>
      <c r="G74" s="292"/>
      <c r="H74" s="292"/>
      <c r="I74" s="292"/>
      <c r="J74" s="292"/>
      <c r="K74" s="292"/>
    </row>
    <row r="76" spans="2:12" x14ac:dyDescent="0.25">
      <c r="B76" s="57"/>
    </row>
    <row r="77" spans="2:12" ht="21.75" customHeight="1" thickBot="1" x14ac:dyDescent="0.3">
      <c r="B77" s="274" t="s">
        <v>58</v>
      </c>
      <c r="C77" s="274"/>
      <c r="D77" s="274"/>
      <c r="E77" s="274"/>
      <c r="F77" s="274"/>
      <c r="G77" s="274"/>
      <c r="H77" s="274"/>
      <c r="I77" s="274"/>
      <c r="J77" s="274"/>
      <c r="K77" s="274"/>
      <c r="L77" s="12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45" x14ac:dyDescent="0.25">
      <c r="B79" s="4"/>
      <c r="C79" s="4"/>
      <c r="D79" s="4"/>
      <c r="E79" s="13" t="s">
        <v>241</v>
      </c>
      <c r="F79" s="13" t="s">
        <v>242</v>
      </c>
      <c r="G79" s="13" t="s">
        <v>243</v>
      </c>
      <c r="H79" s="13" t="s">
        <v>244</v>
      </c>
      <c r="I79" s="13" t="s">
        <v>245</v>
      </c>
      <c r="J79" s="14" t="str">
        <f>CONCATENATE("var. ",RIGHT(I79,2),"/",RIGHT(H79,2))</f>
        <v>var. 26/25</v>
      </c>
      <c r="K79" s="14" t="str">
        <f>CONCATENATE("dif. ",RIGHT(I79,2),"/",RIGHT(H79,2))</f>
        <v>dif. 26/25</v>
      </c>
      <c r="L79" s="14" t="str">
        <f>CONCATENATE("cuota ",I79)</f>
        <v>cuota acumulado a julio 2026</v>
      </c>
    </row>
    <row r="80" spans="2:12" ht="15" customHeight="1" x14ac:dyDescent="0.25">
      <c r="B80" s="275" t="s">
        <v>44</v>
      </c>
      <c r="C80" s="278" t="s">
        <v>8</v>
      </c>
      <c r="D80" s="67" t="s">
        <v>45</v>
      </c>
      <c r="E80" s="68">
        <v>2658818</v>
      </c>
      <c r="F80" s="68">
        <v>2977588</v>
      </c>
      <c r="G80" s="68">
        <v>3169430</v>
      </c>
      <c r="H80" s="68">
        <v>3151846</v>
      </c>
      <c r="I80" s="68">
        <v>3143788</v>
      </c>
      <c r="J80" s="69">
        <f t="shared" ref="J80:J81" si="15">I80/H80-1</f>
        <v>-2.5565969910966713E-3</v>
      </c>
      <c r="K80" s="68">
        <f t="shared" ref="K80:K81" si="16">I80-H80</f>
        <v>-8058</v>
      </c>
      <c r="L80" s="69">
        <f t="shared" ref="L80:L81" si="17">I80/$I$80</f>
        <v>1</v>
      </c>
    </row>
    <row r="81" spans="2:13" ht="15" customHeight="1" x14ac:dyDescent="0.25">
      <c r="B81" s="276"/>
      <c r="C81" s="279"/>
      <c r="D81" s="15" t="s">
        <v>46</v>
      </c>
      <c r="E81" s="16">
        <v>993053</v>
      </c>
      <c r="F81" s="16">
        <v>1080435</v>
      </c>
      <c r="G81" s="16">
        <v>1125743</v>
      </c>
      <c r="H81" s="16">
        <v>1073331</v>
      </c>
      <c r="I81" s="16">
        <v>1077606</v>
      </c>
      <c r="J81" s="18">
        <f t="shared" si="15"/>
        <v>3.9829279131973205E-3</v>
      </c>
      <c r="K81" s="16">
        <f t="shared" si="16"/>
        <v>4275</v>
      </c>
      <c r="L81" s="18">
        <f t="shared" si="17"/>
        <v>0.34277311319974502</v>
      </c>
      <c r="M81" s="81"/>
    </row>
    <row r="82" spans="2:13" x14ac:dyDescent="0.25">
      <c r="B82" s="276"/>
      <c r="C82" s="279"/>
      <c r="D82" s="19" t="s">
        <v>47</v>
      </c>
      <c r="E82" s="20">
        <v>692851</v>
      </c>
      <c r="F82" s="20">
        <v>751128</v>
      </c>
      <c r="G82" s="20">
        <v>796018</v>
      </c>
      <c r="H82" s="20">
        <v>822258</v>
      </c>
      <c r="I82" s="20">
        <v>844127</v>
      </c>
      <c r="J82" s="63">
        <f>I82/H82-1</f>
        <v>2.6596275135055025E-2</v>
      </c>
      <c r="K82" s="20">
        <f>I82-H82</f>
        <v>21869</v>
      </c>
      <c r="L82" s="63">
        <f>I82/$I$80</f>
        <v>0.268506336941295</v>
      </c>
      <c r="M82" s="81"/>
    </row>
    <row r="83" spans="2:13" x14ac:dyDescent="0.25">
      <c r="B83" s="276"/>
      <c r="C83" s="279"/>
      <c r="D83" s="19" t="s">
        <v>48</v>
      </c>
      <c r="E83" s="20">
        <v>19165</v>
      </c>
      <c r="F83" s="20">
        <v>30291</v>
      </c>
      <c r="G83" s="20">
        <v>27053</v>
      </c>
      <c r="H83" s="20">
        <v>24470</v>
      </c>
      <c r="I83" s="20">
        <v>29731</v>
      </c>
      <c r="J83" s="63">
        <f t="shared" ref="J83:J136" si="18">I83/H83-1</f>
        <v>0.21499795668165089</v>
      </c>
      <c r="K83" s="20">
        <f t="shared" ref="K83:K112" si="19">I83-H83</f>
        <v>5261</v>
      </c>
      <c r="L83" s="63">
        <f t="shared" ref="L83:L90" si="20">I83/$I$80</f>
        <v>9.4570626263603009E-3</v>
      </c>
      <c r="M83" s="81"/>
    </row>
    <row r="84" spans="2:13" x14ac:dyDescent="0.25">
      <c r="B84" s="276"/>
      <c r="C84" s="279"/>
      <c r="D84" s="19" t="s">
        <v>49</v>
      </c>
      <c r="E84" s="20">
        <v>91869</v>
      </c>
      <c r="F84" s="20">
        <v>103711</v>
      </c>
      <c r="G84" s="20">
        <v>133707</v>
      </c>
      <c r="H84" s="20">
        <v>111695</v>
      </c>
      <c r="I84" s="20">
        <v>111055</v>
      </c>
      <c r="J84" s="63">
        <f t="shared" si="18"/>
        <v>-5.729889431039914E-3</v>
      </c>
      <c r="K84" s="20">
        <f t="shared" si="19"/>
        <v>-640</v>
      </c>
      <c r="L84" s="63">
        <f t="shared" si="20"/>
        <v>3.532521913055206E-2</v>
      </c>
      <c r="M84" s="81"/>
    </row>
    <row r="85" spans="2:13" x14ac:dyDescent="0.25">
      <c r="B85" s="276"/>
      <c r="C85" s="279"/>
      <c r="D85" s="19" t="s">
        <v>50</v>
      </c>
      <c r="E85" s="20">
        <v>395281</v>
      </c>
      <c r="F85" s="20">
        <v>455709</v>
      </c>
      <c r="G85" s="20">
        <v>526281</v>
      </c>
      <c r="H85" s="20">
        <v>537778</v>
      </c>
      <c r="I85" s="20">
        <v>519145</v>
      </c>
      <c r="J85" s="63">
        <f t="shared" si="18"/>
        <v>-3.4648126178460248E-2</v>
      </c>
      <c r="K85" s="20">
        <f t="shared" si="19"/>
        <v>-18633</v>
      </c>
      <c r="L85" s="63">
        <f t="shared" si="20"/>
        <v>0.16513359043294268</v>
      </c>
      <c r="M85" s="81"/>
    </row>
    <row r="86" spans="2:13" x14ac:dyDescent="0.25">
      <c r="B86" s="276"/>
      <c r="C86" s="279"/>
      <c r="D86" s="19" t="s">
        <v>51</v>
      </c>
      <c r="E86" s="20">
        <v>28946</v>
      </c>
      <c r="F86" s="20">
        <v>35023</v>
      </c>
      <c r="G86" s="20">
        <v>33791</v>
      </c>
      <c r="H86" s="20">
        <v>31909</v>
      </c>
      <c r="I86" s="20">
        <v>31112</v>
      </c>
      <c r="J86" s="63">
        <f t="shared" si="18"/>
        <v>-2.4977279137547437E-2</v>
      </c>
      <c r="K86" s="20">
        <f t="shared" si="19"/>
        <v>-797</v>
      </c>
      <c r="L86" s="63">
        <f t="shared" si="20"/>
        <v>9.8963416108210859E-3</v>
      </c>
      <c r="M86" s="81"/>
    </row>
    <row r="87" spans="2:13" x14ac:dyDescent="0.25">
      <c r="B87" s="276"/>
      <c r="C87" s="279"/>
      <c r="D87" s="19" t="s">
        <v>52</v>
      </c>
      <c r="E87" s="20">
        <v>107595</v>
      </c>
      <c r="F87" s="20">
        <v>148504</v>
      </c>
      <c r="G87" s="20">
        <v>138865</v>
      </c>
      <c r="H87" s="20">
        <v>151159</v>
      </c>
      <c r="I87" s="20">
        <v>132836</v>
      </c>
      <c r="J87" s="63">
        <f t="shared" si="18"/>
        <v>-0.12121673205035755</v>
      </c>
      <c r="K87" s="20">
        <f t="shared" si="19"/>
        <v>-18323</v>
      </c>
      <c r="L87" s="63">
        <f t="shared" si="20"/>
        <v>4.2253485285903503E-2</v>
      </c>
      <c r="M87" s="81"/>
    </row>
    <row r="88" spans="2:13" x14ac:dyDescent="0.25">
      <c r="B88" s="276"/>
      <c r="C88" s="279"/>
      <c r="D88" s="19" t="s">
        <v>53</v>
      </c>
      <c r="E88" s="20">
        <v>122504</v>
      </c>
      <c r="F88" s="20">
        <v>144321</v>
      </c>
      <c r="G88" s="20">
        <v>146578</v>
      </c>
      <c r="H88" s="20">
        <v>164634</v>
      </c>
      <c r="I88" s="20">
        <v>168537</v>
      </c>
      <c r="J88" s="63">
        <f t="shared" si="18"/>
        <v>2.3707132184117574E-2</v>
      </c>
      <c r="K88" s="20">
        <f t="shared" si="19"/>
        <v>3903</v>
      </c>
      <c r="L88" s="63">
        <f t="shared" si="20"/>
        <v>5.3609530922568573E-2</v>
      </c>
      <c r="M88" s="81"/>
    </row>
    <row r="89" spans="2:13" ht="18" customHeight="1" x14ac:dyDescent="0.25">
      <c r="B89" s="276"/>
      <c r="C89" s="279"/>
      <c r="D89" s="19" t="s">
        <v>54</v>
      </c>
      <c r="E89" s="20">
        <v>145637</v>
      </c>
      <c r="F89" s="20">
        <v>159812</v>
      </c>
      <c r="G89" s="20">
        <v>167855</v>
      </c>
      <c r="H89" s="20">
        <v>164017</v>
      </c>
      <c r="I89" s="20">
        <v>168720</v>
      </c>
      <c r="J89" s="22">
        <f t="shared" si="18"/>
        <v>2.8673856978240098E-2</v>
      </c>
      <c r="K89" s="20">
        <f t="shared" si="19"/>
        <v>4703</v>
      </c>
      <c r="L89" s="22">
        <f t="shared" si="20"/>
        <v>5.3667740954542735E-2</v>
      </c>
      <c r="M89" s="81"/>
    </row>
    <row r="90" spans="2:13" x14ac:dyDescent="0.25">
      <c r="B90" s="276"/>
      <c r="C90" s="280"/>
      <c r="D90" s="23" t="s">
        <v>55</v>
      </c>
      <c r="E90" s="71">
        <v>61917</v>
      </c>
      <c r="F90" s="71">
        <v>68654</v>
      </c>
      <c r="G90" s="71">
        <v>73539</v>
      </c>
      <c r="H90" s="71">
        <v>70595</v>
      </c>
      <c r="I90" s="71">
        <v>60919</v>
      </c>
      <c r="J90" s="47">
        <f t="shared" si="18"/>
        <v>-0.13706353141157301</v>
      </c>
      <c r="K90" s="71">
        <f t="shared" si="19"/>
        <v>-9676</v>
      </c>
      <c r="L90" s="47">
        <f t="shared" si="20"/>
        <v>1.9377578895269018E-2</v>
      </c>
      <c r="M90" s="81"/>
    </row>
    <row r="91" spans="2:13" x14ac:dyDescent="0.25">
      <c r="B91" s="276"/>
      <c r="C91" s="281" t="s">
        <v>18</v>
      </c>
      <c r="D91" s="67" t="s">
        <v>45</v>
      </c>
      <c r="E91" s="68">
        <v>3127308</v>
      </c>
      <c r="F91" s="68">
        <v>3518867</v>
      </c>
      <c r="G91" s="68">
        <v>3747172</v>
      </c>
      <c r="H91" s="68">
        <v>3699270</v>
      </c>
      <c r="I91" s="68">
        <v>3696365</v>
      </c>
      <c r="J91" s="69">
        <f t="shared" si="18"/>
        <v>-7.8529007074368273E-4</v>
      </c>
      <c r="K91" s="68">
        <f t="shared" si="19"/>
        <v>-2905</v>
      </c>
      <c r="L91" s="69">
        <f t="shared" ref="L91:L92" si="21">I91/$I$91</f>
        <v>1</v>
      </c>
    </row>
    <row r="92" spans="2:13" x14ac:dyDescent="0.25">
      <c r="B92" s="276"/>
      <c r="C92" s="282"/>
      <c r="D92" s="26" t="s">
        <v>46</v>
      </c>
      <c r="E92" s="27">
        <v>1189041</v>
      </c>
      <c r="F92" s="27">
        <v>1300189</v>
      </c>
      <c r="G92" s="27">
        <v>1355057</v>
      </c>
      <c r="H92" s="27">
        <v>1283722</v>
      </c>
      <c r="I92" s="27">
        <v>1295476</v>
      </c>
      <c r="J92" s="82">
        <f t="shared" si="18"/>
        <v>9.1561880220172309E-3</v>
      </c>
      <c r="K92" s="27">
        <f t="shared" si="19"/>
        <v>11754</v>
      </c>
      <c r="L92" s="38">
        <f t="shared" si="21"/>
        <v>0.35047296465581729</v>
      </c>
    </row>
    <row r="93" spans="2:13" x14ac:dyDescent="0.25">
      <c r="B93" s="276"/>
      <c r="C93" s="282"/>
      <c r="D93" s="4" t="s">
        <v>47</v>
      </c>
      <c r="E93" s="29">
        <v>824563</v>
      </c>
      <c r="F93" s="29">
        <v>905753</v>
      </c>
      <c r="G93" s="29">
        <v>957908</v>
      </c>
      <c r="H93" s="29">
        <v>981564</v>
      </c>
      <c r="I93" s="29">
        <v>1003702</v>
      </c>
      <c r="J93" s="83">
        <f t="shared" si="18"/>
        <v>2.2553801891674885E-2</v>
      </c>
      <c r="K93" s="29">
        <f t="shared" si="19"/>
        <v>22138</v>
      </c>
      <c r="L93" s="77">
        <f>I93/$I$91</f>
        <v>0.27153757813419399</v>
      </c>
    </row>
    <row r="94" spans="2:13" x14ac:dyDescent="0.25">
      <c r="B94" s="276"/>
      <c r="C94" s="282"/>
      <c r="D94" s="4" t="s">
        <v>48</v>
      </c>
      <c r="E94" s="29">
        <v>21504</v>
      </c>
      <c r="F94" s="29">
        <v>32658</v>
      </c>
      <c r="G94" s="29">
        <v>29629</v>
      </c>
      <c r="H94" s="29">
        <v>27330</v>
      </c>
      <c r="I94" s="29">
        <v>32291</v>
      </c>
      <c r="J94" s="83">
        <f t="shared" si="18"/>
        <v>0.18152213684595675</v>
      </c>
      <c r="K94" s="29">
        <f t="shared" si="19"/>
        <v>4961</v>
      </c>
      <c r="L94" s="77">
        <f t="shared" ref="L94:L101" si="22">I94/$I$91</f>
        <v>8.7358797088490994E-3</v>
      </c>
    </row>
    <row r="95" spans="2:13" x14ac:dyDescent="0.25">
      <c r="B95" s="276"/>
      <c r="C95" s="282"/>
      <c r="D95" s="4" t="s">
        <v>49</v>
      </c>
      <c r="E95" s="29">
        <v>106766</v>
      </c>
      <c r="F95" s="29">
        <v>119924</v>
      </c>
      <c r="G95" s="29">
        <v>155107</v>
      </c>
      <c r="H95" s="29">
        <v>129030</v>
      </c>
      <c r="I95" s="29">
        <v>129131</v>
      </c>
      <c r="J95" s="83">
        <f t="shared" si="18"/>
        <v>7.8276369836483006E-4</v>
      </c>
      <c r="K95" s="29">
        <f t="shared" si="19"/>
        <v>101</v>
      </c>
      <c r="L95" s="77">
        <f t="shared" si="22"/>
        <v>3.4934591145625499E-2</v>
      </c>
    </row>
    <row r="96" spans="2:13" x14ac:dyDescent="0.25">
      <c r="B96" s="276"/>
      <c r="C96" s="282"/>
      <c r="D96" s="4" t="s">
        <v>50</v>
      </c>
      <c r="E96" s="29">
        <v>456752</v>
      </c>
      <c r="F96" s="29">
        <v>533076</v>
      </c>
      <c r="G96" s="29">
        <v>613010</v>
      </c>
      <c r="H96" s="29">
        <v>622671</v>
      </c>
      <c r="I96" s="29">
        <v>602049</v>
      </c>
      <c r="J96" s="83">
        <f t="shared" si="18"/>
        <v>-3.3118613200229352E-2</v>
      </c>
      <c r="K96" s="29">
        <f t="shared" si="19"/>
        <v>-20622</v>
      </c>
      <c r="L96" s="77">
        <f t="shared" si="22"/>
        <v>0.16287596057207554</v>
      </c>
    </row>
    <row r="97" spans="2:12" x14ac:dyDescent="0.25">
      <c r="B97" s="276"/>
      <c r="C97" s="282"/>
      <c r="D97" s="4" t="s">
        <v>51</v>
      </c>
      <c r="E97" s="29">
        <v>30304</v>
      </c>
      <c r="F97" s="29">
        <v>36788</v>
      </c>
      <c r="G97" s="29">
        <v>35530</v>
      </c>
      <c r="H97" s="29">
        <v>33664</v>
      </c>
      <c r="I97" s="29">
        <v>32724</v>
      </c>
      <c r="J97" s="83">
        <f t="shared" si="18"/>
        <v>-2.792300380228141E-2</v>
      </c>
      <c r="K97" s="29">
        <f t="shared" si="19"/>
        <v>-940</v>
      </c>
      <c r="L97" s="77">
        <f t="shared" si="22"/>
        <v>8.8530218200854084E-3</v>
      </c>
    </row>
    <row r="98" spans="2:12" x14ac:dyDescent="0.25">
      <c r="B98" s="276"/>
      <c r="C98" s="282"/>
      <c r="D98" s="4" t="s">
        <v>52</v>
      </c>
      <c r="E98" s="29">
        <v>127213</v>
      </c>
      <c r="F98" s="29">
        <v>167746</v>
      </c>
      <c r="G98" s="29">
        <v>161937</v>
      </c>
      <c r="H98" s="29">
        <v>172922</v>
      </c>
      <c r="I98" s="29">
        <v>153954</v>
      </c>
      <c r="J98" s="83">
        <f t="shared" si="18"/>
        <v>-0.10969107458854277</v>
      </c>
      <c r="K98" s="29">
        <f t="shared" si="19"/>
        <v>-18968</v>
      </c>
      <c r="L98" s="77">
        <f t="shared" si="22"/>
        <v>4.1650107605715345E-2</v>
      </c>
    </row>
    <row r="99" spans="2:12" x14ac:dyDescent="0.25">
      <c r="B99" s="276"/>
      <c r="C99" s="282"/>
      <c r="D99" s="4" t="s">
        <v>53</v>
      </c>
      <c r="E99" s="29">
        <v>128348</v>
      </c>
      <c r="F99" s="29">
        <v>150641</v>
      </c>
      <c r="G99" s="29">
        <v>153105</v>
      </c>
      <c r="H99" s="29">
        <v>171430</v>
      </c>
      <c r="I99" s="29">
        <v>175021</v>
      </c>
      <c r="J99" s="83">
        <f t="shared" si="18"/>
        <v>2.0947325438954723E-2</v>
      </c>
      <c r="K99" s="29">
        <f t="shared" si="19"/>
        <v>3591</v>
      </c>
      <c r="L99" s="77">
        <f t="shared" si="22"/>
        <v>4.7349490648244966E-2</v>
      </c>
    </row>
    <row r="100" spans="2:12" x14ac:dyDescent="0.25">
      <c r="B100" s="276"/>
      <c r="C100" s="282"/>
      <c r="D100" s="4" t="s">
        <v>54</v>
      </c>
      <c r="E100" s="29">
        <v>172180</v>
      </c>
      <c r="F100" s="29">
        <v>190269</v>
      </c>
      <c r="G100" s="29">
        <v>201082</v>
      </c>
      <c r="H100" s="29">
        <v>195455</v>
      </c>
      <c r="I100" s="29">
        <v>202101</v>
      </c>
      <c r="J100" s="31">
        <f t="shared" si="18"/>
        <v>3.4002711621600845E-2</v>
      </c>
      <c r="K100" s="29">
        <f t="shared" si="19"/>
        <v>6646</v>
      </c>
      <c r="L100" s="42">
        <f t="shared" si="22"/>
        <v>5.4675606981453399E-2</v>
      </c>
    </row>
    <row r="101" spans="2:12" x14ac:dyDescent="0.25">
      <c r="B101" s="276"/>
      <c r="C101" s="283"/>
      <c r="D101" s="32" t="s">
        <v>55</v>
      </c>
      <c r="E101" s="73">
        <v>70637</v>
      </c>
      <c r="F101" s="73">
        <v>81823</v>
      </c>
      <c r="G101" s="73">
        <v>84807</v>
      </c>
      <c r="H101" s="73">
        <v>81482</v>
      </c>
      <c r="I101" s="73">
        <v>69916</v>
      </c>
      <c r="J101" s="74">
        <f t="shared" si="18"/>
        <v>-0.14194546034707056</v>
      </c>
      <c r="K101" s="73">
        <f t="shared" si="19"/>
        <v>-11566</v>
      </c>
      <c r="L101" s="56">
        <f t="shared" si="22"/>
        <v>1.8914798727939476E-2</v>
      </c>
    </row>
    <row r="102" spans="2:12" x14ac:dyDescent="0.25">
      <c r="B102" s="276"/>
      <c r="C102" s="278" t="s">
        <v>21</v>
      </c>
      <c r="D102" s="67" t="s">
        <v>45</v>
      </c>
      <c r="E102" s="68">
        <v>17324543</v>
      </c>
      <c r="F102" s="68">
        <v>19516285</v>
      </c>
      <c r="G102" s="68">
        <v>20758711</v>
      </c>
      <c r="H102" s="68">
        <v>20157176</v>
      </c>
      <c r="I102" s="68">
        <v>19735608</v>
      </c>
      <c r="J102" s="69">
        <f t="shared" si="18"/>
        <v>-2.0914040736658701E-2</v>
      </c>
      <c r="K102" s="68">
        <f t="shared" si="19"/>
        <v>-421568</v>
      </c>
      <c r="L102" s="69">
        <f t="shared" ref="L102:L103" si="23">I102/$I$102</f>
        <v>1</v>
      </c>
    </row>
    <row r="103" spans="2:12" x14ac:dyDescent="0.25">
      <c r="B103" s="276"/>
      <c r="C103" s="279"/>
      <c r="D103" s="15" t="s">
        <v>46</v>
      </c>
      <c r="E103" s="16">
        <v>7078492</v>
      </c>
      <c r="F103" s="16">
        <v>7705489</v>
      </c>
      <c r="G103" s="16">
        <v>7945816</v>
      </c>
      <c r="H103" s="16">
        <v>7531582</v>
      </c>
      <c r="I103" s="16">
        <v>7603356</v>
      </c>
      <c r="J103" s="18">
        <f t="shared" si="18"/>
        <v>9.5297375770455606E-3</v>
      </c>
      <c r="K103" s="16">
        <f t="shared" si="19"/>
        <v>71774</v>
      </c>
      <c r="L103" s="18">
        <f t="shared" si="23"/>
        <v>0.38526079358690141</v>
      </c>
    </row>
    <row r="104" spans="2:12" x14ac:dyDescent="0.25">
      <c r="B104" s="276"/>
      <c r="C104" s="279"/>
      <c r="D104" s="19" t="s">
        <v>47</v>
      </c>
      <c r="E104" s="20">
        <v>4842970</v>
      </c>
      <c r="F104" s="20">
        <v>5450292</v>
      </c>
      <c r="G104" s="20">
        <v>5746427</v>
      </c>
      <c r="H104" s="20">
        <v>5753103</v>
      </c>
      <c r="I104" s="20">
        <v>5670043</v>
      </c>
      <c r="J104" s="63">
        <f t="shared" si="18"/>
        <v>-1.4437426202868253E-2</v>
      </c>
      <c r="K104" s="20">
        <f t="shared" si="19"/>
        <v>-83060</v>
      </c>
      <c r="L104" s="63">
        <f>I104/$I$102</f>
        <v>0.28730014297000628</v>
      </c>
    </row>
    <row r="105" spans="2:12" x14ac:dyDescent="0.25">
      <c r="B105" s="276"/>
      <c r="C105" s="279"/>
      <c r="D105" s="19" t="s">
        <v>48</v>
      </c>
      <c r="E105" s="20">
        <v>90655</v>
      </c>
      <c r="F105" s="20">
        <v>98032</v>
      </c>
      <c r="G105" s="20">
        <v>106202</v>
      </c>
      <c r="H105" s="20">
        <v>111349</v>
      </c>
      <c r="I105" s="20">
        <v>104885</v>
      </c>
      <c r="J105" s="63">
        <f t="shared" si="18"/>
        <v>-5.8051711286136398E-2</v>
      </c>
      <c r="K105" s="20">
        <f t="shared" si="19"/>
        <v>-6464</v>
      </c>
      <c r="L105" s="63">
        <f t="shared" ref="L105:L112" si="24">I105/$I$102</f>
        <v>5.3145056387419124E-3</v>
      </c>
    </row>
    <row r="106" spans="2:12" x14ac:dyDescent="0.25">
      <c r="B106" s="276"/>
      <c r="C106" s="279"/>
      <c r="D106" s="19" t="s">
        <v>49</v>
      </c>
      <c r="E106" s="20">
        <v>528576</v>
      </c>
      <c r="F106" s="20">
        <v>604354</v>
      </c>
      <c r="G106" s="20">
        <v>789627</v>
      </c>
      <c r="H106" s="20">
        <v>648050</v>
      </c>
      <c r="I106" s="20">
        <v>643441</v>
      </c>
      <c r="J106" s="63">
        <f t="shared" si="18"/>
        <v>-7.1121055474114847E-3</v>
      </c>
      <c r="K106" s="20">
        <f t="shared" si="19"/>
        <v>-4609</v>
      </c>
      <c r="L106" s="63">
        <f t="shared" si="24"/>
        <v>3.2603049270131426E-2</v>
      </c>
    </row>
    <row r="107" spans="2:12" x14ac:dyDescent="0.25">
      <c r="B107" s="276"/>
      <c r="C107" s="279"/>
      <c r="D107" s="19" t="s">
        <v>50</v>
      </c>
      <c r="E107" s="20">
        <v>2370169</v>
      </c>
      <c r="F107" s="20">
        <v>2888398</v>
      </c>
      <c r="G107" s="20">
        <v>3278654</v>
      </c>
      <c r="H107" s="20">
        <v>3255836</v>
      </c>
      <c r="I107" s="20">
        <v>3059823</v>
      </c>
      <c r="J107" s="63">
        <f t="shared" si="18"/>
        <v>-6.0203585192865949E-2</v>
      </c>
      <c r="K107" s="20">
        <f t="shared" si="19"/>
        <v>-196013</v>
      </c>
      <c r="L107" s="63">
        <f t="shared" si="24"/>
        <v>0.15504072638653948</v>
      </c>
    </row>
    <row r="108" spans="2:12" x14ac:dyDescent="0.25">
      <c r="B108" s="276"/>
      <c r="C108" s="279"/>
      <c r="D108" s="19" t="s">
        <v>51</v>
      </c>
      <c r="E108" s="20">
        <v>79758</v>
      </c>
      <c r="F108" s="20">
        <v>89670</v>
      </c>
      <c r="G108" s="20">
        <v>91218</v>
      </c>
      <c r="H108" s="20">
        <v>88503</v>
      </c>
      <c r="I108" s="20">
        <v>79471</v>
      </c>
      <c r="J108" s="63">
        <f t="shared" si="18"/>
        <v>-0.10205303775013275</v>
      </c>
      <c r="K108" s="20">
        <f t="shared" si="19"/>
        <v>-9032</v>
      </c>
      <c r="L108" s="63">
        <f t="shared" si="24"/>
        <v>4.0267824533199081E-3</v>
      </c>
    </row>
    <row r="109" spans="2:12" x14ac:dyDescent="0.25">
      <c r="B109" s="276"/>
      <c r="C109" s="279"/>
      <c r="D109" s="19" t="s">
        <v>52</v>
      </c>
      <c r="E109" s="20">
        <v>716456</v>
      </c>
      <c r="F109" s="20">
        <v>803223</v>
      </c>
      <c r="G109" s="20">
        <v>845212</v>
      </c>
      <c r="H109" s="20">
        <v>843024</v>
      </c>
      <c r="I109" s="20">
        <v>729932</v>
      </c>
      <c r="J109" s="63">
        <f t="shared" si="18"/>
        <v>-0.13415039192241263</v>
      </c>
      <c r="K109" s="20">
        <f t="shared" si="19"/>
        <v>-113092</v>
      </c>
      <c r="L109" s="63">
        <f t="shared" si="24"/>
        <v>3.6985533964801087E-2</v>
      </c>
    </row>
    <row r="110" spans="2:12" x14ac:dyDescent="0.25">
      <c r="B110" s="276"/>
      <c r="C110" s="279"/>
      <c r="D110" s="19" t="s">
        <v>53</v>
      </c>
      <c r="E110" s="20">
        <v>301230</v>
      </c>
      <c r="F110" s="20">
        <v>335879</v>
      </c>
      <c r="G110" s="20">
        <v>346106</v>
      </c>
      <c r="H110" s="20">
        <v>351506</v>
      </c>
      <c r="I110" s="20">
        <v>362919</v>
      </c>
      <c r="J110" s="63">
        <f t="shared" si="18"/>
        <v>3.2468862551421562E-2</v>
      </c>
      <c r="K110" s="20">
        <f t="shared" si="19"/>
        <v>11413</v>
      </c>
      <c r="L110" s="63">
        <f t="shared" si="24"/>
        <v>1.8389045830257675E-2</v>
      </c>
    </row>
    <row r="111" spans="2:12" x14ac:dyDescent="0.25">
      <c r="B111" s="276"/>
      <c r="C111" s="279"/>
      <c r="D111" s="19" t="s">
        <v>54</v>
      </c>
      <c r="E111" s="20">
        <v>975225</v>
      </c>
      <c r="F111" s="20">
        <v>1070924</v>
      </c>
      <c r="G111" s="20">
        <v>1164882</v>
      </c>
      <c r="H111" s="20">
        <v>1151383</v>
      </c>
      <c r="I111" s="20">
        <v>1149427</v>
      </c>
      <c r="J111" s="22">
        <f t="shared" si="18"/>
        <v>-1.6988265416459924E-3</v>
      </c>
      <c r="K111" s="20">
        <f t="shared" si="19"/>
        <v>-1956</v>
      </c>
      <c r="L111" s="22">
        <f t="shared" si="24"/>
        <v>5.8241276377195977E-2</v>
      </c>
    </row>
    <row r="112" spans="2:12" x14ac:dyDescent="0.25">
      <c r="B112" s="276"/>
      <c r="C112" s="280"/>
      <c r="D112" s="23" t="s">
        <v>55</v>
      </c>
      <c r="E112" s="71">
        <v>341012</v>
      </c>
      <c r="F112" s="71">
        <v>470024</v>
      </c>
      <c r="G112" s="71">
        <v>444567</v>
      </c>
      <c r="H112" s="71">
        <v>422840</v>
      </c>
      <c r="I112" s="71">
        <v>332311</v>
      </c>
      <c r="J112" s="47">
        <f t="shared" si="18"/>
        <v>-0.21409753098098572</v>
      </c>
      <c r="K112" s="71">
        <f t="shared" si="19"/>
        <v>-90529</v>
      </c>
      <c r="L112" s="47">
        <f t="shared" si="24"/>
        <v>1.6838143522104818E-2</v>
      </c>
    </row>
    <row r="113" spans="2:12" x14ac:dyDescent="0.25">
      <c r="B113" s="276"/>
      <c r="C113" s="281" t="s">
        <v>22</v>
      </c>
      <c r="D113" s="67" t="s">
        <v>45</v>
      </c>
      <c r="E113" s="75">
        <f t="shared" ref="E113:I114" si="25">E102/E80</f>
        <v>6.5158814932048754</v>
      </c>
      <c r="F113" s="75">
        <f t="shared" si="25"/>
        <v>6.5543940263058555</v>
      </c>
      <c r="G113" s="75">
        <f t="shared" si="25"/>
        <v>6.5496669748188161</v>
      </c>
      <c r="H113" s="75">
        <f t="shared" si="25"/>
        <v>6.3953556106484895</v>
      </c>
      <c r="I113" s="75">
        <f t="shared" si="25"/>
        <v>6.2776523098885804</v>
      </c>
      <c r="J113" s="69">
        <f t="shared" si="18"/>
        <v>-1.8404496626259426E-2</v>
      </c>
      <c r="K113" s="75">
        <f t="shared" ref="K113:K114" si="26">(I113-H113)</f>
        <v>-0.11770330075990909</v>
      </c>
      <c r="L113" s="69"/>
    </row>
    <row r="114" spans="2:12" x14ac:dyDescent="0.25">
      <c r="B114" s="276"/>
      <c r="C114" s="282"/>
      <c r="D114" s="26" t="s">
        <v>46</v>
      </c>
      <c r="E114" s="37">
        <f t="shared" si="25"/>
        <v>7.1280102874670339</v>
      </c>
      <c r="F114" s="37">
        <f t="shared" si="25"/>
        <v>7.1318394905755556</v>
      </c>
      <c r="G114" s="37">
        <f t="shared" si="25"/>
        <v>7.0582859498127011</v>
      </c>
      <c r="H114" s="37">
        <f t="shared" si="25"/>
        <v>7.0170171177390754</v>
      </c>
      <c r="I114" s="37">
        <f t="shared" si="25"/>
        <v>7.0557847673453935</v>
      </c>
      <c r="J114" s="82">
        <f t="shared" si="18"/>
        <v>5.5248047647358245E-3</v>
      </c>
      <c r="K114" s="37">
        <f t="shared" si="26"/>
        <v>3.8767649606318066E-2</v>
      </c>
      <c r="L114" s="38"/>
    </row>
    <row r="115" spans="2:12" x14ac:dyDescent="0.25">
      <c r="B115" s="276"/>
      <c r="C115" s="282"/>
      <c r="D115" s="4" t="s">
        <v>47</v>
      </c>
      <c r="E115" s="41">
        <f>E104/E82</f>
        <v>6.9899155806948388</v>
      </c>
      <c r="F115" s="41">
        <f>F104/F82</f>
        <v>7.2561427612870242</v>
      </c>
      <c r="G115" s="41">
        <f>G104/G82</f>
        <v>7.2189661540316932</v>
      </c>
      <c r="H115" s="41">
        <f>H104/H82</f>
        <v>6.9967127106090787</v>
      </c>
      <c r="I115" s="41">
        <f>I104/I82</f>
        <v>6.7170496856515669</v>
      </c>
      <c r="J115" s="83">
        <f t="shared" si="18"/>
        <v>-3.9970631427164394E-2</v>
      </c>
      <c r="K115" s="41">
        <f>(I115-H115)</f>
        <v>-0.27966302495751183</v>
      </c>
      <c r="L115" s="77"/>
    </row>
    <row r="116" spans="2:12" x14ac:dyDescent="0.25">
      <c r="B116" s="276"/>
      <c r="C116" s="282"/>
      <c r="D116" s="4" t="s">
        <v>48</v>
      </c>
      <c r="E116" s="41">
        <f t="shared" ref="E116:I123" si="27">E105/E83</f>
        <v>4.730237411948865</v>
      </c>
      <c r="F116" s="41">
        <f t="shared" si="27"/>
        <v>3.2363408273084415</v>
      </c>
      <c r="G116" s="41">
        <f t="shared" si="27"/>
        <v>3.9257014009536837</v>
      </c>
      <c r="H116" s="41">
        <f t="shared" si="27"/>
        <v>4.5504290968532901</v>
      </c>
      <c r="I116" s="41">
        <f t="shared" si="27"/>
        <v>3.5277992667586022</v>
      </c>
      <c r="J116" s="83">
        <f t="shared" si="18"/>
        <v>-0.22473261495313845</v>
      </c>
      <c r="K116" s="41">
        <f t="shared" ref="K116:K123" si="28">(I116-H116)</f>
        <v>-1.0226298300946879</v>
      </c>
      <c r="L116" s="77"/>
    </row>
    <row r="117" spans="2:12" x14ac:dyDescent="0.25">
      <c r="B117" s="276"/>
      <c r="C117" s="282"/>
      <c r="D117" s="4" t="s">
        <v>49</v>
      </c>
      <c r="E117" s="41">
        <f t="shared" si="27"/>
        <v>5.7535839075204915</v>
      </c>
      <c r="F117" s="41">
        <f t="shared" si="27"/>
        <v>5.8272892942889376</v>
      </c>
      <c r="G117" s="41">
        <f t="shared" si="27"/>
        <v>5.9056519105207652</v>
      </c>
      <c r="H117" s="41">
        <f t="shared" si="27"/>
        <v>5.8019606965396839</v>
      </c>
      <c r="I117" s="41">
        <f t="shared" si="27"/>
        <v>5.7938949169330511</v>
      </c>
      <c r="J117" s="83">
        <f t="shared" si="18"/>
        <v>-1.3901817038235453E-3</v>
      </c>
      <c r="K117" s="41">
        <f t="shared" si="28"/>
        <v>-8.0657796066327947E-3</v>
      </c>
      <c r="L117" s="77"/>
    </row>
    <row r="118" spans="2:12" x14ac:dyDescent="0.25">
      <c r="B118" s="276"/>
      <c r="C118" s="282"/>
      <c r="D118" s="4" t="s">
        <v>50</v>
      </c>
      <c r="E118" s="41">
        <f t="shared" si="27"/>
        <v>5.996162223835702</v>
      </c>
      <c r="F118" s="41">
        <f t="shared" si="27"/>
        <v>6.3382509452303992</v>
      </c>
      <c r="G118" s="41">
        <f t="shared" si="27"/>
        <v>6.229854393375402</v>
      </c>
      <c r="H118" s="41">
        <f t="shared" si="27"/>
        <v>6.054237994116531</v>
      </c>
      <c r="I118" s="41">
        <f t="shared" si="27"/>
        <v>5.8939660403162897</v>
      </c>
      <c r="J118" s="83">
        <f t="shared" si="18"/>
        <v>-2.6472688050253823E-2</v>
      </c>
      <c r="K118" s="41">
        <f t="shared" si="28"/>
        <v>-0.16027195380024128</v>
      </c>
      <c r="L118" s="77"/>
    </row>
    <row r="119" spans="2:12" x14ac:dyDescent="0.25">
      <c r="B119" s="276"/>
      <c r="C119" s="282"/>
      <c r="D119" s="4" t="s">
        <v>51</v>
      </c>
      <c r="E119" s="41">
        <f t="shared" si="27"/>
        <v>2.7554066192219997</v>
      </c>
      <c r="F119" s="41">
        <f t="shared" si="27"/>
        <v>2.5603175056391514</v>
      </c>
      <c r="G119" s="41">
        <f t="shared" si="27"/>
        <v>2.6994761918854131</v>
      </c>
      <c r="H119" s="41">
        <f t="shared" si="27"/>
        <v>2.7736061926102353</v>
      </c>
      <c r="I119" s="41">
        <f t="shared" si="27"/>
        <v>2.5543520185137569</v>
      </c>
      <c r="J119" s="83">
        <f t="shared" si="18"/>
        <v>-7.9050217972775227E-2</v>
      </c>
      <c r="K119" s="41">
        <f t="shared" si="28"/>
        <v>-0.2192541740964784</v>
      </c>
      <c r="L119" s="77"/>
    </row>
    <row r="120" spans="2:12" x14ac:dyDescent="0.25">
      <c r="B120" s="276"/>
      <c r="C120" s="282"/>
      <c r="D120" s="4" t="s">
        <v>52</v>
      </c>
      <c r="E120" s="41">
        <f t="shared" si="27"/>
        <v>6.658822435986802</v>
      </c>
      <c r="F120" s="41">
        <f t="shared" si="27"/>
        <v>5.4087634003124494</v>
      </c>
      <c r="G120" s="41">
        <f t="shared" si="27"/>
        <v>6.0865732906059842</v>
      </c>
      <c r="H120" s="41">
        <f t="shared" si="27"/>
        <v>5.5770678557016122</v>
      </c>
      <c r="I120" s="41">
        <f t="shared" si="27"/>
        <v>5.4949862988948777</v>
      </c>
      <c r="J120" s="83">
        <f t="shared" si="18"/>
        <v>-1.4717690178867038E-2</v>
      </c>
      <c r="K120" s="41">
        <f t="shared" si="28"/>
        <v>-8.2081556806734568E-2</v>
      </c>
      <c r="L120" s="77"/>
    </row>
    <row r="121" spans="2:12" x14ac:dyDescent="0.25">
      <c r="B121" s="276"/>
      <c r="C121" s="282"/>
      <c r="D121" s="4" t="s">
        <v>53</v>
      </c>
      <c r="E121" s="41">
        <f t="shared" si="27"/>
        <v>2.4589401162411022</v>
      </c>
      <c r="F121" s="41">
        <f t="shared" si="27"/>
        <v>2.3273051045932331</v>
      </c>
      <c r="G121" s="41">
        <f t="shared" si="27"/>
        <v>2.3612411139461584</v>
      </c>
      <c r="H121" s="41">
        <f t="shared" si="27"/>
        <v>2.1350753793262629</v>
      </c>
      <c r="I121" s="41">
        <f t="shared" si="27"/>
        <v>2.1533491162178038</v>
      </c>
      <c r="J121" s="83">
        <f t="shared" si="18"/>
        <v>8.5588251677124472E-3</v>
      </c>
      <c r="K121" s="41">
        <f t="shared" si="28"/>
        <v>1.8273736891540882E-2</v>
      </c>
      <c r="L121" s="77"/>
    </row>
    <row r="122" spans="2:12" x14ac:dyDescent="0.25">
      <c r="B122" s="276"/>
      <c r="C122" s="282"/>
      <c r="D122" s="4" t="s">
        <v>54</v>
      </c>
      <c r="E122" s="41">
        <f t="shared" si="27"/>
        <v>6.6962722385108178</v>
      </c>
      <c r="F122" s="41">
        <f t="shared" si="27"/>
        <v>6.7011488498986305</v>
      </c>
      <c r="G122" s="41">
        <f t="shared" si="27"/>
        <v>6.9398111465252752</v>
      </c>
      <c r="H122" s="41">
        <f t="shared" si="27"/>
        <v>7.0199003761805177</v>
      </c>
      <c r="I122" s="41">
        <f t="shared" si="27"/>
        <v>6.8126303935514461</v>
      </c>
      <c r="J122" s="31">
        <f t="shared" si="18"/>
        <v>-2.9526057568048492E-2</v>
      </c>
      <c r="K122" s="41">
        <f t="shared" si="28"/>
        <v>-0.20726998262907159</v>
      </c>
      <c r="L122" s="42"/>
    </row>
    <row r="123" spans="2:12" x14ac:dyDescent="0.25">
      <c r="B123" s="276"/>
      <c r="C123" s="283"/>
      <c r="D123" s="32" t="s">
        <v>55</v>
      </c>
      <c r="E123" s="79">
        <f t="shared" si="27"/>
        <v>5.507566581068204</v>
      </c>
      <c r="F123" s="79">
        <f t="shared" si="27"/>
        <v>6.8462726133947038</v>
      </c>
      <c r="G123" s="79">
        <f t="shared" si="27"/>
        <v>6.0453228898951581</v>
      </c>
      <c r="H123" s="79">
        <f t="shared" si="27"/>
        <v>5.9896593243147533</v>
      </c>
      <c r="I123" s="79">
        <f t="shared" si="27"/>
        <v>5.4549647893103961</v>
      </c>
      <c r="J123" s="74">
        <f t="shared" si="18"/>
        <v>-8.9269607176787003E-2</v>
      </c>
      <c r="K123" s="79">
        <f t="shared" si="28"/>
        <v>-0.53469453500435726</v>
      </c>
      <c r="L123" s="56"/>
    </row>
    <row r="124" spans="2:12" x14ac:dyDescent="0.25">
      <c r="B124" s="276"/>
      <c r="C124" s="284" t="s">
        <v>36</v>
      </c>
      <c r="D124" s="67" t="s">
        <v>45</v>
      </c>
      <c r="E124" s="69">
        <v>0.66625956780707296</v>
      </c>
      <c r="F124" s="69">
        <v>0.73582128234327682</v>
      </c>
      <c r="G124" s="69">
        <v>0.76739180083364034</v>
      </c>
      <c r="H124" s="69">
        <v>0.75971811263049638</v>
      </c>
      <c r="I124" s="69">
        <v>0.72226817205138483</v>
      </c>
      <c r="J124" s="69">
        <f t="shared" si="18"/>
        <v>-4.929452116054267E-2</v>
      </c>
      <c r="K124" s="75">
        <f t="shared" ref="K124:K125" si="29">(I124-H124)*100</f>
        <v>-3.7449940579111551</v>
      </c>
      <c r="L124" s="69"/>
    </row>
    <row r="125" spans="2:12" x14ac:dyDescent="0.25">
      <c r="B125" s="276"/>
      <c r="C125" s="285"/>
      <c r="D125" s="15" t="s">
        <v>46</v>
      </c>
      <c r="E125" s="18">
        <v>0.75866325066858042</v>
      </c>
      <c r="F125" s="18">
        <v>0.79523498192645192</v>
      </c>
      <c r="G125" s="18">
        <v>0.80511965007591357</v>
      </c>
      <c r="H125" s="18">
        <v>0.79747373574815117</v>
      </c>
      <c r="I125" s="18">
        <v>0.7622046783121571</v>
      </c>
      <c r="J125" s="18">
        <f t="shared" si="18"/>
        <v>-4.4225979935133997E-2</v>
      </c>
      <c r="K125" s="44">
        <f t="shared" si="29"/>
        <v>-3.5269057435994067</v>
      </c>
      <c r="L125" s="18"/>
    </row>
    <row r="126" spans="2:12" x14ac:dyDescent="0.25">
      <c r="B126" s="276"/>
      <c r="C126" s="285"/>
      <c r="D126" s="19" t="s">
        <v>47</v>
      </c>
      <c r="E126" s="63">
        <v>0.60684885109631315</v>
      </c>
      <c r="F126" s="63">
        <v>0.68761357632253173</v>
      </c>
      <c r="G126" s="63">
        <v>0.71724624369257761</v>
      </c>
      <c r="H126" s="63">
        <v>0.72628103050527704</v>
      </c>
      <c r="I126" s="63">
        <v>0.71218114434960766</v>
      </c>
      <c r="J126" s="63">
        <f t="shared" si="18"/>
        <v>-1.941381581432744E-2</v>
      </c>
      <c r="K126" s="46">
        <f>(I126-H126)*100</f>
        <v>-1.4099886155669372</v>
      </c>
      <c r="L126" s="63"/>
    </row>
    <row r="127" spans="2:12" x14ac:dyDescent="0.25">
      <c r="B127" s="276"/>
      <c r="C127" s="285"/>
      <c r="D127" s="19" t="s">
        <v>48</v>
      </c>
      <c r="E127" s="63">
        <v>0.51377160668744681</v>
      </c>
      <c r="F127" s="63">
        <v>0.51944363491853229</v>
      </c>
      <c r="G127" s="63">
        <v>0.55958816772575426</v>
      </c>
      <c r="H127" s="63">
        <v>0.57376280479007358</v>
      </c>
      <c r="I127" s="63">
        <v>0.54667465860523301</v>
      </c>
      <c r="J127" s="63">
        <f t="shared" si="18"/>
        <v>-4.7211401573428069E-2</v>
      </c>
      <c r="K127" s="46">
        <f t="shared" ref="K127:K134" si="30">(I127-H127)*100</f>
        <v>-2.7088146184840567</v>
      </c>
      <c r="L127" s="63"/>
    </row>
    <row r="128" spans="2:12" x14ac:dyDescent="0.25">
      <c r="B128" s="276"/>
      <c r="C128" s="285"/>
      <c r="D128" s="19" t="s">
        <v>49</v>
      </c>
      <c r="E128" s="63">
        <v>0.5465328844515398</v>
      </c>
      <c r="F128" s="63">
        <v>0.6423612292098908</v>
      </c>
      <c r="G128" s="63">
        <v>0.84663971865417198</v>
      </c>
      <c r="H128" s="63">
        <v>0.662226954645041</v>
      </c>
      <c r="I128" s="63">
        <v>0.65812239437368825</v>
      </c>
      <c r="J128" s="63">
        <f t="shared" si="18"/>
        <v>-6.1981171901298593E-3</v>
      </c>
      <c r="K128" s="46">
        <f t="shared" si="30"/>
        <v>-0.41045602713527529</v>
      </c>
      <c r="L128" s="63"/>
    </row>
    <row r="129" spans="2:12" x14ac:dyDescent="0.25">
      <c r="B129" s="276"/>
      <c r="C129" s="285"/>
      <c r="D129" s="19" t="s">
        <v>50</v>
      </c>
      <c r="E129" s="63">
        <v>0.60935386615172649</v>
      </c>
      <c r="F129" s="63">
        <v>0.71530517380659808</v>
      </c>
      <c r="G129" s="63">
        <v>0.76828447568834213</v>
      </c>
      <c r="H129" s="63">
        <v>0.76914114545437362</v>
      </c>
      <c r="I129" s="63">
        <v>0.69038439713207655</v>
      </c>
      <c r="J129" s="63">
        <f t="shared" si="18"/>
        <v>-0.10239570303545675</v>
      </c>
      <c r="K129" s="46">
        <f t="shared" si="30"/>
        <v>-7.8756748322297065</v>
      </c>
      <c r="L129" s="63"/>
    </row>
    <row r="130" spans="2:12" x14ac:dyDescent="0.25">
      <c r="B130" s="276"/>
      <c r="C130" s="285"/>
      <c r="D130" s="19" t="s">
        <v>51</v>
      </c>
      <c r="E130" s="63">
        <v>0.58159782989149456</v>
      </c>
      <c r="F130" s="63">
        <v>0.63796636216170066</v>
      </c>
      <c r="G130" s="63">
        <v>0.6363350982567022</v>
      </c>
      <c r="H130" s="63">
        <v>0.62030754997336623</v>
      </c>
      <c r="I130" s="63">
        <v>0.55679254536537515</v>
      </c>
      <c r="J130" s="63">
        <f t="shared" si="18"/>
        <v>-0.10239276405827757</v>
      </c>
      <c r="K130" s="46">
        <f t="shared" si="30"/>
        <v>-6.3515004607991088</v>
      </c>
      <c r="L130" s="63"/>
    </row>
    <row r="131" spans="2:12" x14ac:dyDescent="0.25">
      <c r="B131" s="276"/>
      <c r="C131" s="285"/>
      <c r="D131" s="19" t="s">
        <v>52</v>
      </c>
      <c r="E131" s="63">
        <v>0.78821510297482833</v>
      </c>
      <c r="F131" s="63">
        <v>0.79081355371510265</v>
      </c>
      <c r="G131" s="63">
        <v>0.82721106012071322</v>
      </c>
      <c r="H131" s="63">
        <v>0.83038716807621615</v>
      </c>
      <c r="I131" s="63">
        <v>0.73693583820631281</v>
      </c>
      <c r="J131" s="63">
        <f t="shared" si="18"/>
        <v>-0.11253946768759082</v>
      </c>
      <c r="K131" s="46">
        <f t="shared" si="30"/>
        <v>-9.3451329869903343</v>
      </c>
      <c r="L131" s="63"/>
    </row>
    <row r="132" spans="2:12" x14ac:dyDescent="0.25">
      <c r="B132" s="276"/>
      <c r="C132" s="285"/>
      <c r="D132" s="19" t="s">
        <v>53</v>
      </c>
      <c r="E132" s="63">
        <v>0.54580441057363549</v>
      </c>
      <c r="F132" s="63">
        <v>0.56550617566639283</v>
      </c>
      <c r="G132" s="63">
        <v>0.58597576564084597</v>
      </c>
      <c r="H132" s="63">
        <v>0.61904040688664097</v>
      </c>
      <c r="I132" s="63">
        <v>0.57580690456131334</v>
      </c>
      <c r="J132" s="63">
        <f t="shared" si="18"/>
        <v>-6.9839548185171352E-2</v>
      </c>
      <c r="K132" s="46">
        <f t="shared" si="30"/>
        <v>-4.3233502325327633</v>
      </c>
      <c r="L132" s="63"/>
    </row>
    <row r="133" spans="2:12" x14ac:dyDescent="0.25">
      <c r="B133" s="276"/>
      <c r="C133" s="285"/>
      <c r="D133" s="19" t="s">
        <v>54</v>
      </c>
      <c r="E133" s="63">
        <v>0.71742325710048371</v>
      </c>
      <c r="F133" s="63">
        <v>0.80019905523483881</v>
      </c>
      <c r="G133" s="63">
        <v>0.85252214769521262</v>
      </c>
      <c r="H133" s="63">
        <v>0.83593225901069002</v>
      </c>
      <c r="I133" s="63">
        <v>0.84223272159198326</v>
      </c>
      <c r="J133" s="63">
        <f t="shared" si="18"/>
        <v>7.5370492206505713E-3</v>
      </c>
      <c r="K133" s="46">
        <f t="shared" si="30"/>
        <v>0.63004625812932424</v>
      </c>
      <c r="L133" s="22"/>
    </row>
    <row r="134" spans="2:12" x14ac:dyDescent="0.25">
      <c r="B134" s="276"/>
      <c r="C134" s="286"/>
      <c r="D134" s="23" t="s">
        <v>55</v>
      </c>
      <c r="E134" s="63">
        <v>0.48620287491195902</v>
      </c>
      <c r="F134" s="63">
        <v>0.7218877475794957</v>
      </c>
      <c r="G134" s="63">
        <v>0.67564297991917821</v>
      </c>
      <c r="H134" s="63">
        <v>0.64261398176291795</v>
      </c>
      <c r="I134" s="63">
        <v>0.50530837540295603</v>
      </c>
      <c r="J134" s="63">
        <f t="shared" si="18"/>
        <v>-0.21366731857169363</v>
      </c>
      <c r="K134" s="46">
        <f t="shared" si="30"/>
        <v>-13.730560635996191</v>
      </c>
      <c r="L134" s="47"/>
    </row>
    <row r="135" spans="2:12" x14ac:dyDescent="0.25">
      <c r="B135" s="276"/>
      <c r="C135" s="287" t="s">
        <v>39</v>
      </c>
      <c r="D135" s="67" t="s">
        <v>45</v>
      </c>
      <c r="E135" s="68">
        <v>122631.42857142857</v>
      </c>
      <c r="F135" s="68">
        <v>125112.42857142857</v>
      </c>
      <c r="G135" s="68">
        <v>127001.28571428571</v>
      </c>
      <c r="H135" s="68">
        <v>125164.85714285714</v>
      </c>
      <c r="I135" s="68">
        <v>128894.28571428571</v>
      </c>
      <c r="J135" s="69">
        <f t="shared" si="18"/>
        <v>2.9796131730266628E-2</v>
      </c>
      <c r="K135" s="68">
        <f t="shared" ref="K135:K136" si="31">I135-H135</f>
        <v>3729.4285714285652</v>
      </c>
      <c r="L135" s="69">
        <f>I135/$I$135</f>
        <v>1</v>
      </c>
    </row>
    <row r="136" spans="2:12" x14ac:dyDescent="0.25">
      <c r="B136" s="276"/>
      <c r="C136" s="282"/>
      <c r="D136" s="26" t="s">
        <v>46</v>
      </c>
      <c r="E136" s="27">
        <v>44006.428571428572</v>
      </c>
      <c r="F136" s="27">
        <v>45709.428571428572</v>
      </c>
      <c r="G136" s="27">
        <v>46334</v>
      </c>
      <c r="H136" s="27">
        <v>44549.285714285717</v>
      </c>
      <c r="I136" s="27">
        <v>47048.714285714283</v>
      </c>
      <c r="J136" s="36">
        <f t="shared" si="18"/>
        <v>5.6104795651685802E-2</v>
      </c>
      <c r="K136" s="27">
        <f t="shared" si="31"/>
        <v>2499.4285714285652</v>
      </c>
      <c r="L136" s="38">
        <f t="shared" ref="L136:L145" si="32">I136/$I$135</f>
        <v>0.36501784408042026</v>
      </c>
    </row>
    <row r="137" spans="2:12" x14ac:dyDescent="0.25">
      <c r="B137" s="276"/>
      <c r="C137" s="282"/>
      <c r="D137" s="4" t="s">
        <v>47</v>
      </c>
      <c r="E137" s="29">
        <v>37622.857142857145</v>
      </c>
      <c r="F137" s="29">
        <v>37383.714285714283</v>
      </c>
      <c r="G137" s="29">
        <v>37615.714285714283</v>
      </c>
      <c r="H137" s="29">
        <v>37371.857142857145</v>
      </c>
      <c r="I137" s="29">
        <v>37561.714285714283</v>
      </c>
      <c r="J137" s="76">
        <f>I137/H137-1</f>
        <v>5.0802169699888378E-3</v>
      </c>
      <c r="K137" s="29">
        <f>I137-H137</f>
        <v>189.85714285713766</v>
      </c>
      <c r="L137" s="77">
        <f t="shared" si="32"/>
        <v>0.29141489149469108</v>
      </c>
    </row>
    <row r="138" spans="2:12" x14ac:dyDescent="0.25">
      <c r="B138" s="276"/>
      <c r="C138" s="282"/>
      <c r="D138" s="4" t="s">
        <v>48</v>
      </c>
      <c r="E138" s="29">
        <v>832</v>
      </c>
      <c r="F138" s="29">
        <v>890.71428571428567</v>
      </c>
      <c r="G138" s="29">
        <v>890.71428571428567</v>
      </c>
      <c r="H138" s="29">
        <v>915.42857142857144</v>
      </c>
      <c r="I138" s="29">
        <v>905</v>
      </c>
      <c r="J138" s="76">
        <f t="shared" ref="J138:J145" si="33">I138/H138-1</f>
        <v>-1.1392009987515661E-2</v>
      </c>
      <c r="K138" s="29">
        <f t="shared" ref="K138:K145" si="34">I138-H138</f>
        <v>-10.428571428571445</v>
      </c>
      <c r="L138" s="77">
        <f t="shared" si="32"/>
        <v>7.0212577305876359E-3</v>
      </c>
    </row>
    <row r="139" spans="2:12" x14ac:dyDescent="0.25">
      <c r="B139" s="276"/>
      <c r="C139" s="282"/>
      <c r="D139" s="4" t="s">
        <v>49</v>
      </c>
      <c r="E139" s="29">
        <v>4562</v>
      </c>
      <c r="F139" s="29">
        <v>4439.4285714285716</v>
      </c>
      <c r="G139" s="29">
        <v>4379.7142857142853</v>
      </c>
      <c r="H139" s="29">
        <v>4616</v>
      </c>
      <c r="I139" s="29">
        <v>4611.7142857142853</v>
      </c>
      <c r="J139" s="76">
        <f t="shared" si="33"/>
        <v>-9.2844763555344212E-4</v>
      </c>
      <c r="K139" s="29">
        <f t="shared" si="34"/>
        <v>-4.2857142857146755</v>
      </c>
      <c r="L139" s="77">
        <f t="shared" si="32"/>
        <v>3.577904373462195E-2</v>
      </c>
    </row>
    <row r="140" spans="2:12" x14ac:dyDescent="0.25">
      <c r="B140" s="276"/>
      <c r="C140" s="282"/>
      <c r="D140" s="4" t="s">
        <v>50</v>
      </c>
      <c r="E140" s="29">
        <v>18349.571428571428</v>
      </c>
      <c r="F140" s="29">
        <v>19048.857142857141</v>
      </c>
      <c r="G140" s="29">
        <v>20033.714285714286</v>
      </c>
      <c r="H140" s="29">
        <v>19970.714285714286</v>
      </c>
      <c r="I140" s="29">
        <v>20909.142857142859</v>
      </c>
      <c r="J140" s="76">
        <f t="shared" si="33"/>
        <v>4.6990235702278449E-2</v>
      </c>
      <c r="K140" s="29">
        <f t="shared" si="34"/>
        <v>938.42857142857247</v>
      </c>
      <c r="L140" s="77">
        <f t="shared" si="32"/>
        <v>0.16221931593997296</v>
      </c>
    </row>
    <row r="141" spans="2:12" x14ac:dyDescent="0.25">
      <c r="B141" s="276"/>
      <c r="C141" s="282"/>
      <c r="D141" s="4" t="s">
        <v>51</v>
      </c>
      <c r="E141" s="29">
        <v>646.71428571428567</v>
      </c>
      <c r="F141" s="29">
        <v>663</v>
      </c>
      <c r="G141" s="29">
        <v>673</v>
      </c>
      <c r="H141" s="29">
        <v>673</v>
      </c>
      <c r="I141" s="29">
        <v>673.28571428571433</v>
      </c>
      <c r="J141" s="76">
        <f t="shared" si="33"/>
        <v>4.245383145828896E-4</v>
      </c>
      <c r="K141" s="29">
        <f t="shared" si="34"/>
        <v>0.28571428571433444</v>
      </c>
      <c r="L141" s="77">
        <f t="shared" si="32"/>
        <v>5.2235497528428619E-3</v>
      </c>
    </row>
    <row r="142" spans="2:12" x14ac:dyDescent="0.25">
      <c r="B142" s="276"/>
      <c r="C142" s="282"/>
      <c r="D142" s="4" t="s">
        <v>52</v>
      </c>
      <c r="E142" s="29">
        <v>4286.7142857142853</v>
      </c>
      <c r="F142" s="29">
        <v>4791</v>
      </c>
      <c r="G142" s="29">
        <v>4797</v>
      </c>
      <c r="H142" s="29">
        <v>4789.2857142857147</v>
      </c>
      <c r="I142" s="29">
        <v>4671.2857142857147</v>
      </c>
      <c r="J142" s="76">
        <f t="shared" si="33"/>
        <v>-2.4638329604772524E-2</v>
      </c>
      <c r="K142" s="29">
        <f t="shared" si="34"/>
        <v>-118</v>
      </c>
      <c r="L142" s="77">
        <f t="shared" si="32"/>
        <v>3.6241216500786919E-2</v>
      </c>
    </row>
    <row r="143" spans="2:12" x14ac:dyDescent="0.25">
      <c r="B143" s="276"/>
      <c r="C143" s="282"/>
      <c r="D143" s="4" t="s">
        <v>53</v>
      </c>
      <c r="E143" s="29">
        <v>2602.4285714285716</v>
      </c>
      <c r="F143" s="29">
        <v>2802</v>
      </c>
      <c r="G143" s="29">
        <v>2773</v>
      </c>
      <c r="H143" s="29">
        <v>2678.4285714285716</v>
      </c>
      <c r="I143" s="29">
        <v>2973.4285714285716</v>
      </c>
      <c r="J143" s="76">
        <f t="shared" si="33"/>
        <v>0.11013920742439587</v>
      </c>
      <c r="K143" s="29">
        <f t="shared" si="34"/>
        <v>295</v>
      </c>
      <c r="L143" s="77">
        <f t="shared" si="32"/>
        <v>2.3068738501097245E-2</v>
      </c>
    </row>
    <row r="144" spans="2:12" x14ac:dyDescent="0.25">
      <c r="B144" s="276"/>
      <c r="C144" s="282"/>
      <c r="D144" s="4" t="s">
        <v>54</v>
      </c>
      <c r="E144" s="29">
        <v>6412</v>
      </c>
      <c r="F144" s="29">
        <v>6313</v>
      </c>
      <c r="G144" s="29">
        <v>6415</v>
      </c>
      <c r="H144" s="29">
        <v>6497</v>
      </c>
      <c r="I144" s="29">
        <v>6437.8571428571431</v>
      </c>
      <c r="J144" s="40">
        <f t="shared" si="33"/>
        <v>-9.1031025308383473E-3</v>
      </c>
      <c r="K144" s="29">
        <f t="shared" si="34"/>
        <v>-59.142857142856883</v>
      </c>
      <c r="L144" s="42">
        <f t="shared" si="32"/>
        <v>4.9946800257132093E-2</v>
      </c>
    </row>
    <row r="145" spans="2:12" x14ac:dyDescent="0.25">
      <c r="B145" s="277"/>
      <c r="C145" s="283"/>
      <c r="D145" s="32" t="s">
        <v>55</v>
      </c>
      <c r="E145" s="73">
        <v>3310.7142857142858</v>
      </c>
      <c r="F145" s="73">
        <v>3071.2857142857142</v>
      </c>
      <c r="G145" s="73">
        <v>3089.4285714285716</v>
      </c>
      <c r="H145" s="73">
        <v>3103.8571428571427</v>
      </c>
      <c r="I145" s="73">
        <v>3102.1428571428573</v>
      </c>
      <c r="J145" s="65">
        <f t="shared" si="33"/>
        <v>-5.5230818796880854E-4</v>
      </c>
      <c r="K145" s="73">
        <f t="shared" si="34"/>
        <v>-1.7142857142853245</v>
      </c>
      <c r="L145" s="56">
        <f t="shared" si="32"/>
        <v>2.4067342007846965E-2</v>
      </c>
    </row>
    <row r="146" spans="2:12" ht="6" customHeight="1" x14ac:dyDescent="0.25">
      <c r="B146" s="290"/>
      <c r="C146" s="290"/>
      <c r="D146" s="290"/>
      <c r="E146" s="290"/>
      <c r="F146" s="290"/>
      <c r="G146" s="290"/>
      <c r="H146" s="290"/>
      <c r="I146" s="290"/>
      <c r="J146" s="290"/>
      <c r="K146" s="290"/>
      <c r="L146" s="48"/>
    </row>
    <row r="147" spans="2:12" x14ac:dyDescent="0.25">
      <c r="B147" s="292" t="s">
        <v>57</v>
      </c>
      <c r="C147" s="292"/>
      <c r="D147" s="292"/>
      <c r="E147" s="292"/>
      <c r="F147" s="292"/>
      <c r="G147" s="292"/>
      <c r="H147" s="292"/>
      <c r="I147" s="292"/>
      <c r="J147" s="292"/>
      <c r="K147" s="292"/>
    </row>
    <row r="148" spans="2:12" x14ac:dyDescent="0.25">
      <c r="B148" s="64"/>
    </row>
    <row r="150" spans="2:12" ht="21.75" thickBot="1" x14ac:dyDescent="0.3">
      <c r="B150" s="274" t="s">
        <v>58</v>
      </c>
      <c r="C150" s="274"/>
      <c r="D150" s="274"/>
      <c r="E150" s="274"/>
      <c r="F150" s="274"/>
      <c r="G150" s="274"/>
      <c r="H150" s="274"/>
      <c r="I150" s="274"/>
      <c r="J150" s="274"/>
      <c r="K150" s="274"/>
      <c r="L150" s="12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4">
        <v>2021</v>
      </c>
      <c r="F152" s="14">
        <v>2022</v>
      </c>
      <c r="G152" s="14">
        <v>2023</v>
      </c>
      <c r="H152" s="14">
        <v>2024</v>
      </c>
      <c r="I152" s="14">
        <v>2025</v>
      </c>
      <c r="J152" s="14" t="str">
        <f>CONCATENATE("var. ",RIGHT(I152,2),"/",RIGHT(H152,2))</f>
        <v>var. 25/24</v>
      </c>
      <c r="K152" s="14" t="str">
        <f>CONCATENATE("dif. ",RIGHT(I152,2),"/",RIGHT(H152,2))</f>
        <v>dif. 25/24</v>
      </c>
      <c r="L152" s="14" t="str">
        <f>CONCATENATE("cuota ",I152)</f>
        <v>cuota 2025</v>
      </c>
    </row>
    <row r="153" spans="2:12" x14ac:dyDescent="0.25">
      <c r="B153" s="275" t="s">
        <v>44</v>
      </c>
      <c r="C153" s="278" t="s">
        <v>8</v>
      </c>
      <c r="D153" s="67" t="s">
        <v>45</v>
      </c>
      <c r="E153" s="68">
        <v>2335438</v>
      </c>
      <c r="F153" s="68">
        <v>4760117</v>
      </c>
      <c r="G153" s="68">
        <v>5189113</v>
      </c>
      <c r="H153" s="68">
        <v>5483293</v>
      </c>
      <c r="I153" s="68">
        <v>5451268</v>
      </c>
      <c r="J153" s="69">
        <f>I153/H153-1</f>
        <v>-5.8404684921998795E-3</v>
      </c>
      <c r="K153" s="68">
        <f>I153-H153</f>
        <v>-32025</v>
      </c>
      <c r="L153" s="69">
        <f>I153/$I$153</f>
        <v>1</v>
      </c>
    </row>
    <row r="154" spans="2:12" x14ac:dyDescent="0.25">
      <c r="B154" s="276"/>
      <c r="C154" s="279"/>
      <c r="D154" s="15" t="s">
        <v>46</v>
      </c>
      <c r="E154" s="16">
        <v>881045</v>
      </c>
      <c r="F154" s="16">
        <v>1757098</v>
      </c>
      <c r="G154" s="16">
        <v>1888751</v>
      </c>
      <c r="H154" s="16">
        <v>1938929</v>
      </c>
      <c r="I154" s="16">
        <v>1858237</v>
      </c>
      <c r="J154" s="18">
        <f t="shared" ref="J154" si="35">I154/H154-1</f>
        <v>-4.1616789475014349E-2</v>
      </c>
      <c r="K154" s="16">
        <f t="shared" ref="K154" si="36">I154-H154</f>
        <v>-80692</v>
      </c>
      <c r="L154" s="18">
        <f t="shared" ref="L154:L163" si="37">I154/$I$153</f>
        <v>0.34088160772869724</v>
      </c>
    </row>
    <row r="155" spans="2:12" x14ac:dyDescent="0.25">
      <c r="B155" s="276"/>
      <c r="C155" s="279"/>
      <c r="D155" s="19" t="s">
        <v>47</v>
      </c>
      <c r="E155" s="20">
        <v>492258</v>
      </c>
      <c r="F155" s="20">
        <v>1245331</v>
      </c>
      <c r="G155" s="20">
        <v>1320376</v>
      </c>
      <c r="H155" s="20">
        <v>1387795</v>
      </c>
      <c r="I155" s="20">
        <v>1421549</v>
      </c>
      <c r="J155" s="63">
        <f>I155/H155-1</f>
        <v>2.4322036035581585E-2</v>
      </c>
      <c r="K155" s="20">
        <f>I155-H155</f>
        <v>33754</v>
      </c>
      <c r="L155" s="63">
        <f t="shared" si="37"/>
        <v>0.26077400707505116</v>
      </c>
    </row>
    <row r="156" spans="2:12" x14ac:dyDescent="0.25">
      <c r="B156" s="276"/>
      <c r="C156" s="279"/>
      <c r="D156" s="19" t="s">
        <v>48</v>
      </c>
      <c r="E156" s="20">
        <v>20161</v>
      </c>
      <c r="F156" s="20">
        <v>37751</v>
      </c>
      <c r="G156" s="20">
        <v>51211</v>
      </c>
      <c r="H156" s="20">
        <v>45051</v>
      </c>
      <c r="I156" s="20">
        <v>44435</v>
      </c>
      <c r="J156" s="63">
        <f t="shared" ref="J156:J218" si="38">I156/H156-1</f>
        <v>-1.3673392377527738E-2</v>
      </c>
      <c r="K156" s="20">
        <f t="shared" ref="K156:K185" si="39">I156-H156</f>
        <v>-616</v>
      </c>
      <c r="L156" s="63">
        <f t="shared" si="37"/>
        <v>8.1513145198511619E-3</v>
      </c>
    </row>
    <row r="157" spans="2:12" x14ac:dyDescent="0.25">
      <c r="B157" s="276"/>
      <c r="C157" s="279"/>
      <c r="D157" s="19" t="s">
        <v>49</v>
      </c>
      <c r="E157" s="20">
        <v>70304</v>
      </c>
      <c r="F157" s="20">
        <v>161080</v>
      </c>
      <c r="G157" s="20">
        <v>173648</v>
      </c>
      <c r="H157" s="20">
        <v>231856</v>
      </c>
      <c r="I157" s="20">
        <v>188676</v>
      </c>
      <c r="J157" s="63">
        <f t="shared" si="38"/>
        <v>-0.1862362845904354</v>
      </c>
      <c r="K157" s="20">
        <f t="shared" si="39"/>
        <v>-43180</v>
      </c>
      <c r="L157" s="63">
        <f t="shared" si="37"/>
        <v>3.461139683464471E-2</v>
      </c>
    </row>
    <row r="158" spans="2:12" x14ac:dyDescent="0.25">
      <c r="B158" s="276"/>
      <c r="C158" s="279"/>
      <c r="D158" s="19" t="s">
        <v>50</v>
      </c>
      <c r="E158" s="20">
        <v>354204</v>
      </c>
      <c r="F158" s="20">
        <v>710789</v>
      </c>
      <c r="G158" s="20">
        <v>800263</v>
      </c>
      <c r="H158" s="20">
        <v>915958</v>
      </c>
      <c r="I158" s="20">
        <v>937396</v>
      </c>
      <c r="J158" s="63">
        <f t="shared" si="38"/>
        <v>2.3405003286176784E-2</v>
      </c>
      <c r="K158" s="20">
        <f t="shared" si="39"/>
        <v>21438</v>
      </c>
      <c r="L158" s="63">
        <f t="shared" si="37"/>
        <v>0.17195925791944186</v>
      </c>
    </row>
    <row r="159" spans="2:12" x14ac:dyDescent="0.25">
      <c r="B159" s="276"/>
      <c r="C159" s="279"/>
      <c r="D159" s="19" t="s">
        <v>51</v>
      </c>
      <c r="E159" s="20">
        <v>33444</v>
      </c>
      <c r="F159" s="20">
        <v>51485</v>
      </c>
      <c r="G159" s="20">
        <v>58157</v>
      </c>
      <c r="H159" s="20">
        <v>57388</v>
      </c>
      <c r="I159" s="20">
        <v>56585</v>
      </c>
      <c r="J159" s="63">
        <f t="shared" si="38"/>
        <v>-1.3992472293859359E-2</v>
      </c>
      <c r="K159" s="20">
        <f t="shared" si="39"/>
        <v>-803</v>
      </c>
      <c r="L159" s="63">
        <f t="shared" si="37"/>
        <v>1.0380153755052952E-2</v>
      </c>
    </row>
    <row r="160" spans="2:12" x14ac:dyDescent="0.25">
      <c r="B160" s="276"/>
      <c r="C160" s="279"/>
      <c r="D160" s="19" t="s">
        <v>52</v>
      </c>
      <c r="E160" s="20">
        <v>107459</v>
      </c>
      <c r="F160" s="20">
        <v>198873</v>
      </c>
      <c r="G160" s="20">
        <v>252588</v>
      </c>
      <c r="H160" s="20">
        <v>239146</v>
      </c>
      <c r="I160" s="20">
        <v>250668</v>
      </c>
      <c r="J160" s="63">
        <f t="shared" si="38"/>
        <v>4.8179773025682993E-2</v>
      </c>
      <c r="K160" s="20">
        <f t="shared" si="39"/>
        <v>11522</v>
      </c>
      <c r="L160" s="63">
        <f t="shared" si="37"/>
        <v>4.5983429910252074E-2</v>
      </c>
    </row>
    <row r="161" spans="2:12" x14ac:dyDescent="0.25">
      <c r="B161" s="276"/>
      <c r="C161" s="279"/>
      <c r="D161" s="19" t="s">
        <v>53</v>
      </c>
      <c r="E161" s="20">
        <v>164258</v>
      </c>
      <c r="F161" s="20">
        <v>229131</v>
      </c>
      <c r="G161" s="20">
        <v>240044</v>
      </c>
      <c r="H161" s="20">
        <v>250407</v>
      </c>
      <c r="I161" s="20">
        <v>282601</v>
      </c>
      <c r="J161" s="63">
        <f t="shared" si="38"/>
        <v>0.12856669342310711</v>
      </c>
      <c r="K161" s="20">
        <f t="shared" si="39"/>
        <v>32194</v>
      </c>
      <c r="L161" s="63">
        <f t="shared" si="37"/>
        <v>5.184133306232605E-2</v>
      </c>
    </row>
    <row r="162" spans="2:12" x14ac:dyDescent="0.25">
      <c r="B162" s="276"/>
      <c r="C162" s="279"/>
      <c r="D162" s="19" t="s">
        <v>54</v>
      </c>
      <c r="E162" s="20">
        <v>140346</v>
      </c>
      <c r="F162" s="20">
        <v>257142</v>
      </c>
      <c r="G162" s="20">
        <v>280769</v>
      </c>
      <c r="H162" s="20">
        <v>288350</v>
      </c>
      <c r="I162" s="20">
        <v>287664</v>
      </c>
      <c r="J162" s="22">
        <f t="shared" si="38"/>
        <v>-2.3790532339170722E-3</v>
      </c>
      <c r="K162" s="20">
        <f t="shared" si="39"/>
        <v>-686</v>
      </c>
      <c r="L162" s="22">
        <f t="shared" si="37"/>
        <v>5.277010779877269E-2</v>
      </c>
    </row>
    <row r="163" spans="2:12" x14ac:dyDescent="0.25">
      <c r="B163" s="276"/>
      <c r="C163" s="280"/>
      <c r="D163" s="23" t="s">
        <v>55</v>
      </c>
      <c r="E163" s="71">
        <v>4742835</v>
      </c>
      <c r="F163" s="71">
        <v>9631671</v>
      </c>
      <c r="G163" s="71">
        <v>10501532</v>
      </c>
      <c r="H163" s="71">
        <v>11094999</v>
      </c>
      <c r="I163" s="71">
        <v>11025993</v>
      </c>
      <c r="J163" s="47">
        <f t="shared" si="38"/>
        <v>-6.2195589201945456E-3</v>
      </c>
      <c r="K163" s="71">
        <f t="shared" si="39"/>
        <v>-69006</v>
      </c>
      <c r="L163" s="47">
        <f t="shared" si="37"/>
        <v>2.02264739139591</v>
      </c>
    </row>
    <row r="164" spans="2:12" x14ac:dyDescent="0.25">
      <c r="B164" s="276"/>
      <c r="C164" s="281" t="s">
        <v>18</v>
      </c>
      <c r="D164" s="67" t="s">
        <v>45</v>
      </c>
      <c r="E164" s="68">
        <v>2347681</v>
      </c>
      <c r="F164" s="68">
        <v>4835278</v>
      </c>
      <c r="G164" s="68">
        <v>5281667</v>
      </c>
      <c r="H164" s="68">
        <v>5579982</v>
      </c>
      <c r="I164" s="68">
        <v>5548336</v>
      </c>
      <c r="J164" s="69">
        <f>I164/H164-1</f>
        <v>-5.6713444595341E-3</v>
      </c>
      <c r="K164" s="68">
        <f>I164-H164</f>
        <v>-31646</v>
      </c>
      <c r="L164" s="69">
        <f t="shared" ref="L164:L174" si="40">I164/$I$164</f>
        <v>1</v>
      </c>
    </row>
    <row r="165" spans="2:12" x14ac:dyDescent="0.25">
      <c r="B165" s="276"/>
      <c r="C165" s="282"/>
      <c r="D165" s="26" t="s">
        <v>46</v>
      </c>
      <c r="E165" s="27">
        <v>886032</v>
      </c>
      <c r="F165" s="27">
        <v>1785420</v>
      </c>
      <c r="G165" s="27">
        <v>1925435</v>
      </c>
      <c r="H165" s="27">
        <v>1977808</v>
      </c>
      <c r="I165" s="27">
        <v>1894928</v>
      </c>
      <c r="J165" s="82">
        <f t="shared" ref="J165" si="41">I165/H165-1</f>
        <v>-4.1904977631802454E-2</v>
      </c>
      <c r="K165" s="27">
        <f t="shared" ref="K165" si="42">I165-H165</f>
        <v>-82880</v>
      </c>
      <c r="L165" s="38">
        <f t="shared" si="40"/>
        <v>0.34153086619123285</v>
      </c>
    </row>
    <row r="166" spans="2:12" x14ac:dyDescent="0.25">
      <c r="B166" s="276"/>
      <c r="C166" s="282"/>
      <c r="D166" s="4" t="s">
        <v>47</v>
      </c>
      <c r="E166" s="29">
        <v>494807</v>
      </c>
      <c r="F166" s="29">
        <v>1266939</v>
      </c>
      <c r="G166" s="29">
        <v>1346478</v>
      </c>
      <c r="H166" s="29">
        <v>1414199</v>
      </c>
      <c r="I166" s="29">
        <v>1450547</v>
      </c>
      <c r="J166" s="83">
        <f>I166/H166-1</f>
        <v>2.5702181941862579E-2</v>
      </c>
      <c r="K166" s="29">
        <f>I166-H166</f>
        <v>36348</v>
      </c>
      <c r="L166" s="77">
        <f t="shared" si="40"/>
        <v>0.26143820417508962</v>
      </c>
    </row>
    <row r="167" spans="2:12" x14ac:dyDescent="0.25">
      <c r="B167" s="276"/>
      <c r="C167" s="282"/>
      <c r="D167" s="4" t="s">
        <v>48</v>
      </c>
      <c r="E167" s="29">
        <v>20284</v>
      </c>
      <c r="F167" s="29">
        <v>38233</v>
      </c>
      <c r="G167" s="29">
        <v>51611</v>
      </c>
      <c r="H167" s="29">
        <v>45550</v>
      </c>
      <c r="I167" s="29">
        <v>45028</v>
      </c>
      <c r="J167" s="83">
        <f t="shared" ref="J167:J174" si="43">I167/H167-1</f>
        <v>-1.1459934138309591E-2</v>
      </c>
      <c r="K167" s="29">
        <f t="shared" ref="K167:K174" si="44">I167-H167</f>
        <v>-522</v>
      </c>
      <c r="L167" s="77">
        <f t="shared" si="40"/>
        <v>8.1155863667953781E-3</v>
      </c>
    </row>
    <row r="168" spans="2:12" x14ac:dyDescent="0.25">
      <c r="B168" s="276"/>
      <c r="C168" s="282"/>
      <c r="D168" s="4" t="s">
        <v>49</v>
      </c>
      <c r="E168" s="29">
        <v>71245</v>
      </c>
      <c r="F168" s="29">
        <v>164270</v>
      </c>
      <c r="G168" s="29">
        <v>177179</v>
      </c>
      <c r="H168" s="29">
        <v>234780</v>
      </c>
      <c r="I168" s="29">
        <v>191694</v>
      </c>
      <c r="J168" s="83">
        <f t="shared" si="43"/>
        <v>-0.18351648351648353</v>
      </c>
      <c r="K168" s="29">
        <f t="shared" si="44"/>
        <v>-43086</v>
      </c>
      <c r="L168" s="77">
        <f t="shared" si="40"/>
        <v>3.4549818179720908E-2</v>
      </c>
    </row>
    <row r="169" spans="2:12" x14ac:dyDescent="0.25">
      <c r="B169" s="276"/>
      <c r="C169" s="282"/>
      <c r="D169" s="4" t="s">
        <v>50</v>
      </c>
      <c r="E169" s="29">
        <v>355287</v>
      </c>
      <c r="F169" s="29">
        <v>721139</v>
      </c>
      <c r="G169" s="29">
        <v>813714</v>
      </c>
      <c r="H169" s="29">
        <v>930653</v>
      </c>
      <c r="I169" s="29">
        <v>952676</v>
      </c>
      <c r="J169" s="83">
        <f t="shared" si="43"/>
        <v>2.3664029450289226E-2</v>
      </c>
      <c r="K169" s="29">
        <f t="shared" si="44"/>
        <v>22023</v>
      </c>
      <c r="L169" s="77">
        <f t="shared" si="40"/>
        <v>0.17170481383968095</v>
      </c>
    </row>
    <row r="170" spans="2:12" x14ac:dyDescent="0.25">
      <c r="B170" s="276"/>
      <c r="C170" s="282"/>
      <c r="D170" s="4" t="s">
        <v>51</v>
      </c>
      <c r="E170" s="29">
        <v>33497</v>
      </c>
      <c r="F170" s="29">
        <v>51855</v>
      </c>
      <c r="G170" s="29">
        <v>58492</v>
      </c>
      <c r="H170" s="29">
        <v>57716</v>
      </c>
      <c r="I170" s="29">
        <v>56950</v>
      </c>
      <c r="J170" s="83">
        <f t="shared" si="43"/>
        <v>-1.3271883013375785E-2</v>
      </c>
      <c r="K170" s="29">
        <f t="shared" si="44"/>
        <v>-766</v>
      </c>
      <c r="L170" s="77">
        <f t="shared" si="40"/>
        <v>1.0264338713444896E-2</v>
      </c>
    </row>
    <row r="171" spans="2:12" x14ac:dyDescent="0.25">
      <c r="B171" s="276"/>
      <c r="C171" s="282"/>
      <c r="D171" s="4" t="s">
        <v>52</v>
      </c>
      <c r="E171" s="29">
        <v>108554</v>
      </c>
      <c r="F171" s="29">
        <v>202302</v>
      </c>
      <c r="G171" s="29">
        <v>255835</v>
      </c>
      <c r="H171" s="29">
        <v>243005</v>
      </c>
      <c r="I171" s="29">
        <v>254126</v>
      </c>
      <c r="J171" s="83">
        <f t="shared" si="43"/>
        <v>4.5764490442583572E-2</v>
      </c>
      <c r="K171" s="29">
        <f t="shared" si="44"/>
        <v>11121</v>
      </c>
      <c r="L171" s="77">
        <f t="shared" si="40"/>
        <v>4.5802200876082486E-2</v>
      </c>
    </row>
    <row r="172" spans="2:12" x14ac:dyDescent="0.25">
      <c r="B172" s="276"/>
      <c r="C172" s="282"/>
      <c r="D172" s="4" t="s">
        <v>53</v>
      </c>
      <c r="E172" s="29">
        <v>164413</v>
      </c>
      <c r="F172" s="29">
        <v>230406</v>
      </c>
      <c r="G172" s="29">
        <v>241537</v>
      </c>
      <c r="H172" s="29">
        <v>252084</v>
      </c>
      <c r="I172" s="29">
        <v>284121</v>
      </c>
      <c r="J172" s="83">
        <f t="shared" si="43"/>
        <v>0.12708858951777979</v>
      </c>
      <c r="K172" s="29">
        <f t="shared" si="44"/>
        <v>32037</v>
      </c>
      <c r="L172" s="77">
        <f t="shared" si="40"/>
        <v>5.1208326244120757E-2</v>
      </c>
    </row>
    <row r="173" spans="2:12" x14ac:dyDescent="0.25">
      <c r="B173" s="276"/>
      <c r="C173" s="282"/>
      <c r="D173" s="4" t="s">
        <v>54</v>
      </c>
      <c r="E173" s="29">
        <v>141329</v>
      </c>
      <c r="F173" s="29">
        <v>261669</v>
      </c>
      <c r="G173" s="29">
        <v>285810</v>
      </c>
      <c r="H173" s="29">
        <v>293795</v>
      </c>
      <c r="I173" s="29">
        <v>293036</v>
      </c>
      <c r="J173" s="31">
        <f t="shared" si="43"/>
        <v>-2.5834340271277956E-3</v>
      </c>
      <c r="K173" s="29">
        <f t="shared" si="44"/>
        <v>-759</v>
      </c>
      <c r="L173" s="42">
        <f t="shared" si="40"/>
        <v>5.281511429733167E-2</v>
      </c>
    </row>
    <row r="174" spans="2:12" x14ac:dyDescent="0.25">
      <c r="B174" s="276"/>
      <c r="C174" s="283"/>
      <c r="D174" s="32" t="s">
        <v>55</v>
      </c>
      <c r="E174" s="73">
        <v>4767595</v>
      </c>
      <c r="F174" s="73">
        <v>9783601</v>
      </c>
      <c r="G174" s="73">
        <v>10688910</v>
      </c>
      <c r="H174" s="73">
        <v>11290356</v>
      </c>
      <c r="I174" s="73">
        <v>11221902</v>
      </c>
      <c r="J174" s="74">
        <f t="shared" si="43"/>
        <v>-6.063050624798727E-3</v>
      </c>
      <c r="K174" s="73">
        <f t="shared" si="44"/>
        <v>-68454</v>
      </c>
      <c r="L174" s="56">
        <f t="shared" si="40"/>
        <v>2.0225707311165007</v>
      </c>
    </row>
    <row r="175" spans="2:12" x14ac:dyDescent="0.25">
      <c r="B175" s="276"/>
      <c r="C175" s="278" t="s">
        <v>21</v>
      </c>
      <c r="D175" s="67" t="s">
        <v>45</v>
      </c>
      <c r="E175" s="68">
        <v>13903380</v>
      </c>
      <c r="F175" s="68">
        <v>31413157</v>
      </c>
      <c r="G175" s="68">
        <v>34492002</v>
      </c>
      <c r="H175" s="68">
        <v>36085760</v>
      </c>
      <c r="I175" s="68">
        <v>34978337</v>
      </c>
      <c r="J175" s="69">
        <f t="shared" si="38"/>
        <v>-3.0688642833073265E-2</v>
      </c>
      <c r="K175" s="68">
        <f t="shared" si="39"/>
        <v>-1107423</v>
      </c>
      <c r="L175" s="69">
        <f>I175/$I$175</f>
        <v>1</v>
      </c>
    </row>
    <row r="176" spans="2:12" x14ac:dyDescent="0.25">
      <c r="B176" s="276"/>
      <c r="C176" s="279"/>
      <c r="D176" s="15" t="s">
        <v>46</v>
      </c>
      <c r="E176" s="16">
        <v>5763674</v>
      </c>
      <c r="F176" s="16">
        <v>12632443</v>
      </c>
      <c r="G176" s="16">
        <v>13593290</v>
      </c>
      <c r="H176" s="16">
        <v>13840017</v>
      </c>
      <c r="I176" s="16">
        <v>13113733</v>
      </c>
      <c r="J176" s="18">
        <f t="shared" si="38"/>
        <v>-5.2477103171188255E-2</v>
      </c>
      <c r="K176" s="16">
        <f t="shared" si="39"/>
        <v>-726284</v>
      </c>
      <c r="L176" s="18">
        <f t="shared" ref="L176:L185" si="45">I176/$I$175</f>
        <v>0.37491013366358727</v>
      </c>
    </row>
    <row r="177" spans="2:12" x14ac:dyDescent="0.25">
      <c r="B177" s="276"/>
      <c r="C177" s="279"/>
      <c r="D177" s="19" t="s">
        <v>47</v>
      </c>
      <c r="E177" s="20">
        <v>3367162</v>
      </c>
      <c r="F177" s="20">
        <v>8870774</v>
      </c>
      <c r="G177" s="20">
        <v>9740327</v>
      </c>
      <c r="H177" s="20">
        <v>10013119</v>
      </c>
      <c r="I177" s="20">
        <v>9994134</v>
      </c>
      <c r="J177" s="63">
        <f t="shared" si="38"/>
        <v>-1.8960126210424422E-3</v>
      </c>
      <c r="K177" s="20">
        <f t="shared" si="39"/>
        <v>-18985</v>
      </c>
      <c r="L177" s="63">
        <f t="shared" si="45"/>
        <v>0.28572353225369174</v>
      </c>
    </row>
    <row r="178" spans="2:12" x14ac:dyDescent="0.25">
      <c r="B178" s="276"/>
      <c r="C178" s="279"/>
      <c r="D178" s="19" t="s">
        <v>48</v>
      </c>
      <c r="E178" s="20">
        <v>98762</v>
      </c>
      <c r="F178" s="20">
        <v>168339</v>
      </c>
      <c r="G178" s="20">
        <v>182130</v>
      </c>
      <c r="H178" s="20">
        <v>192892</v>
      </c>
      <c r="I178" s="20">
        <v>197469</v>
      </c>
      <c r="J178" s="63">
        <f t="shared" si="38"/>
        <v>2.3728303921365379E-2</v>
      </c>
      <c r="K178" s="20">
        <f t="shared" si="39"/>
        <v>4577</v>
      </c>
      <c r="L178" s="63">
        <f t="shared" si="45"/>
        <v>5.6454656492102529E-3</v>
      </c>
    </row>
    <row r="179" spans="2:12" x14ac:dyDescent="0.25">
      <c r="B179" s="276"/>
      <c r="C179" s="279"/>
      <c r="D179" s="19" t="s">
        <v>49</v>
      </c>
      <c r="E179" s="20">
        <v>419370</v>
      </c>
      <c r="F179" s="20">
        <v>1014697</v>
      </c>
      <c r="G179" s="20">
        <v>988170</v>
      </c>
      <c r="H179" s="20">
        <v>1361415</v>
      </c>
      <c r="I179" s="20">
        <v>1103359</v>
      </c>
      <c r="J179" s="63">
        <f t="shared" si="38"/>
        <v>-0.1895498433615026</v>
      </c>
      <c r="K179" s="20">
        <f t="shared" si="39"/>
        <v>-258056</v>
      </c>
      <c r="L179" s="63">
        <f t="shared" si="45"/>
        <v>3.1544066831993754E-2</v>
      </c>
    </row>
    <row r="180" spans="2:12" x14ac:dyDescent="0.25">
      <c r="B180" s="276"/>
      <c r="C180" s="279"/>
      <c r="D180" s="19" t="s">
        <v>50</v>
      </c>
      <c r="E180" s="20">
        <v>1967362</v>
      </c>
      <c r="F180" s="20">
        <v>4353970</v>
      </c>
      <c r="G180" s="20">
        <v>5136286</v>
      </c>
      <c r="H180" s="20">
        <v>5762502</v>
      </c>
      <c r="I180" s="20">
        <v>5666416</v>
      </c>
      <c r="J180" s="63">
        <f t="shared" si="38"/>
        <v>-1.6674354299573313E-2</v>
      </c>
      <c r="K180" s="20">
        <f t="shared" si="39"/>
        <v>-96086</v>
      </c>
      <c r="L180" s="63">
        <f t="shared" si="45"/>
        <v>0.16199786742291378</v>
      </c>
    </row>
    <row r="181" spans="2:12" x14ac:dyDescent="0.25">
      <c r="B181" s="276"/>
      <c r="C181" s="279"/>
      <c r="D181" s="19" t="s">
        <v>51</v>
      </c>
      <c r="E181" s="20">
        <v>83402</v>
      </c>
      <c r="F181" s="20">
        <v>137757</v>
      </c>
      <c r="G181" s="20">
        <v>148334</v>
      </c>
      <c r="H181" s="20">
        <v>152300</v>
      </c>
      <c r="I181" s="20">
        <v>152519</v>
      </c>
      <c r="J181" s="63">
        <f t="shared" si="38"/>
        <v>1.4379514116875658E-3</v>
      </c>
      <c r="K181" s="20">
        <f t="shared" si="39"/>
        <v>219</v>
      </c>
      <c r="L181" s="63">
        <f t="shared" si="45"/>
        <v>4.3603845431530947E-3</v>
      </c>
    </row>
    <row r="182" spans="2:12" x14ac:dyDescent="0.25">
      <c r="B182" s="276"/>
      <c r="C182" s="279"/>
      <c r="D182" s="19" t="s">
        <v>52</v>
      </c>
      <c r="E182" s="20">
        <v>749212</v>
      </c>
      <c r="F182" s="20">
        <v>1316064</v>
      </c>
      <c r="G182" s="20">
        <v>1447168</v>
      </c>
      <c r="H182" s="20">
        <v>1453294</v>
      </c>
      <c r="I182" s="20">
        <v>1411233</v>
      </c>
      <c r="J182" s="63">
        <f t="shared" si="38"/>
        <v>-2.8941838334156755E-2</v>
      </c>
      <c r="K182" s="20">
        <f t="shared" si="39"/>
        <v>-42061</v>
      </c>
      <c r="L182" s="63">
        <f t="shared" si="45"/>
        <v>4.0345914672844513E-2</v>
      </c>
    </row>
    <row r="183" spans="2:12" x14ac:dyDescent="0.25">
      <c r="B183" s="276"/>
      <c r="C183" s="279"/>
      <c r="D183" s="19" t="s">
        <v>53</v>
      </c>
      <c r="E183" s="20">
        <v>359169</v>
      </c>
      <c r="F183" s="20">
        <v>543499</v>
      </c>
      <c r="G183" s="20">
        <v>577841</v>
      </c>
      <c r="H183" s="20">
        <v>583363</v>
      </c>
      <c r="I183" s="20">
        <v>615470</v>
      </c>
      <c r="J183" s="63">
        <f t="shared" si="38"/>
        <v>5.5037772364719739E-2</v>
      </c>
      <c r="K183" s="20">
        <f t="shared" si="39"/>
        <v>32107</v>
      </c>
      <c r="L183" s="63">
        <f t="shared" si="45"/>
        <v>1.7595747905339239E-2</v>
      </c>
    </row>
    <row r="184" spans="2:12" x14ac:dyDescent="0.25">
      <c r="B184" s="276"/>
      <c r="C184" s="279"/>
      <c r="D184" s="19" t="s">
        <v>54</v>
      </c>
      <c r="E184" s="20">
        <v>774989</v>
      </c>
      <c r="F184" s="20">
        <v>1753173</v>
      </c>
      <c r="G184" s="20">
        <v>1897228</v>
      </c>
      <c r="H184" s="20">
        <v>1991159</v>
      </c>
      <c r="I184" s="20">
        <v>2013195</v>
      </c>
      <c r="J184" s="22">
        <f t="shared" si="38"/>
        <v>1.1066921325720402E-2</v>
      </c>
      <c r="K184" s="20">
        <f t="shared" si="39"/>
        <v>22036</v>
      </c>
      <c r="L184" s="22">
        <f t="shared" si="45"/>
        <v>5.7555480696523678E-2</v>
      </c>
    </row>
    <row r="185" spans="2:12" x14ac:dyDescent="0.25">
      <c r="B185" s="276"/>
      <c r="C185" s="280"/>
      <c r="D185" s="23" t="s">
        <v>55</v>
      </c>
      <c r="E185" s="71">
        <v>28127038</v>
      </c>
      <c r="F185" s="71">
        <v>63448755</v>
      </c>
      <c r="G185" s="71">
        <v>69765232</v>
      </c>
      <c r="H185" s="71">
        <v>72907219</v>
      </c>
      <c r="I185" s="71">
        <v>70667483</v>
      </c>
      <c r="J185" s="47">
        <f t="shared" si="38"/>
        <v>-3.0720359804150554E-2</v>
      </c>
      <c r="K185" s="71">
        <f t="shared" si="39"/>
        <v>-2239736</v>
      </c>
      <c r="L185" s="47">
        <f t="shared" si="45"/>
        <v>2.0203214063607429</v>
      </c>
    </row>
    <row r="186" spans="2:12" x14ac:dyDescent="0.25">
      <c r="B186" s="276"/>
      <c r="C186" s="281" t="s">
        <v>22</v>
      </c>
      <c r="D186" s="67" t="s">
        <v>45</v>
      </c>
      <c r="E186" s="75">
        <f t="shared" ref="E186:I187" si="46">E175/E153</f>
        <v>5.9532216226677823</v>
      </c>
      <c r="F186" s="75">
        <f t="shared" si="46"/>
        <v>6.5992405228695006</v>
      </c>
      <c r="G186" s="75">
        <f t="shared" si="46"/>
        <v>6.6469938118518526</v>
      </c>
      <c r="H186" s="75">
        <f t="shared" si="46"/>
        <v>6.5810380732891716</v>
      </c>
      <c r="I186" s="75">
        <f t="shared" si="46"/>
        <v>6.4165506080420185</v>
      </c>
      <c r="J186" s="69">
        <f t="shared" si="38"/>
        <v>-2.4994151897520189E-2</v>
      </c>
      <c r="K186" s="75">
        <f t="shared" ref="K186:K187" si="47">(I186-H186)</f>
        <v>-0.16448746524715308</v>
      </c>
      <c r="L186" s="69"/>
    </row>
    <row r="187" spans="2:12" x14ac:dyDescent="0.25">
      <c r="B187" s="276"/>
      <c r="C187" s="282"/>
      <c r="D187" s="26" t="s">
        <v>46</v>
      </c>
      <c r="E187" s="37">
        <f t="shared" si="46"/>
        <v>6.5418610854156141</v>
      </c>
      <c r="F187" s="37">
        <f t="shared" si="46"/>
        <v>7.1893787369856437</v>
      </c>
      <c r="G187" s="37">
        <f t="shared" si="46"/>
        <v>7.1969730260897284</v>
      </c>
      <c r="H187" s="37">
        <f t="shared" si="46"/>
        <v>7.1379699823974985</v>
      </c>
      <c r="I187" s="37">
        <f t="shared" si="46"/>
        <v>7.0570831384801833</v>
      </c>
      <c r="J187" s="82">
        <f t="shared" si="38"/>
        <v>-1.1331911470177869E-2</v>
      </c>
      <c r="K187" s="37">
        <f t="shared" si="47"/>
        <v>-8.0886843917315154E-2</v>
      </c>
      <c r="L187" s="38"/>
    </row>
    <row r="188" spans="2:12" x14ac:dyDescent="0.25">
      <c r="B188" s="276"/>
      <c r="C188" s="282"/>
      <c r="D188" s="4" t="s">
        <v>47</v>
      </c>
      <c r="E188" s="41">
        <f>E177/E155</f>
        <v>6.8402382490482632</v>
      </c>
      <c r="F188" s="41">
        <f>F177/F155</f>
        <v>7.1232258732818821</v>
      </c>
      <c r="G188" s="41">
        <f>G177/G155</f>
        <v>7.3769342975031353</v>
      </c>
      <c r="H188" s="41">
        <f>H177/H155</f>
        <v>7.2151283150609418</v>
      </c>
      <c r="I188" s="41">
        <f>I177/I155</f>
        <v>7.0304533997772856</v>
      </c>
      <c r="J188" s="83">
        <f t="shared" si="38"/>
        <v>-2.5595513651249124E-2</v>
      </c>
      <c r="K188" s="41">
        <f>(I188-H188)</f>
        <v>-0.1846749152836562</v>
      </c>
      <c r="L188" s="77"/>
    </row>
    <row r="189" spans="2:12" x14ac:dyDescent="0.25">
      <c r="B189" s="276"/>
      <c r="C189" s="282"/>
      <c r="D189" s="4" t="s">
        <v>48</v>
      </c>
      <c r="E189" s="41">
        <f t="shared" ref="E189:I196" si="48">E178/E156</f>
        <v>4.8986657407866669</v>
      </c>
      <c r="F189" s="41">
        <f t="shared" si="48"/>
        <v>4.4591931339567168</v>
      </c>
      <c r="G189" s="41">
        <f t="shared" si="48"/>
        <v>3.556462478764328</v>
      </c>
      <c r="H189" s="41">
        <f t="shared" si="48"/>
        <v>4.2816363676721938</v>
      </c>
      <c r="I189" s="41">
        <f t="shared" si="48"/>
        <v>4.4439968493304827</v>
      </c>
      <c r="J189" s="83">
        <f t="shared" si="38"/>
        <v>3.7920193990355067E-2</v>
      </c>
      <c r="K189" s="41">
        <f t="shared" ref="K189:K196" si="49">(I189-H189)</f>
        <v>0.16236048165828887</v>
      </c>
      <c r="L189" s="77"/>
    </row>
    <row r="190" spans="2:12" x14ac:dyDescent="0.25">
      <c r="B190" s="276"/>
      <c r="C190" s="282"/>
      <c r="D190" s="4" t="s">
        <v>49</v>
      </c>
      <c r="E190" s="41">
        <f t="shared" si="48"/>
        <v>5.9650944469731453</v>
      </c>
      <c r="F190" s="41">
        <f t="shared" si="48"/>
        <v>6.2993357337968714</v>
      </c>
      <c r="G190" s="41">
        <f t="shared" si="48"/>
        <v>5.690650050677232</v>
      </c>
      <c r="H190" s="41">
        <f t="shared" si="48"/>
        <v>5.8718126768338967</v>
      </c>
      <c r="I190" s="41">
        <f t="shared" si="48"/>
        <v>5.8479032839364837</v>
      </c>
      <c r="J190" s="83">
        <f t="shared" si="38"/>
        <v>-4.0718929934094872E-3</v>
      </c>
      <c r="K190" s="41">
        <f t="shared" si="49"/>
        <v>-2.3909392897413007E-2</v>
      </c>
      <c r="L190" s="77"/>
    </row>
    <row r="191" spans="2:12" x14ac:dyDescent="0.25">
      <c r="B191" s="276"/>
      <c r="C191" s="282"/>
      <c r="D191" s="4" t="s">
        <v>50</v>
      </c>
      <c r="E191" s="41">
        <f t="shared" si="48"/>
        <v>5.5543189800228117</v>
      </c>
      <c r="F191" s="41">
        <f t="shared" si="48"/>
        <v>6.1255449929585293</v>
      </c>
      <c r="G191" s="41">
        <f t="shared" si="48"/>
        <v>6.4182475011340019</v>
      </c>
      <c r="H191" s="41">
        <f t="shared" si="48"/>
        <v>6.291229510523408</v>
      </c>
      <c r="I191" s="41">
        <f t="shared" si="48"/>
        <v>6.0448476417650596</v>
      </c>
      <c r="J191" s="83">
        <f t="shared" si="38"/>
        <v>-3.9162753217987456E-2</v>
      </c>
      <c r="K191" s="41">
        <f t="shared" si="49"/>
        <v>-0.24638186875834833</v>
      </c>
      <c r="L191" s="77"/>
    </row>
    <row r="192" spans="2:12" x14ac:dyDescent="0.25">
      <c r="B192" s="276"/>
      <c r="C192" s="282"/>
      <c r="D192" s="4" t="s">
        <v>51</v>
      </c>
      <c r="E192" s="41">
        <f t="shared" si="48"/>
        <v>2.4937806482478173</v>
      </c>
      <c r="F192" s="41">
        <f t="shared" si="48"/>
        <v>2.6756725259784404</v>
      </c>
      <c r="G192" s="41">
        <f t="shared" si="48"/>
        <v>2.5505786061867015</v>
      </c>
      <c r="H192" s="41">
        <f t="shared" si="48"/>
        <v>2.6538649194953647</v>
      </c>
      <c r="I192" s="41">
        <f t="shared" si="48"/>
        <v>2.6953963064416366</v>
      </c>
      <c r="J192" s="83">
        <f t="shared" si="38"/>
        <v>1.5649397466005688E-2</v>
      </c>
      <c r="K192" s="41">
        <f t="shared" si="49"/>
        <v>4.1531386946271898E-2</v>
      </c>
      <c r="L192" s="77"/>
    </row>
    <row r="193" spans="2:12" x14ac:dyDescent="0.25">
      <c r="B193" s="276"/>
      <c r="C193" s="282"/>
      <c r="D193" s="4" t="s">
        <v>52</v>
      </c>
      <c r="E193" s="41">
        <f t="shared" si="48"/>
        <v>6.9720730697289195</v>
      </c>
      <c r="F193" s="41">
        <f t="shared" si="48"/>
        <v>6.6176102336667117</v>
      </c>
      <c r="G193" s="41">
        <f t="shared" si="48"/>
        <v>5.729361648217651</v>
      </c>
      <c r="H193" s="41">
        <f t="shared" si="48"/>
        <v>6.0770157142498729</v>
      </c>
      <c r="I193" s="41">
        <f t="shared" si="48"/>
        <v>5.6298889367609748</v>
      </c>
      <c r="J193" s="83">
        <f t="shared" si="38"/>
        <v>-7.3576702531875871E-2</v>
      </c>
      <c r="K193" s="41">
        <f t="shared" si="49"/>
        <v>-0.44712677748889806</v>
      </c>
      <c r="L193" s="77"/>
    </row>
    <row r="194" spans="2:12" x14ac:dyDescent="0.25">
      <c r="B194" s="276"/>
      <c r="C194" s="282"/>
      <c r="D194" s="4" t="s">
        <v>53</v>
      </c>
      <c r="E194" s="41">
        <f t="shared" si="48"/>
        <v>2.1866149593931499</v>
      </c>
      <c r="F194" s="41">
        <f t="shared" si="48"/>
        <v>2.3720011696365835</v>
      </c>
      <c r="G194" s="41">
        <f t="shared" si="48"/>
        <v>2.4072295079235473</v>
      </c>
      <c r="H194" s="41">
        <f t="shared" si="48"/>
        <v>2.3296593146357729</v>
      </c>
      <c r="I194" s="41">
        <f t="shared" si="48"/>
        <v>2.1778762283219097</v>
      </c>
      <c r="J194" s="83">
        <f t="shared" si="38"/>
        <v>-6.5152481893084646E-2</v>
      </c>
      <c r="K194" s="41">
        <f t="shared" si="49"/>
        <v>-0.15178308631386317</v>
      </c>
      <c r="L194" s="77"/>
    </row>
    <row r="195" spans="2:12" x14ac:dyDescent="0.25">
      <c r="B195" s="276"/>
      <c r="C195" s="282"/>
      <c r="D195" s="4" t="s">
        <v>54</v>
      </c>
      <c r="E195" s="41">
        <f t="shared" si="48"/>
        <v>5.5219885141008653</v>
      </c>
      <c r="F195" s="41">
        <f t="shared" si="48"/>
        <v>6.8179177263924213</v>
      </c>
      <c r="G195" s="41">
        <f t="shared" si="48"/>
        <v>6.757255964867916</v>
      </c>
      <c r="H195" s="41">
        <f t="shared" si="48"/>
        <v>6.9053546037801281</v>
      </c>
      <c r="I195" s="41">
        <f t="shared" si="48"/>
        <v>6.9984252461204735</v>
      </c>
      <c r="J195" s="31">
        <f t="shared" si="38"/>
        <v>1.3478039533175723E-2</v>
      </c>
      <c r="K195" s="41">
        <f t="shared" si="49"/>
        <v>9.3070642340345344E-2</v>
      </c>
      <c r="L195" s="42"/>
    </row>
    <row r="196" spans="2:12" x14ac:dyDescent="0.25">
      <c r="B196" s="276"/>
      <c r="C196" s="283"/>
      <c r="D196" s="32" t="s">
        <v>55</v>
      </c>
      <c r="E196" s="79">
        <f t="shared" si="48"/>
        <v>5.9304272655489809</v>
      </c>
      <c r="F196" s="79">
        <f t="shared" si="48"/>
        <v>6.5875126963950494</v>
      </c>
      <c r="G196" s="79">
        <f t="shared" si="48"/>
        <v>6.643338514799555</v>
      </c>
      <c r="H196" s="79">
        <f t="shared" si="48"/>
        <v>6.5711785102459226</v>
      </c>
      <c r="I196" s="79">
        <f t="shared" si="48"/>
        <v>6.4091717634865173</v>
      </c>
      <c r="J196" s="74">
        <f t="shared" si="38"/>
        <v>-2.4654138752554178E-2</v>
      </c>
      <c r="K196" s="79">
        <f t="shared" si="49"/>
        <v>-0.1620067467594053</v>
      </c>
      <c r="L196" s="56"/>
    </row>
    <row r="197" spans="2:12" x14ac:dyDescent="0.25">
      <c r="B197" s="276"/>
      <c r="C197" s="284" t="s">
        <v>36</v>
      </c>
      <c r="D197" s="67" t="s">
        <v>45</v>
      </c>
      <c r="E197" s="69">
        <v>0.46071549284573426</v>
      </c>
      <c r="F197" s="69">
        <v>0.6956420710121819</v>
      </c>
      <c r="G197" s="69">
        <v>0.75278316087982655</v>
      </c>
      <c r="H197" s="69">
        <v>0.77385542737868784</v>
      </c>
      <c r="I197" s="69">
        <v>0.76271640953782749</v>
      </c>
      <c r="J197" s="69">
        <f t="shared" si="38"/>
        <v>-1.4394184555365896E-2</v>
      </c>
      <c r="K197" s="75">
        <f>(I197-H197)*100</f>
        <v>-1.1139017840860355</v>
      </c>
      <c r="L197" s="69"/>
    </row>
    <row r="198" spans="2:12" x14ac:dyDescent="0.25">
      <c r="B198" s="276"/>
      <c r="C198" s="285"/>
      <c r="D198" s="15" t="s">
        <v>46</v>
      </c>
      <c r="E198" s="18">
        <v>0.53007392392769836</v>
      </c>
      <c r="F198" s="18">
        <v>0.78235558932652216</v>
      </c>
      <c r="G198" s="18">
        <v>0.81137456860272439</v>
      </c>
      <c r="H198" s="18">
        <v>0.81303171930090867</v>
      </c>
      <c r="I198" s="18">
        <v>0.79492109395832511</v>
      </c>
      <c r="J198" s="18">
        <f t="shared" si="38"/>
        <v>-2.2275422855772664E-2</v>
      </c>
      <c r="K198" s="44">
        <f t="shared" ref="K198" si="50">(I198-H198)*100</f>
        <v>-1.8110625342583564</v>
      </c>
      <c r="L198" s="18"/>
    </row>
    <row r="199" spans="2:12" x14ac:dyDescent="0.25">
      <c r="B199" s="276"/>
      <c r="C199" s="285"/>
      <c r="D199" s="19" t="s">
        <v>47</v>
      </c>
      <c r="E199" s="63">
        <v>0.38237984856351559</v>
      </c>
      <c r="F199" s="63">
        <v>0.63554446972310374</v>
      </c>
      <c r="G199" s="63">
        <v>0.7120968992437916</v>
      </c>
      <c r="H199" s="63">
        <v>0.72338395178807657</v>
      </c>
      <c r="I199" s="63">
        <v>0.73569515745498237</v>
      </c>
      <c r="J199" s="63">
        <f t="shared" si="38"/>
        <v>1.7018909026768725E-2</v>
      </c>
      <c r="K199" s="46">
        <f>(I199-H199)*100</f>
        <v>1.23112056669058</v>
      </c>
      <c r="L199" s="63"/>
    </row>
    <row r="200" spans="2:12" x14ac:dyDescent="0.25">
      <c r="B200" s="276"/>
      <c r="C200" s="285"/>
      <c r="D200" s="19" t="s">
        <v>48</v>
      </c>
      <c r="E200" s="63">
        <v>0.40408330264719122</v>
      </c>
      <c r="F200" s="63">
        <v>0.53778304538949095</v>
      </c>
      <c r="G200" s="63">
        <v>0.55483289211938058</v>
      </c>
      <c r="H200" s="63">
        <v>0.58551125843092255</v>
      </c>
      <c r="I200" s="63">
        <v>0.59322446331044176</v>
      </c>
      <c r="J200" s="63">
        <f t="shared" si="38"/>
        <v>1.3173452719234424E-2</v>
      </c>
      <c r="K200" s="46">
        <f t="shared" ref="K200:K207" si="51">(I200-H200)*100</f>
        <v>0.77132048795192087</v>
      </c>
      <c r="L200" s="63"/>
    </row>
    <row r="201" spans="2:12" x14ac:dyDescent="0.25">
      <c r="B201" s="276"/>
      <c r="C201" s="285"/>
      <c r="D201" s="19" t="s">
        <v>49</v>
      </c>
      <c r="E201" s="63">
        <v>0.28621210694206145</v>
      </c>
      <c r="F201" s="63">
        <v>0.60938004840462912</v>
      </c>
      <c r="G201" s="63">
        <v>0.61609450810074784</v>
      </c>
      <c r="H201" s="63">
        <v>0.84038066713662607</v>
      </c>
      <c r="I201" s="63">
        <v>0.65487464685073948</v>
      </c>
      <c r="J201" s="63">
        <f t="shared" si="38"/>
        <v>-0.22074046624364774</v>
      </c>
      <c r="K201" s="46">
        <f t="shared" si="51"/>
        <v>-18.55060202858866</v>
      </c>
      <c r="L201" s="63"/>
    </row>
    <row r="202" spans="2:12" x14ac:dyDescent="0.25">
      <c r="B202" s="276"/>
      <c r="C202" s="285"/>
      <c r="D202" s="19" t="s">
        <v>50</v>
      </c>
      <c r="E202" s="63">
        <v>0.48615455783025679</v>
      </c>
      <c r="F202" s="63">
        <v>0.64956278782215049</v>
      </c>
      <c r="G202" s="63">
        <v>0.73256253105658276</v>
      </c>
      <c r="H202" s="63">
        <v>0.78559211607973245</v>
      </c>
      <c r="I202" s="63">
        <v>0.77515282700025978</v>
      </c>
      <c r="J202" s="63">
        <f t="shared" si="38"/>
        <v>-1.3288434119689052E-2</v>
      </c>
      <c r="K202" s="46">
        <f t="shared" si="51"/>
        <v>-1.0439289079472669</v>
      </c>
      <c r="L202" s="63"/>
    </row>
    <row r="203" spans="2:12" x14ac:dyDescent="0.25">
      <c r="B203" s="276"/>
      <c r="C203" s="285"/>
      <c r="D203" s="19" t="s">
        <v>51</v>
      </c>
      <c r="E203" s="63">
        <v>0.42945341263098274</v>
      </c>
      <c r="F203" s="63">
        <v>0.57741590694750078</v>
      </c>
      <c r="G203" s="63">
        <v>0.61259601883208059</v>
      </c>
      <c r="H203" s="63">
        <v>0.6183064169082243</v>
      </c>
      <c r="I203" s="63">
        <v>0.62089193755215866</v>
      </c>
      <c r="J203" s="63">
        <f t="shared" si="38"/>
        <v>4.1816170319934898E-3</v>
      </c>
      <c r="K203" s="46">
        <f t="shared" si="51"/>
        <v>0.25855206439343581</v>
      </c>
      <c r="L203" s="63"/>
    </row>
    <row r="204" spans="2:12" x14ac:dyDescent="0.25">
      <c r="B204" s="276"/>
      <c r="C204" s="285"/>
      <c r="D204" s="19" t="s">
        <v>52</v>
      </c>
      <c r="E204" s="63">
        <v>0.70336128458075009</v>
      </c>
      <c r="F204" s="63">
        <v>0.8015089072176752</v>
      </c>
      <c r="G204" s="63">
        <v>0.82779844332469787</v>
      </c>
      <c r="H204" s="63">
        <v>0.82775664662909765</v>
      </c>
      <c r="I204" s="63">
        <v>0.81840355885878524</v>
      </c>
      <c r="J204" s="63">
        <f t="shared" si="38"/>
        <v>-1.1299320649856837E-2</v>
      </c>
      <c r="K204" s="46">
        <f t="shared" si="51"/>
        <v>-0.93530877703124071</v>
      </c>
      <c r="L204" s="63"/>
    </row>
    <row r="205" spans="2:12" x14ac:dyDescent="0.25">
      <c r="B205" s="276"/>
      <c r="C205" s="285"/>
      <c r="D205" s="19" t="s">
        <v>53</v>
      </c>
      <c r="E205" s="63">
        <v>0.43287194104141685</v>
      </c>
      <c r="F205" s="63">
        <v>0.55540181632567553</v>
      </c>
      <c r="G205" s="63">
        <v>0.57078552018499329</v>
      </c>
      <c r="H205" s="63">
        <v>0.58707862058971227</v>
      </c>
      <c r="I205" s="63">
        <v>0.63035262548776616</v>
      </c>
      <c r="J205" s="63">
        <f t="shared" si="38"/>
        <v>7.3710749089424876E-2</v>
      </c>
      <c r="K205" s="46">
        <f t="shared" si="51"/>
        <v>4.3274004898053882</v>
      </c>
      <c r="L205" s="63"/>
    </row>
    <row r="206" spans="2:12" x14ac:dyDescent="0.25">
      <c r="B206" s="276"/>
      <c r="C206" s="285"/>
      <c r="D206" s="19" t="s">
        <v>54</v>
      </c>
      <c r="E206" s="63">
        <v>0.48201408869433904</v>
      </c>
      <c r="F206" s="63">
        <v>0.74895069673736636</v>
      </c>
      <c r="G206" s="63">
        <v>0.81783519993171871</v>
      </c>
      <c r="H206" s="63">
        <v>0.84626026183947245</v>
      </c>
      <c r="I206" s="63">
        <v>0.84894608892196821</v>
      </c>
      <c r="J206" s="63">
        <f t="shared" si="38"/>
        <v>3.173760134568715E-3</v>
      </c>
      <c r="K206" s="46">
        <f t="shared" si="51"/>
        <v>0.2685827082495762</v>
      </c>
      <c r="L206" s="22"/>
    </row>
    <row r="207" spans="2:12" x14ac:dyDescent="0.25">
      <c r="B207" s="276"/>
      <c r="C207" s="286"/>
      <c r="D207" s="23" t="s">
        <v>55</v>
      </c>
      <c r="E207" s="63">
        <v>26.908641616257476</v>
      </c>
      <c r="F207" s="63">
        <v>54.155969692546812</v>
      </c>
      <c r="G207" s="63">
        <v>62.212065167958194</v>
      </c>
      <c r="H207" s="63">
        <v>64.343032666079495</v>
      </c>
      <c r="I207" s="63">
        <v>62.365896191988249</v>
      </c>
      <c r="J207" s="63">
        <f t="shared" si="38"/>
        <v>-3.0728058535132718E-2</v>
      </c>
      <c r="K207" s="46">
        <f t="shared" si="51"/>
        <v>-197.7136474091246</v>
      </c>
      <c r="L207" s="47"/>
    </row>
    <row r="208" spans="2:12" x14ac:dyDescent="0.25">
      <c r="B208" s="276"/>
      <c r="C208" s="287" t="s">
        <v>59</v>
      </c>
      <c r="D208" s="67" t="s">
        <v>45</v>
      </c>
      <c r="E208" s="68">
        <v>82456</v>
      </c>
      <c r="F208" s="68">
        <v>123696</v>
      </c>
      <c r="G208" s="68">
        <v>125536</v>
      </c>
      <c r="H208" s="68">
        <v>135046</v>
      </c>
      <c r="I208" s="68">
        <v>125647</v>
      </c>
      <c r="J208" s="69">
        <f t="shared" si="38"/>
        <v>-6.9598507175332891E-2</v>
      </c>
      <c r="K208" s="68">
        <f t="shared" ref="K208:K209" si="52">I208-H208</f>
        <v>-9399</v>
      </c>
      <c r="L208" s="69">
        <f t="shared" ref="L208:L218" si="53">I208/$I$208</f>
        <v>1</v>
      </c>
    </row>
    <row r="209" spans="2:12" x14ac:dyDescent="0.25">
      <c r="B209" s="276"/>
      <c r="C209" s="282"/>
      <c r="D209" s="26" t="s">
        <v>46</v>
      </c>
      <c r="E209" s="27">
        <v>29697</v>
      </c>
      <c r="F209" s="27">
        <v>44233</v>
      </c>
      <c r="G209" s="27">
        <v>45902</v>
      </c>
      <c r="H209" s="27">
        <v>49468</v>
      </c>
      <c r="I209" s="27">
        <v>45191</v>
      </c>
      <c r="J209" s="36">
        <f t="shared" si="38"/>
        <v>-8.645993369450955E-2</v>
      </c>
      <c r="K209" s="27">
        <f t="shared" si="52"/>
        <v>-4277</v>
      </c>
      <c r="L209" s="38">
        <f t="shared" si="53"/>
        <v>0.3596663668850032</v>
      </c>
    </row>
    <row r="210" spans="2:12" x14ac:dyDescent="0.25">
      <c r="B210" s="276"/>
      <c r="C210" s="282"/>
      <c r="D210" s="4" t="s">
        <v>47</v>
      </c>
      <c r="E210" s="29">
        <v>24064</v>
      </c>
      <c r="F210" s="29">
        <v>38225</v>
      </c>
      <c r="G210" s="29">
        <v>37475</v>
      </c>
      <c r="H210" s="29">
        <v>39556</v>
      </c>
      <c r="I210" s="29">
        <v>37223</v>
      </c>
      <c r="J210" s="76">
        <f t="shared" si="38"/>
        <v>-5.897967438568108E-2</v>
      </c>
      <c r="K210" s="29">
        <f>I210-H210</f>
        <v>-2333</v>
      </c>
      <c r="L210" s="77">
        <f t="shared" si="53"/>
        <v>0.29625060685889837</v>
      </c>
    </row>
    <row r="211" spans="2:12" x14ac:dyDescent="0.25">
      <c r="B211" s="276"/>
      <c r="C211" s="282"/>
      <c r="D211" s="4" t="s">
        <v>48</v>
      </c>
      <c r="E211" s="29">
        <v>669</v>
      </c>
      <c r="F211" s="29">
        <v>857</v>
      </c>
      <c r="G211" s="29">
        <v>900</v>
      </c>
      <c r="H211" s="29">
        <v>975</v>
      </c>
      <c r="I211" s="29">
        <v>912</v>
      </c>
      <c r="J211" s="76">
        <f t="shared" si="38"/>
        <v>-6.461538461538463E-2</v>
      </c>
      <c r="K211" s="29">
        <f t="shared" ref="K211:K218" si="54">I211-H211</f>
        <v>-63</v>
      </c>
      <c r="L211" s="77">
        <f t="shared" si="53"/>
        <v>7.2584303644336913E-3</v>
      </c>
    </row>
    <row r="212" spans="2:12" x14ac:dyDescent="0.25">
      <c r="B212" s="276"/>
      <c r="C212" s="282"/>
      <c r="D212" s="4" t="s">
        <v>49</v>
      </c>
      <c r="E212" s="29">
        <v>4012</v>
      </c>
      <c r="F212" s="29">
        <v>4562</v>
      </c>
      <c r="G212" s="29">
        <v>4395</v>
      </c>
      <c r="H212" s="29">
        <v>4748</v>
      </c>
      <c r="I212" s="29">
        <v>4616</v>
      </c>
      <c r="J212" s="76">
        <f t="shared" si="38"/>
        <v>-2.780117944397642E-2</v>
      </c>
      <c r="K212" s="29">
        <f t="shared" si="54"/>
        <v>-132</v>
      </c>
      <c r="L212" s="77">
        <f t="shared" si="53"/>
        <v>3.6737844914721401E-2</v>
      </c>
    </row>
    <row r="213" spans="2:12" x14ac:dyDescent="0.25">
      <c r="B213" s="276"/>
      <c r="C213" s="282"/>
      <c r="D213" s="4" t="s">
        <v>50</v>
      </c>
      <c r="E213" s="29">
        <v>11050</v>
      </c>
      <c r="F213" s="29">
        <v>18364</v>
      </c>
      <c r="G213" s="29">
        <v>19209</v>
      </c>
      <c r="H213" s="29">
        <v>21355</v>
      </c>
      <c r="I213" s="29">
        <v>20029</v>
      </c>
      <c r="J213" s="76">
        <f t="shared" si="38"/>
        <v>-6.2093186607351858E-2</v>
      </c>
      <c r="K213" s="29">
        <f t="shared" si="54"/>
        <v>-1326</v>
      </c>
      <c r="L213" s="77">
        <f t="shared" si="53"/>
        <v>0.1594069098346956</v>
      </c>
    </row>
    <row r="214" spans="2:12" x14ac:dyDescent="0.25">
      <c r="B214" s="276"/>
      <c r="C214" s="282"/>
      <c r="D214" s="4" t="s">
        <v>51</v>
      </c>
      <c r="E214" s="29">
        <v>532</v>
      </c>
      <c r="F214" s="29">
        <v>654</v>
      </c>
      <c r="G214" s="29">
        <v>663</v>
      </c>
      <c r="H214" s="29">
        <v>729</v>
      </c>
      <c r="I214" s="29">
        <v>673</v>
      </c>
      <c r="J214" s="76">
        <f t="shared" si="38"/>
        <v>-7.6817558299039801E-2</v>
      </c>
      <c r="K214" s="29">
        <f t="shared" si="54"/>
        <v>-56</v>
      </c>
      <c r="L214" s="77">
        <f t="shared" si="53"/>
        <v>5.3562759158595112E-3</v>
      </c>
    </row>
    <row r="215" spans="2:12" x14ac:dyDescent="0.25">
      <c r="B215" s="276"/>
      <c r="C215" s="282"/>
      <c r="D215" s="4" t="s">
        <v>52</v>
      </c>
      <c r="E215" s="29">
        <v>2908</v>
      </c>
      <c r="F215" s="29">
        <v>4497</v>
      </c>
      <c r="G215" s="29">
        <v>4790</v>
      </c>
      <c r="H215" s="29">
        <v>5123</v>
      </c>
      <c r="I215" s="29">
        <v>4725</v>
      </c>
      <c r="J215" s="76">
        <f t="shared" si="38"/>
        <v>-7.7688854186999778E-2</v>
      </c>
      <c r="K215" s="29">
        <f t="shared" si="54"/>
        <v>-398</v>
      </c>
      <c r="L215" s="77">
        <f t="shared" si="53"/>
        <v>3.7605354684154817E-2</v>
      </c>
    </row>
    <row r="216" spans="2:12" x14ac:dyDescent="0.25">
      <c r="B216" s="276"/>
      <c r="C216" s="282"/>
      <c r="D216" s="4" t="s">
        <v>53</v>
      </c>
      <c r="E216" s="29">
        <v>2270</v>
      </c>
      <c r="F216" s="29">
        <v>2680</v>
      </c>
      <c r="G216" s="29">
        <v>2774</v>
      </c>
      <c r="H216" s="29">
        <v>2946</v>
      </c>
      <c r="I216" s="29">
        <v>2675</v>
      </c>
      <c r="J216" s="76">
        <f t="shared" si="38"/>
        <v>-9.19891378139851E-2</v>
      </c>
      <c r="K216" s="29">
        <f t="shared" si="54"/>
        <v>-271</v>
      </c>
      <c r="L216" s="77">
        <f t="shared" si="53"/>
        <v>2.128980397462733E-2</v>
      </c>
    </row>
    <row r="217" spans="2:12" x14ac:dyDescent="0.25">
      <c r="B217" s="276"/>
      <c r="C217" s="282"/>
      <c r="D217" s="4" t="s">
        <v>54</v>
      </c>
      <c r="E217" s="29">
        <v>4393</v>
      </c>
      <c r="F217" s="29">
        <v>6413</v>
      </c>
      <c r="G217" s="29">
        <v>6356</v>
      </c>
      <c r="H217" s="29">
        <v>6825</v>
      </c>
      <c r="I217" s="29">
        <v>6497</v>
      </c>
      <c r="J217" s="40">
        <f t="shared" si="38"/>
        <v>-4.8058608058608066E-2</v>
      </c>
      <c r="K217" s="29">
        <f t="shared" si="54"/>
        <v>-328</v>
      </c>
      <c r="L217" s="42">
        <f t="shared" si="53"/>
        <v>5.1708357541365893E-2</v>
      </c>
    </row>
    <row r="218" spans="2:12" x14ac:dyDescent="0.25">
      <c r="B218" s="277"/>
      <c r="C218" s="283"/>
      <c r="D218" s="32" t="s">
        <v>55</v>
      </c>
      <c r="E218" s="73">
        <v>2862</v>
      </c>
      <c r="F218" s="73">
        <v>3212</v>
      </c>
      <c r="G218" s="73">
        <v>3072</v>
      </c>
      <c r="H218" s="73">
        <v>3320</v>
      </c>
      <c r="I218" s="73">
        <v>3105</v>
      </c>
      <c r="J218" s="65">
        <f t="shared" si="38"/>
        <v>-6.4759036144578341E-2</v>
      </c>
      <c r="K218" s="73">
        <f t="shared" si="54"/>
        <v>-215</v>
      </c>
      <c r="L218" s="56">
        <f t="shared" si="53"/>
        <v>2.4712090221016021E-2</v>
      </c>
    </row>
    <row r="219" spans="2:12" x14ac:dyDescent="0.25">
      <c r="B219" s="290"/>
      <c r="C219" s="290"/>
      <c r="D219" s="290"/>
      <c r="E219" s="290"/>
      <c r="F219" s="290"/>
      <c r="G219" s="290"/>
      <c r="H219" s="290"/>
      <c r="I219" s="290"/>
      <c r="J219" s="290"/>
      <c r="K219" s="290"/>
      <c r="L219" s="48"/>
    </row>
    <row r="220" spans="2:12" x14ac:dyDescent="0.25">
      <c r="B220" s="292" t="s">
        <v>57</v>
      </c>
      <c r="C220" s="292"/>
      <c r="D220" s="292"/>
      <c r="E220" s="292"/>
      <c r="F220" s="292"/>
      <c r="G220" s="292"/>
      <c r="H220" s="292"/>
      <c r="I220" s="292"/>
      <c r="J220" s="292"/>
      <c r="K220" s="292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032F-7DA4-4E28-86FE-0C777C493D64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56BF-C9F9-478C-ABCD-8FD3E8C0731B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84" t="str">
        <f>CONCATENATE("Plazas alojativas en funcionamiento Tenerife y municipios")</f>
        <v>Plazas alojativas en funcionamiento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2:23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  <c r="W4" s="86"/>
    </row>
    <row r="5" spans="2:23" ht="15.75" thickBot="1" x14ac:dyDescent="0.3">
      <c r="B5" s="87"/>
      <c r="C5" s="297" t="s">
        <v>60</v>
      </c>
      <c r="D5" s="297"/>
      <c r="E5" s="297"/>
      <c r="F5" s="297"/>
      <c r="G5" s="297"/>
      <c r="H5" s="297"/>
      <c r="I5" s="88"/>
      <c r="J5" s="88"/>
      <c r="K5" s="88"/>
      <c r="L5" s="88"/>
      <c r="M5" s="89"/>
      <c r="N5" s="298" t="s">
        <v>61</v>
      </c>
      <c r="O5" s="298"/>
      <c r="P5" s="298"/>
      <c r="Q5" s="298"/>
      <c r="R5" s="298"/>
      <c r="S5" s="88"/>
      <c r="T5" s="88"/>
      <c r="U5" s="88"/>
      <c r="V5" s="88"/>
      <c r="W5" s="89"/>
    </row>
    <row r="6" spans="2:23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CONCATENATE("var. ",RIGHT(H6,2),"/",RIGHT(D6,2))</f>
        <v>var. 25/21</v>
      </c>
      <c r="K6" s="91" t="str">
        <f>CONCATENATE("dif. ",RIGHT(H6,2),"/",RIGHT(G6,2))</f>
        <v>dif. 25/24</v>
      </c>
      <c r="L6" s="91" t="str">
        <f>CONCATENATE("dif. ",RIGHT(H6,2),"/",RIGHT(D6,2))</f>
        <v>dif. 25/21</v>
      </c>
      <c r="M6" s="14" t="str">
        <f>CONCATENATE("cuota/ total isla ",RIGHT(H6,2))</f>
        <v>cuota/ total isla 25</v>
      </c>
      <c r="N6" s="92" t="s">
        <v>236</v>
      </c>
      <c r="O6" s="92" t="s">
        <v>237</v>
      </c>
      <c r="P6" s="92" t="s">
        <v>238</v>
      </c>
      <c r="Q6" s="92" t="s">
        <v>239</v>
      </c>
      <c r="R6" s="92" t="s">
        <v>240</v>
      </c>
      <c r="S6" s="91" t="str">
        <f>CONCATENATE("var. ",RIGHT(R6,2),"/",RIGHT(Q6,2))</f>
        <v>var. 26/25</v>
      </c>
      <c r="T6" s="91" t="str">
        <f>CONCATENATE("var. ",RIGHT(R6,2),"/",RIGHT(N6,2))</f>
        <v>var. 26/22</v>
      </c>
      <c r="U6" s="91" t="str">
        <f>CONCATENATE("dif. ",RIGHT(R6,2),"/",RIGHT(Q6,2))</f>
        <v>dif. 26/25</v>
      </c>
      <c r="V6" s="91" t="str">
        <f>CONCATENATE("dif. ",RIGHT(R6,2),"/",RIGHT(N6,2))</f>
        <v>dif. 26/22</v>
      </c>
      <c r="W6" s="89" t="str">
        <f>CONCATENATE("cuota/ total isla ",RIGHT(R6,2))</f>
        <v>cuota/ total isla 26</v>
      </c>
    </row>
    <row r="7" spans="2:23" x14ac:dyDescent="0.25">
      <c r="B7" s="93" t="s">
        <v>45</v>
      </c>
      <c r="C7" s="94">
        <v>66601</v>
      </c>
      <c r="D7" s="94">
        <v>82456</v>
      </c>
      <c r="E7" s="94">
        <v>123696</v>
      </c>
      <c r="F7" s="94">
        <v>125536</v>
      </c>
      <c r="G7" s="94">
        <v>135046</v>
      </c>
      <c r="H7" s="94">
        <v>125647</v>
      </c>
      <c r="I7" s="95">
        <f t="shared" ref="I7:I52" si="0">IFERROR(H7/G7-1,"-")</f>
        <v>-6.9598507175332891E-2</v>
      </c>
      <c r="J7" s="95">
        <f t="shared" ref="J7:J52" si="1">IFERROR(H7/D7-1,"-")</f>
        <v>0.52380663626661494</v>
      </c>
      <c r="K7" s="94">
        <f t="shared" ref="K7:K52" si="2">IFERROR(H7-G7,"-")</f>
        <v>-9399</v>
      </c>
      <c r="L7" s="94">
        <f t="shared" ref="L7:L52" si="3">IFERROR(H7-D7,"-")</f>
        <v>43191</v>
      </c>
      <c r="M7" s="95">
        <f>H7/H7</f>
        <v>1</v>
      </c>
      <c r="N7" s="94">
        <v>373722</v>
      </c>
      <c r="O7" s="94">
        <v>371691</v>
      </c>
      <c r="P7" s="94">
        <v>382581</v>
      </c>
      <c r="Q7" s="94">
        <v>373476</v>
      </c>
      <c r="R7" s="94">
        <v>388266</v>
      </c>
      <c r="S7" s="95">
        <f t="shared" ref="S7:S52" si="4">IFERROR(R7/Q7-1,"-")</f>
        <v>3.960093821289723E-2</v>
      </c>
      <c r="T7" s="95">
        <f t="shared" ref="T7:T52" si="5">IFERROR(R7/N7-1,"-")</f>
        <v>3.8916627867773279E-2</v>
      </c>
      <c r="U7" s="94">
        <f t="shared" ref="U7:U52" si="6">IFERROR(R7-Q7,"-")</f>
        <v>14790</v>
      </c>
      <c r="V7" s="94">
        <f t="shared" ref="V7:V52" si="7">IFERROR(R7-N7,"-")</f>
        <v>14544</v>
      </c>
      <c r="W7" s="95">
        <f>R7/R7</f>
        <v>1</v>
      </c>
    </row>
    <row r="8" spans="2:23" x14ac:dyDescent="0.25">
      <c r="B8" s="96" t="s">
        <v>62</v>
      </c>
      <c r="C8" s="97">
        <v>44487</v>
      </c>
      <c r="D8" s="97">
        <v>56791</v>
      </c>
      <c r="E8" s="97">
        <v>89503</v>
      </c>
      <c r="F8" s="97">
        <v>89318</v>
      </c>
      <c r="G8" s="97">
        <v>99213</v>
      </c>
      <c r="H8" s="97">
        <v>89678</v>
      </c>
      <c r="I8" s="98">
        <f t="shared" si="0"/>
        <v>-9.6106357029824729E-2</v>
      </c>
      <c r="J8" s="98">
        <f t="shared" si="1"/>
        <v>0.57908823581201241</v>
      </c>
      <c r="K8" s="97">
        <f t="shared" si="2"/>
        <v>-9535</v>
      </c>
      <c r="L8" s="97">
        <f t="shared" si="3"/>
        <v>32887</v>
      </c>
      <c r="M8" s="98">
        <f>H8/H7</f>
        <v>0.71372973489219793</v>
      </c>
      <c r="N8" s="97">
        <v>89647</v>
      </c>
      <c r="O8" s="97">
        <v>87893</v>
      </c>
      <c r="P8" s="97">
        <v>91960</v>
      </c>
      <c r="Q8" s="97">
        <v>88474</v>
      </c>
      <c r="R8" s="97">
        <v>91573</v>
      </c>
      <c r="S8" s="98">
        <f t="shared" si="4"/>
        <v>3.5027239641024499E-2</v>
      </c>
      <c r="T8" s="98">
        <f t="shared" si="5"/>
        <v>2.1484266065791457E-2</v>
      </c>
      <c r="U8" s="97">
        <f t="shared" si="6"/>
        <v>3099</v>
      </c>
      <c r="V8" s="97">
        <f t="shared" si="7"/>
        <v>1926</v>
      </c>
      <c r="W8" s="98">
        <f>R8/R7</f>
        <v>0.23585119479944161</v>
      </c>
    </row>
    <row r="9" spans="2:23" x14ac:dyDescent="0.25">
      <c r="B9" s="99" t="s">
        <v>63</v>
      </c>
      <c r="C9" s="53">
        <v>34865</v>
      </c>
      <c r="D9" s="53">
        <v>45244</v>
      </c>
      <c r="E9" s="53">
        <v>71471</v>
      </c>
      <c r="F9" s="53">
        <v>72829</v>
      </c>
      <c r="G9" s="53">
        <v>81170</v>
      </c>
      <c r="H9" s="53">
        <v>73859</v>
      </c>
      <c r="I9" s="100">
        <f t="shared" si="0"/>
        <v>-9.0070222988788973E-2</v>
      </c>
      <c r="J9" s="100">
        <f t="shared" si="1"/>
        <v>0.63245955264786491</v>
      </c>
      <c r="K9" s="53">
        <f t="shared" si="2"/>
        <v>-7311</v>
      </c>
      <c r="L9" s="53">
        <f t="shared" si="3"/>
        <v>28615</v>
      </c>
      <c r="M9" s="100">
        <f>H9/H7</f>
        <v>0.5878293950512149</v>
      </c>
      <c r="N9" s="53">
        <v>71632</v>
      </c>
      <c r="O9" s="53">
        <v>72266</v>
      </c>
      <c r="P9" s="53">
        <v>75407</v>
      </c>
      <c r="Q9" s="53">
        <v>72822</v>
      </c>
      <c r="R9" s="53">
        <v>77082</v>
      </c>
      <c r="S9" s="100">
        <f t="shared" si="4"/>
        <v>5.8498805306088864E-2</v>
      </c>
      <c r="T9" s="100">
        <f t="shared" si="5"/>
        <v>7.6083314719678441E-2</v>
      </c>
      <c r="U9" s="53">
        <f t="shared" si="6"/>
        <v>4260</v>
      </c>
      <c r="V9" s="53">
        <f t="shared" si="7"/>
        <v>5450</v>
      </c>
      <c r="W9" s="100">
        <f>R9/R7</f>
        <v>0.19852884362782217</v>
      </c>
    </row>
    <row r="10" spans="2:23" x14ac:dyDescent="0.25">
      <c r="B10" s="99" t="s">
        <v>64</v>
      </c>
      <c r="C10" s="53">
        <v>9622</v>
      </c>
      <c r="D10" s="53">
        <v>11547</v>
      </c>
      <c r="E10" s="53">
        <v>18032</v>
      </c>
      <c r="F10" s="53">
        <v>16489</v>
      </c>
      <c r="G10" s="53">
        <v>18043</v>
      </c>
      <c r="H10" s="53">
        <v>15819</v>
      </c>
      <c r="I10" s="100">
        <f t="shared" si="0"/>
        <v>-0.12326109848694788</v>
      </c>
      <c r="J10" s="100">
        <f t="shared" si="1"/>
        <v>0.36996622499350473</v>
      </c>
      <c r="K10" s="53">
        <f t="shared" si="2"/>
        <v>-2224</v>
      </c>
      <c r="L10" s="53">
        <f t="shared" si="3"/>
        <v>4272</v>
      </c>
      <c r="M10" s="100">
        <f>H10/H7</f>
        <v>0.12590033984098306</v>
      </c>
      <c r="N10" s="53">
        <v>18015</v>
      </c>
      <c r="O10" s="53">
        <v>15627</v>
      </c>
      <c r="P10" s="53">
        <v>16553</v>
      </c>
      <c r="Q10" s="53">
        <v>15652</v>
      </c>
      <c r="R10" s="53">
        <v>14491</v>
      </c>
      <c r="S10" s="100">
        <f t="shared" si="4"/>
        <v>-7.4175824175824134E-2</v>
      </c>
      <c r="T10" s="100">
        <f t="shared" si="5"/>
        <v>-0.19561476547321677</v>
      </c>
      <c r="U10" s="53">
        <f t="shared" si="6"/>
        <v>-1161</v>
      </c>
      <c r="V10" s="53">
        <f t="shared" si="7"/>
        <v>-3524</v>
      </c>
      <c r="W10" s="100">
        <f>R10/R7</f>
        <v>3.7322351171619458E-2</v>
      </c>
    </row>
    <row r="11" spans="2:23" x14ac:dyDescent="0.25">
      <c r="B11" s="96" t="s">
        <v>65</v>
      </c>
      <c r="C11" s="97">
        <v>22114</v>
      </c>
      <c r="D11" s="97">
        <v>25665</v>
      </c>
      <c r="E11" s="97">
        <v>34193</v>
      </c>
      <c r="F11" s="97">
        <v>36218</v>
      </c>
      <c r="G11" s="97">
        <v>35833</v>
      </c>
      <c r="H11" s="97">
        <v>35968</v>
      </c>
      <c r="I11" s="98">
        <f t="shared" si="0"/>
        <v>3.7674769067619351E-3</v>
      </c>
      <c r="J11" s="98">
        <f t="shared" si="1"/>
        <v>0.40144165205532834</v>
      </c>
      <c r="K11" s="97">
        <f t="shared" si="2"/>
        <v>135</v>
      </c>
      <c r="L11" s="97">
        <f t="shared" si="3"/>
        <v>10303</v>
      </c>
      <c r="M11" s="98">
        <f>H11/H7</f>
        <v>0.28626230630257787</v>
      </c>
      <c r="N11" s="97">
        <v>34927</v>
      </c>
      <c r="O11" s="97">
        <v>36004</v>
      </c>
      <c r="P11" s="97">
        <v>35567</v>
      </c>
      <c r="Q11" s="97">
        <v>36018</v>
      </c>
      <c r="R11" s="97">
        <v>37849</v>
      </c>
      <c r="S11" s="98">
        <f t="shared" si="4"/>
        <v>5.0835693264478898E-2</v>
      </c>
      <c r="T11" s="98">
        <f t="shared" si="5"/>
        <v>8.3660205571620905E-2</v>
      </c>
      <c r="U11" s="97">
        <f t="shared" si="6"/>
        <v>1831</v>
      </c>
      <c r="V11" s="97">
        <f t="shared" si="7"/>
        <v>2922</v>
      </c>
      <c r="W11" s="98">
        <f>R11/R7</f>
        <v>9.7482138533891718E-2</v>
      </c>
    </row>
    <row r="12" spans="2:23" x14ac:dyDescent="0.25">
      <c r="B12" s="93" t="s">
        <v>46</v>
      </c>
      <c r="C12" s="101">
        <v>23742</v>
      </c>
      <c r="D12" s="101">
        <v>29697</v>
      </c>
      <c r="E12" s="101">
        <v>44233</v>
      </c>
      <c r="F12" s="101">
        <v>45902</v>
      </c>
      <c r="G12" s="101">
        <v>49468</v>
      </c>
      <c r="H12" s="101">
        <v>45191</v>
      </c>
      <c r="I12" s="102">
        <f t="shared" si="0"/>
        <v>-8.645993369450955E-2</v>
      </c>
      <c r="J12" s="102">
        <f t="shared" si="1"/>
        <v>0.52173620230999762</v>
      </c>
      <c r="K12" s="101">
        <f t="shared" si="2"/>
        <v>-4277</v>
      </c>
      <c r="L12" s="101">
        <f t="shared" si="3"/>
        <v>15494</v>
      </c>
      <c r="M12" s="95">
        <f>H12/H12</f>
        <v>1</v>
      </c>
      <c r="N12" s="101">
        <v>44069</v>
      </c>
      <c r="O12" s="101">
        <v>44891</v>
      </c>
      <c r="P12" s="101">
        <v>46362</v>
      </c>
      <c r="Q12" s="101">
        <v>44311</v>
      </c>
      <c r="R12" s="101">
        <v>47414</v>
      </c>
      <c r="S12" s="102">
        <f t="shared" si="4"/>
        <v>7.0027758344429092E-2</v>
      </c>
      <c r="T12" s="102">
        <f t="shared" si="5"/>
        <v>7.5903696475980942E-2</v>
      </c>
      <c r="U12" s="101">
        <f t="shared" si="6"/>
        <v>3103</v>
      </c>
      <c r="V12" s="101">
        <f t="shared" si="7"/>
        <v>3345</v>
      </c>
      <c r="W12" s="95">
        <f>R12/R12</f>
        <v>1</v>
      </c>
    </row>
    <row r="13" spans="2:23" x14ac:dyDescent="0.25">
      <c r="B13" s="96" t="s">
        <v>62</v>
      </c>
      <c r="C13" s="97">
        <v>17566</v>
      </c>
      <c r="D13" s="97">
        <v>23340</v>
      </c>
      <c r="E13" s="97">
        <v>34827</v>
      </c>
      <c r="F13" s="97">
        <v>34946</v>
      </c>
      <c r="G13" s="97">
        <v>38139</v>
      </c>
      <c r="H13" s="97">
        <v>33613</v>
      </c>
      <c r="I13" s="98">
        <f t="shared" si="0"/>
        <v>-0.11867117648601166</v>
      </c>
      <c r="J13" s="98">
        <f t="shared" si="1"/>
        <v>0.44014567266495286</v>
      </c>
      <c r="K13" s="97">
        <f t="shared" si="2"/>
        <v>-4526</v>
      </c>
      <c r="L13" s="97">
        <f t="shared" si="3"/>
        <v>10273</v>
      </c>
      <c r="M13" s="98">
        <f>H13/H12</f>
        <v>0.74379854395786771</v>
      </c>
      <c r="N13" s="97">
        <v>34314</v>
      </c>
      <c r="O13" s="97">
        <v>34058</v>
      </c>
      <c r="P13" s="97">
        <v>34975</v>
      </c>
      <c r="Q13" s="97">
        <v>32692</v>
      </c>
      <c r="R13" s="97">
        <v>33925</v>
      </c>
      <c r="S13" s="98">
        <f t="shared" si="4"/>
        <v>3.7715649088462033E-2</v>
      </c>
      <c r="T13" s="98">
        <f t="shared" si="5"/>
        <v>-1.1336480736725552E-2</v>
      </c>
      <c r="U13" s="97">
        <f t="shared" si="6"/>
        <v>1233</v>
      </c>
      <c r="V13" s="97">
        <f t="shared" si="7"/>
        <v>-389</v>
      </c>
      <c r="W13" s="98">
        <f>R13/R12</f>
        <v>0.71550596870122751</v>
      </c>
    </row>
    <row r="14" spans="2:23" x14ac:dyDescent="0.25">
      <c r="B14" s="99" t="s">
        <v>63</v>
      </c>
      <c r="C14" s="53">
        <v>14847</v>
      </c>
      <c r="D14" s="53">
        <v>20181</v>
      </c>
      <c r="E14" s="53">
        <v>29820</v>
      </c>
      <c r="F14" s="53">
        <v>30493</v>
      </c>
      <c r="G14" s="53">
        <v>33752</v>
      </c>
      <c r="H14" s="53">
        <v>29550</v>
      </c>
      <c r="I14" s="100">
        <f t="shared" si="0"/>
        <v>-0.12449632614363593</v>
      </c>
      <c r="J14" s="100">
        <f t="shared" si="1"/>
        <v>0.46424855061691694</v>
      </c>
      <c r="K14" s="53">
        <f t="shared" si="2"/>
        <v>-4202</v>
      </c>
      <c r="L14" s="53">
        <f t="shared" si="3"/>
        <v>9369</v>
      </c>
      <c r="M14" s="100">
        <f>H14/H12</f>
        <v>0.65389126153437627</v>
      </c>
      <c r="N14" s="53">
        <v>29302</v>
      </c>
      <c r="O14" s="53">
        <v>29733</v>
      </c>
      <c r="P14" s="53">
        <v>30970</v>
      </c>
      <c r="Q14" s="53">
        <v>28587</v>
      </c>
      <c r="R14" s="53">
        <v>31000</v>
      </c>
      <c r="S14" s="100">
        <f t="shared" si="4"/>
        <v>8.440899709658245E-2</v>
      </c>
      <c r="T14" s="100">
        <f t="shared" si="5"/>
        <v>5.7948262917207005E-2</v>
      </c>
      <c r="U14" s="53">
        <f t="shared" si="6"/>
        <v>2413</v>
      </c>
      <c r="V14" s="53">
        <f t="shared" si="7"/>
        <v>1698</v>
      </c>
      <c r="W14" s="100">
        <f>R14/R12</f>
        <v>0.65381532880583793</v>
      </c>
    </row>
    <row r="15" spans="2:23" x14ac:dyDescent="0.25">
      <c r="B15" s="99" t="s">
        <v>64</v>
      </c>
      <c r="C15" s="53">
        <v>2720</v>
      </c>
      <c r="D15" s="53">
        <v>3159</v>
      </c>
      <c r="E15" s="53">
        <v>5006</v>
      </c>
      <c r="F15" s="53">
        <v>4453</v>
      </c>
      <c r="G15" s="53">
        <v>4387</v>
      </c>
      <c r="H15" s="53">
        <v>4063</v>
      </c>
      <c r="I15" s="100">
        <f t="shared" si="0"/>
        <v>-7.3854570321404189E-2</v>
      </c>
      <c r="J15" s="100">
        <f t="shared" si="1"/>
        <v>0.28616650838873059</v>
      </c>
      <c r="K15" s="53">
        <f t="shared" si="2"/>
        <v>-324</v>
      </c>
      <c r="L15" s="53">
        <f t="shared" si="3"/>
        <v>904</v>
      </c>
      <c r="M15" s="100">
        <f>H15/H12</f>
        <v>8.99072824234914E-2</v>
      </c>
      <c r="N15" s="53">
        <v>5012</v>
      </c>
      <c r="O15" s="53">
        <v>4325</v>
      </c>
      <c r="P15" s="53">
        <v>4005</v>
      </c>
      <c r="Q15" s="53">
        <v>4105</v>
      </c>
      <c r="R15" s="53">
        <v>2925</v>
      </c>
      <c r="S15" s="100">
        <f t="shared" si="4"/>
        <v>-0.28745432399512794</v>
      </c>
      <c r="T15" s="100">
        <f t="shared" si="5"/>
        <v>-0.41640063846767761</v>
      </c>
      <c r="U15" s="53">
        <f t="shared" si="6"/>
        <v>-1180</v>
      </c>
      <c r="V15" s="53">
        <f t="shared" si="7"/>
        <v>-2087</v>
      </c>
      <c r="W15" s="100">
        <f>R15/R12</f>
        <v>6.1690639895389546E-2</v>
      </c>
    </row>
    <row r="16" spans="2:23" x14ac:dyDescent="0.25">
      <c r="B16" s="96" t="s">
        <v>65</v>
      </c>
      <c r="C16" s="97">
        <v>6176</v>
      </c>
      <c r="D16" s="97">
        <v>6357</v>
      </c>
      <c r="E16" s="97">
        <v>9406</v>
      </c>
      <c r="F16" s="97">
        <v>10956</v>
      </c>
      <c r="G16" s="97">
        <v>11330</v>
      </c>
      <c r="H16" s="97">
        <v>11579</v>
      </c>
      <c r="I16" s="98">
        <f t="shared" si="0"/>
        <v>2.1977052074139358E-2</v>
      </c>
      <c r="J16" s="98">
        <f t="shared" si="1"/>
        <v>0.82145666194745948</v>
      </c>
      <c r="K16" s="97">
        <f t="shared" si="2"/>
        <v>249</v>
      </c>
      <c r="L16" s="97">
        <f t="shared" si="3"/>
        <v>5222</v>
      </c>
      <c r="M16" s="98">
        <f>H16/H12</f>
        <v>0.25622358434201498</v>
      </c>
      <c r="N16" s="97">
        <v>9755</v>
      </c>
      <c r="O16" s="97">
        <v>10833</v>
      </c>
      <c r="P16" s="97">
        <v>11387</v>
      </c>
      <c r="Q16" s="97">
        <v>11619</v>
      </c>
      <c r="R16" s="97">
        <v>13489</v>
      </c>
      <c r="S16" s="98">
        <f t="shared" si="4"/>
        <v>0.1609432825544368</v>
      </c>
      <c r="T16" s="98">
        <f t="shared" si="5"/>
        <v>0.38277806253203495</v>
      </c>
      <c r="U16" s="97">
        <f t="shared" si="6"/>
        <v>1870</v>
      </c>
      <c r="V16" s="97">
        <f t="shared" si="7"/>
        <v>3734</v>
      </c>
      <c r="W16" s="98">
        <f>R16/R12</f>
        <v>0.28449403129877249</v>
      </c>
    </row>
    <row r="17" spans="2:23" x14ac:dyDescent="0.25">
      <c r="B17" s="93" t="s">
        <v>54</v>
      </c>
      <c r="C17" s="101">
        <v>3786</v>
      </c>
      <c r="D17" s="101">
        <v>4393</v>
      </c>
      <c r="E17" s="101">
        <v>6413</v>
      </c>
      <c r="F17" s="101">
        <v>6356</v>
      </c>
      <c r="G17" s="101">
        <v>6825</v>
      </c>
      <c r="H17" s="101">
        <v>6497</v>
      </c>
      <c r="I17" s="102">
        <f t="shared" si="0"/>
        <v>-4.8058608058608066E-2</v>
      </c>
      <c r="J17" s="102">
        <f t="shared" si="1"/>
        <v>0.47894377418620526</v>
      </c>
      <c r="K17" s="101">
        <f t="shared" si="2"/>
        <v>-328</v>
      </c>
      <c r="L17" s="101">
        <f t="shared" si="3"/>
        <v>2104</v>
      </c>
      <c r="M17" s="95">
        <f>H17/H17</f>
        <v>1</v>
      </c>
      <c r="N17" s="101">
        <v>6412</v>
      </c>
      <c r="O17" s="101">
        <v>6415</v>
      </c>
      <c r="P17" s="101">
        <v>6415</v>
      </c>
      <c r="Q17" s="101">
        <v>6497</v>
      </c>
      <c r="R17" s="101">
        <v>6395</v>
      </c>
      <c r="S17" s="102">
        <f t="shared" si="4"/>
        <v>-1.5699553640141639E-2</v>
      </c>
      <c r="T17" s="102">
        <f t="shared" si="5"/>
        <v>-2.6512788521522168E-3</v>
      </c>
      <c r="U17" s="101">
        <f t="shared" si="6"/>
        <v>-102</v>
      </c>
      <c r="V17" s="101">
        <f t="shared" si="7"/>
        <v>-17</v>
      </c>
      <c r="W17" s="95">
        <f>R17/R17</f>
        <v>1</v>
      </c>
    </row>
    <row r="18" spans="2:23" x14ac:dyDescent="0.25">
      <c r="B18" s="96" t="s">
        <v>62</v>
      </c>
      <c r="C18" s="97">
        <v>2472</v>
      </c>
      <c r="D18" s="97">
        <v>2822</v>
      </c>
      <c r="E18" s="97">
        <v>4753</v>
      </c>
      <c r="F18" s="97">
        <v>4696</v>
      </c>
      <c r="G18" s="97">
        <v>5151</v>
      </c>
      <c r="H18" s="97">
        <v>4755</v>
      </c>
      <c r="I18" s="98">
        <f t="shared" si="0"/>
        <v>-7.687827606290043E-2</v>
      </c>
      <c r="J18" s="98">
        <f t="shared" si="1"/>
        <v>0.68497519489723602</v>
      </c>
      <c r="K18" s="97">
        <f t="shared" si="2"/>
        <v>-396</v>
      </c>
      <c r="L18" s="97">
        <f t="shared" si="3"/>
        <v>1933</v>
      </c>
      <c r="M18" s="98">
        <f>H18/H17</f>
        <v>0.73187625057718952</v>
      </c>
      <c r="N18" s="97">
        <v>4752</v>
      </c>
      <c r="O18" s="97">
        <v>4755</v>
      </c>
      <c r="P18" s="97">
        <v>4755</v>
      </c>
      <c r="Q18" s="97">
        <v>4755</v>
      </c>
      <c r="R18" s="97">
        <v>4755</v>
      </c>
      <c r="S18" s="98">
        <f t="shared" si="4"/>
        <v>0</v>
      </c>
      <c r="T18" s="98">
        <f t="shared" si="5"/>
        <v>6.3131313131314926E-4</v>
      </c>
      <c r="U18" s="97">
        <f t="shared" si="6"/>
        <v>0</v>
      </c>
      <c r="V18" s="97">
        <f t="shared" si="7"/>
        <v>3</v>
      </c>
      <c r="W18" s="98">
        <f>R18/R17</f>
        <v>0.74354964816262703</v>
      </c>
    </row>
    <row r="19" spans="2:23" x14ac:dyDescent="0.25">
      <c r="B19" s="99" t="s">
        <v>63</v>
      </c>
      <c r="C19" s="53">
        <v>0</v>
      </c>
      <c r="D19" s="53">
        <v>2173</v>
      </c>
      <c r="E19" s="53">
        <v>3692</v>
      </c>
      <c r="F19" s="53">
        <v>3635</v>
      </c>
      <c r="G19" s="53">
        <v>4002</v>
      </c>
      <c r="H19" s="53">
        <v>3694</v>
      </c>
      <c r="I19" s="100">
        <f t="shared" si="0"/>
        <v>-7.6961519240379861E-2</v>
      </c>
      <c r="J19" s="100">
        <f t="shared" si="1"/>
        <v>0.69995398067188219</v>
      </c>
      <c r="K19" s="53">
        <f t="shared" si="2"/>
        <v>-308</v>
      </c>
      <c r="L19" s="53">
        <f t="shared" si="3"/>
        <v>1521</v>
      </c>
      <c r="M19" s="100">
        <f>H19/H17</f>
        <v>0.56857010928120666</v>
      </c>
      <c r="N19" s="53">
        <v>3691</v>
      </c>
      <c r="O19" s="53">
        <v>3694</v>
      </c>
      <c r="P19" s="53">
        <v>3694</v>
      </c>
      <c r="Q19" s="53">
        <v>3694</v>
      </c>
      <c r="R19" s="53">
        <v>3694</v>
      </c>
      <c r="S19" s="100">
        <f t="shared" si="4"/>
        <v>0</v>
      </c>
      <c r="T19" s="100">
        <f t="shared" si="5"/>
        <v>8.127878623678253E-4</v>
      </c>
      <c r="U19" s="53">
        <f t="shared" si="6"/>
        <v>0</v>
      </c>
      <c r="V19" s="53">
        <f t="shared" si="7"/>
        <v>3</v>
      </c>
      <c r="W19" s="100">
        <f>R19/R17</f>
        <v>0.57763878029710714</v>
      </c>
    </row>
    <row r="20" spans="2:23" x14ac:dyDescent="0.25">
      <c r="B20" s="99" t="s">
        <v>64</v>
      </c>
      <c r="C20" s="53">
        <v>0</v>
      </c>
      <c r="D20" s="53">
        <v>649</v>
      </c>
      <c r="E20" s="53">
        <v>1061</v>
      </c>
      <c r="F20" s="53">
        <v>1061</v>
      </c>
      <c r="G20" s="53">
        <v>1149</v>
      </c>
      <c r="H20" s="53">
        <v>1061</v>
      </c>
      <c r="I20" s="100">
        <f t="shared" si="0"/>
        <v>-7.6588337684943442E-2</v>
      </c>
      <c r="J20" s="100">
        <f t="shared" si="1"/>
        <v>0.6348228043143298</v>
      </c>
      <c r="K20" s="53">
        <f t="shared" si="2"/>
        <v>-88</v>
      </c>
      <c r="L20" s="53">
        <f t="shared" si="3"/>
        <v>412</v>
      </c>
      <c r="M20" s="100">
        <f>H20/H17</f>
        <v>0.16330614129598275</v>
      </c>
      <c r="N20" s="53">
        <v>1061</v>
      </c>
      <c r="O20" s="53">
        <v>1061</v>
      </c>
      <c r="P20" s="53">
        <v>1061</v>
      </c>
      <c r="Q20" s="53">
        <v>1061</v>
      </c>
      <c r="R20" s="53">
        <v>1061</v>
      </c>
      <c r="S20" s="100">
        <f t="shared" si="4"/>
        <v>0</v>
      </c>
      <c r="T20" s="100">
        <f t="shared" si="5"/>
        <v>0</v>
      </c>
      <c r="U20" s="53">
        <f t="shared" si="6"/>
        <v>0</v>
      </c>
      <c r="V20" s="53">
        <f t="shared" si="7"/>
        <v>0</v>
      </c>
      <c r="W20" s="100">
        <f>R20/R17</f>
        <v>0.16591086786551995</v>
      </c>
    </row>
    <row r="21" spans="2:23" x14ac:dyDescent="0.25">
      <c r="B21" s="96" t="s">
        <v>65</v>
      </c>
      <c r="C21" s="97">
        <v>1314</v>
      </c>
      <c r="D21" s="97">
        <v>1571</v>
      </c>
      <c r="E21" s="97">
        <v>1660</v>
      </c>
      <c r="F21" s="97">
        <v>1660</v>
      </c>
      <c r="G21" s="97">
        <v>1674</v>
      </c>
      <c r="H21" s="97">
        <v>1742</v>
      </c>
      <c r="I21" s="98">
        <f t="shared" si="0"/>
        <v>4.0621266427718128E-2</v>
      </c>
      <c r="J21" s="98">
        <f t="shared" si="1"/>
        <v>0.10884786760025467</v>
      </c>
      <c r="K21" s="97">
        <f t="shared" si="2"/>
        <v>68</v>
      </c>
      <c r="L21" s="97">
        <f t="shared" si="3"/>
        <v>171</v>
      </c>
      <c r="M21" s="98">
        <f>H21/H17</f>
        <v>0.26812374942281053</v>
      </c>
      <c r="N21" s="97">
        <v>1660</v>
      </c>
      <c r="O21" s="97">
        <v>1660</v>
      </c>
      <c r="P21" s="97">
        <v>1660</v>
      </c>
      <c r="Q21" s="97">
        <v>1742</v>
      </c>
      <c r="R21" s="97">
        <v>1640</v>
      </c>
      <c r="S21" s="98">
        <f t="shared" si="4"/>
        <v>-5.8553386911595839E-2</v>
      </c>
      <c r="T21" s="98">
        <f t="shared" si="5"/>
        <v>-1.2048192771084376E-2</v>
      </c>
      <c r="U21" s="97">
        <f t="shared" si="6"/>
        <v>-102</v>
      </c>
      <c r="V21" s="97">
        <f t="shared" si="7"/>
        <v>-20</v>
      </c>
      <c r="W21" s="98">
        <f>R21/R17</f>
        <v>0.25645035183737297</v>
      </c>
    </row>
    <row r="22" spans="2:23" x14ac:dyDescent="0.25">
      <c r="B22" s="93" t="s">
        <v>48</v>
      </c>
      <c r="C22" s="101">
        <v>437</v>
      </c>
      <c r="D22" s="101">
        <v>669</v>
      </c>
      <c r="E22" s="101">
        <v>857</v>
      </c>
      <c r="F22" s="101">
        <v>900</v>
      </c>
      <c r="G22" s="101">
        <v>975</v>
      </c>
      <c r="H22" s="101">
        <v>912</v>
      </c>
      <c r="I22" s="102">
        <f t="shared" si="0"/>
        <v>-6.461538461538463E-2</v>
      </c>
      <c r="J22" s="102">
        <f t="shared" si="1"/>
        <v>0.36322869955156944</v>
      </c>
      <c r="K22" s="101">
        <f t="shared" si="2"/>
        <v>-63</v>
      </c>
      <c r="L22" s="101">
        <f t="shared" si="3"/>
        <v>243</v>
      </c>
      <c r="M22" s="102">
        <f>H22/H22</f>
        <v>1</v>
      </c>
      <c r="N22" s="101">
        <v>844</v>
      </c>
      <c r="O22" s="101">
        <v>763</v>
      </c>
      <c r="P22" s="101">
        <v>912</v>
      </c>
      <c r="Q22" s="101">
        <v>916</v>
      </c>
      <c r="R22" s="101">
        <v>905</v>
      </c>
      <c r="S22" s="102">
        <f t="shared" si="4"/>
        <v>-1.2008733624454093E-2</v>
      </c>
      <c r="T22" s="102">
        <f t="shared" si="5"/>
        <v>7.2274881516587675E-2</v>
      </c>
      <c r="U22" s="101">
        <f t="shared" si="6"/>
        <v>-11</v>
      </c>
      <c r="V22" s="101">
        <f t="shared" si="7"/>
        <v>61</v>
      </c>
      <c r="W22" s="102">
        <f>R22/R22</f>
        <v>1</v>
      </c>
    </row>
    <row r="23" spans="2:23" x14ac:dyDescent="0.25">
      <c r="B23" s="96" t="s">
        <v>62</v>
      </c>
      <c r="C23" s="97">
        <v>386</v>
      </c>
      <c r="D23" s="97">
        <v>669</v>
      </c>
      <c r="E23" s="97">
        <v>855</v>
      </c>
      <c r="F23" s="97">
        <v>886</v>
      </c>
      <c r="G23" s="97">
        <v>960</v>
      </c>
      <c r="H23" s="97">
        <v>894</v>
      </c>
      <c r="I23" s="98">
        <f t="shared" si="0"/>
        <v>-6.8749999999999978E-2</v>
      </c>
      <c r="J23" s="98">
        <f t="shared" si="1"/>
        <v>0.33632286995515703</v>
      </c>
      <c r="K23" s="97">
        <f t="shared" si="2"/>
        <v>-66</v>
      </c>
      <c r="L23" s="97">
        <f t="shared" si="3"/>
        <v>225</v>
      </c>
      <c r="M23" s="98">
        <f>H23/H22</f>
        <v>0.98026315789473684</v>
      </c>
      <c r="N23" s="97">
        <v>844</v>
      </c>
      <c r="O23" s="97">
        <v>749</v>
      </c>
      <c r="P23" s="97">
        <v>898</v>
      </c>
      <c r="Q23" s="97">
        <v>898</v>
      </c>
      <c r="R23" s="97">
        <v>887</v>
      </c>
      <c r="S23" s="98">
        <f t="shared" si="4"/>
        <v>-1.2249443207126953E-2</v>
      </c>
      <c r="T23" s="98">
        <f t="shared" si="5"/>
        <v>5.0947867298578142E-2</v>
      </c>
      <c r="U23" s="97">
        <f t="shared" si="6"/>
        <v>-11</v>
      </c>
      <c r="V23" s="97">
        <f t="shared" si="7"/>
        <v>43</v>
      </c>
      <c r="W23" s="98">
        <f>R23/R22</f>
        <v>0.98011049723756904</v>
      </c>
    </row>
    <row r="24" spans="2:23" x14ac:dyDescent="0.25"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0"/>
        <v>-</v>
      </c>
      <c r="J24" s="98" t="str">
        <f t="shared" si="1"/>
        <v>-</v>
      </c>
      <c r="K24" s="97">
        <f t="shared" si="2"/>
        <v>0</v>
      </c>
      <c r="L24" s="97">
        <f t="shared" si="3"/>
        <v>0</v>
      </c>
      <c r="M24" s="98">
        <f>H24/H22</f>
        <v>0</v>
      </c>
      <c r="N24" s="97">
        <v>0</v>
      </c>
      <c r="O24" s="97">
        <v>0</v>
      </c>
      <c r="P24" s="97">
        <v>0</v>
      </c>
      <c r="Q24" s="97">
        <v>0</v>
      </c>
      <c r="R24" s="97">
        <v>0</v>
      </c>
      <c r="S24" s="98" t="str">
        <f t="shared" si="4"/>
        <v>-</v>
      </c>
      <c r="T24" s="98" t="str">
        <f t="shared" si="5"/>
        <v>-</v>
      </c>
      <c r="U24" s="97">
        <f t="shared" si="6"/>
        <v>0</v>
      </c>
      <c r="V24" s="97">
        <f t="shared" si="7"/>
        <v>0</v>
      </c>
      <c r="W24" s="98">
        <f>R24/R22</f>
        <v>0</v>
      </c>
    </row>
    <row r="25" spans="2:23" x14ac:dyDescent="0.25">
      <c r="B25" s="93" t="s">
        <v>49</v>
      </c>
      <c r="C25" s="101">
        <v>2900</v>
      </c>
      <c r="D25" s="101">
        <v>4012</v>
      </c>
      <c r="E25" s="101">
        <v>4562</v>
      </c>
      <c r="F25" s="101">
        <v>4395</v>
      </c>
      <c r="G25" s="101">
        <v>4748</v>
      </c>
      <c r="H25" s="101">
        <v>4616</v>
      </c>
      <c r="I25" s="102">
        <f t="shared" si="0"/>
        <v>-2.780117944397642E-2</v>
      </c>
      <c r="J25" s="102">
        <f t="shared" si="1"/>
        <v>0.15054835493519447</v>
      </c>
      <c r="K25" s="101">
        <f t="shared" si="2"/>
        <v>-132</v>
      </c>
      <c r="L25" s="101">
        <f t="shared" si="3"/>
        <v>604</v>
      </c>
      <c r="M25" s="95">
        <f>H25/H25</f>
        <v>1</v>
      </c>
      <c r="N25" s="101">
        <v>4562</v>
      </c>
      <c r="O25" s="101">
        <v>4276</v>
      </c>
      <c r="P25" s="101">
        <v>4306</v>
      </c>
      <c r="Q25" s="101">
        <v>4616</v>
      </c>
      <c r="R25" s="101">
        <v>4616</v>
      </c>
      <c r="S25" s="102">
        <f t="shared" si="4"/>
        <v>0</v>
      </c>
      <c r="T25" s="102">
        <f t="shared" si="5"/>
        <v>1.1836913634370783E-2</v>
      </c>
      <c r="U25" s="101">
        <f t="shared" si="6"/>
        <v>0</v>
      </c>
      <c r="V25" s="101">
        <f t="shared" si="7"/>
        <v>54</v>
      </c>
      <c r="W25" s="95">
        <f>R25/R25</f>
        <v>1</v>
      </c>
    </row>
    <row r="26" spans="2:23" x14ac:dyDescent="0.25">
      <c r="B26" s="96" t="s">
        <v>62</v>
      </c>
      <c r="C26" s="97">
        <v>2534</v>
      </c>
      <c r="D26" s="97">
        <v>3312</v>
      </c>
      <c r="E26" s="97">
        <v>3862</v>
      </c>
      <c r="F26" s="97">
        <v>3695</v>
      </c>
      <c r="G26" s="97">
        <v>4048</v>
      </c>
      <c r="H26" s="97">
        <v>3916</v>
      </c>
      <c r="I26" s="98">
        <f t="shared" si="0"/>
        <v>-3.2608695652173947E-2</v>
      </c>
      <c r="J26" s="98">
        <f t="shared" si="1"/>
        <v>0.18236714975845403</v>
      </c>
      <c r="K26" s="97">
        <f t="shared" si="2"/>
        <v>-132</v>
      </c>
      <c r="L26" s="97">
        <f t="shared" si="3"/>
        <v>604</v>
      </c>
      <c r="M26" s="98">
        <f>H26/H25</f>
        <v>0.84835355285961866</v>
      </c>
      <c r="N26" s="97">
        <v>3862</v>
      </c>
      <c r="O26" s="97">
        <v>3576</v>
      </c>
      <c r="P26" s="97">
        <v>3606</v>
      </c>
      <c r="Q26" s="97">
        <v>3916</v>
      </c>
      <c r="R26" s="97">
        <v>3916</v>
      </c>
      <c r="S26" s="98">
        <f t="shared" si="4"/>
        <v>0</v>
      </c>
      <c r="T26" s="98">
        <f t="shared" si="5"/>
        <v>1.3982392542724043E-2</v>
      </c>
      <c r="U26" s="97">
        <f t="shared" si="6"/>
        <v>0</v>
      </c>
      <c r="V26" s="97">
        <f t="shared" si="7"/>
        <v>54</v>
      </c>
      <c r="W26" s="98">
        <f>R26/R25</f>
        <v>0.84835355285961866</v>
      </c>
    </row>
    <row r="27" spans="2:23" x14ac:dyDescent="0.25"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0"/>
        <v>-</v>
      </c>
      <c r="J27" s="100" t="str">
        <f t="shared" si="1"/>
        <v>-</v>
      </c>
      <c r="K27" s="53">
        <f t="shared" si="2"/>
        <v>0</v>
      </c>
      <c r="L27" s="53">
        <f t="shared" si="3"/>
        <v>0</v>
      </c>
      <c r="M27" s="100">
        <f>H27/H25</f>
        <v>0</v>
      </c>
      <c r="N27" s="53">
        <v>0</v>
      </c>
      <c r="O27" s="53">
        <v>3576</v>
      </c>
      <c r="P27" s="53">
        <v>0</v>
      </c>
      <c r="Q27" s="53">
        <v>0</v>
      </c>
      <c r="R27" s="53">
        <v>0</v>
      </c>
      <c r="S27" s="100" t="str">
        <f t="shared" si="4"/>
        <v>-</v>
      </c>
      <c r="T27" s="100" t="str">
        <f t="shared" si="5"/>
        <v>-</v>
      </c>
      <c r="U27" s="53">
        <f t="shared" si="6"/>
        <v>0</v>
      </c>
      <c r="V27" s="53">
        <f t="shared" si="7"/>
        <v>0</v>
      </c>
      <c r="W27" s="100">
        <f>R27/R25</f>
        <v>0</v>
      </c>
    </row>
    <row r="28" spans="2:23" x14ac:dyDescent="0.25">
      <c r="B28" s="99" t="s">
        <v>64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0"/>
        <v>-</v>
      </c>
      <c r="J28" s="100" t="str">
        <f t="shared" si="1"/>
        <v>-</v>
      </c>
      <c r="K28" s="53">
        <f t="shared" si="2"/>
        <v>0</v>
      </c>
      <c r="L28" s="53">
        <f t="shared" si="3"/>
        <v>0</v>
      </c>
      <c r="M28" s="100">
        <f>H28/H25</f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100" t="str">
        <f t="shared" si="5"/>
        <v>-</v>
      </c>
      <c r="U28" s="53">
        <f t="shared" si="6"/>
        <v>0</v>
      </c>
      <c r="V28" s="53">
        <f t="shared" si="7"/>
        <v>0</v>
      </c>
      <c r="W28" s="100">
        <f>R28/R25</f>
        <v>0</v>
      </c>
    </row>
    <row r="29" spans="2:23" x14ac:dyDescent="0.25">
      <c r="B29" s="93" t="s">
        <v>50</v>
      </c>
      <c r="C29" s="101">
        <v>9244</v>
      </c>
      <c r="D29" s="101">
        <v>11050</v>
      </c>
      <c r="E29" s="101">
        <v>18364</v>
      </c>
      <c r="F29" s="101">
        <v>19209</v>
      </c>
      <c r="G29" s="101">
        <v>21355</v>
      </c>
      <c r="H29" s="101">
        <v>20029</v>
      </c>
      <c r="I29" s="102">
        <f t="shared" si="0"/>
        <v>-6.2093186607351858E-2</v>
      </c>
      <c r="J29" s="102">
        <f t="shared" si="1"/>
        <v>0.8125791855203619</v>
      </c>
      <c r="K29" s="101">
        <f t="shared" si="2"/>
        <v>-1326</v>
      </c>
      <c r="L29" s="101">
        <f t="shared" si="3"/>
        <v>8979</v>
      </c>
      <c r="M29" s="95">
        <f>H29/H29</f>
        <v>1</v>
      </c>
      <c r="N29" s="101">
        <v>18637</v>
      </c>
      <c r="O29" s="101">
        <v>19295</v>
      </c>
      <c r="P29" s="101">
        <v>20140</v>
      </c>
      <c r="Q29" s="101">
        <v>20107</v>
      </c>
      <c r="R29" s="101">
        <v>20985</v>
      </c>
      <c r="S29" s="102">
        <f t="shared" si="4"/>
        <v>4.3666384841100081E-2</v>
      </c>
      <c r="T29" s="102">
        <f t="shared" si="5"/>
        <v>0.12598594194344592</v>
      </c>
      <c r="U29" s="101">
        <f t="shared" si="6"/>
        <v>878</v>
      </c>
      <c r="V29" s="101">
        <f t="shared" si="7"/>
        <v>2348</v>
      </c>
      <c r="W29" s="95">
        <f>R29/R29</f>
        <v>1</v>
      </c>
    </row>
    <row r="30" spans="2:23" x14ac:dyDescent="0.25">
      <c r="B30" s="96" t="s">
        <v>62</v>
      </c>
      <c r="C30" s="97">
        <v>6499</v>
      </c>
      <c r="D30" s="97">
        <v>8111</v>
      </c>
      <c r="E30" s="97">
        <v>14162</v>
      </c>
      <c r="F30" s="97">
        <v>14862</v>
      </c>
      <c r="G30" s="97">
        <v>16965</v>
      </c>
      <c r="H30" s="97">
        <v>15578</v>
      </c>
      <c r="I30" s="98">
        <f t="shared" si="0"/>
        <v>-8.1756557618626546E-2</v>
      </c>
      <c r="J30" s="98">
        <f t="shared" si="1"/>
        <v>0.92060165207742561</v>
      </c>
      <c r="K30" s="97">
        <f t="shared" si="2"/>
        <v>-1387</v>
      </c>
      <c r="L30" s="97">
        <f t="shared" si="3"/>
        <v>7467</v>
      </c>
      <c r="M30" s="98">
        <f>H30/H29</f>
        <v>0.77777223026611408</v>
      </c>
      <c r="N30" s="97">
        <v>14288</v>
      </c>
      <c r="O30" s="97">
        <v>14948</v>
      </c>
      <c r="P30" s="97">
        <v>15777</v>
      </c>
      <c r="Q30" s="97">
        <v>15654</v>
      </c>
      <c r="R30" s="97">
        <v>16562</v>
      </c>
      <c r="S30" s="98">
        <f t="shared" si="4"/>
        <v>5.8004343937651637E-2</v>
      </c>
      <c r="T30" s="98">
        <f t="shared" si="5"/>
        <v>0.15915453527435619</v>
      </c>
      <c r="U30" s="97">
        <f t="shared" si="6"/>
        <v>908</v>
      </c>
      <c r="V30" s="97">
        <f t="shared" si="7"/>
        <v>2274</v>
      </c>
      <c r="W30" s="98">
        <f>R30/R29</f>
        <v>0.78923040266857281</v>
      </c>
    </row>
    <row r="31" spans="2:23" x14ac:dyDescent="0.25">
      <c r="B31" s="99" t="s">
        <v>63</v>
      </c>
      <c r="C31" s="53">
        <v>5381</v>
      </c>
      <c r="D31" s="53">
        <v>6550</v>
      </c>
      <c r="E31" s="53">
        <v>12095</v>
      </c>
      <c r="F31" s="53">
        <v>12793</v>
      </c>
      <c r="G31" s="53">
        <v>14687</v>
      </c>
      <c r="H31" s="53">
        <v>13444</v>
      </c>
      <c r="I31" s="100">
        <f t="shared" si="0"/>
        <v>-8.4632668346156459E-2</v>
      </c>
      <c r="J31" s="100">
        <f t="shared" si="1"/>
        <v>1.0525190839694658</v>
      </c>
      <c r="K31" s="53">
        <f t="shared" si="2"/>
        <v>-1243</v>
      </c>
      <c r="L31" s="53">
        <f t="shared" si="3"/>
        <v>6894</v>
      </c>
      <c r="M31" s="100">
        <f>H31/H29</f>
        <v>0.67122672125418148</v>
      </c>
      <c r="N31" s="53">
        <v>12383</v>
      </c>
      <c r="O31" s="53">
        <v>12849</v>
      </c>
      <c r="P31" s="53">
        <v>13674</v>
      </c>
      <c r="Q31" s="53">
        <v>13498</v>
      </c>
      <c r="R31" s="53">
        <v>14142</v>
      </c>
      <c r="S31" s="100">
        <f t="shared" si="4"/>
        <v>4.7710771966217314E-2</v>
      </c>
      <c r="T31" s="100">
        <f t="shared" si="5"/>
        <v>0.14204958410724378</v>
      </c>
      <c r="U31" s="53">
        <f t="shared" si="6"/>
        <v>644</v>
      </c>
      <c r="V31" s="53">
        <f t="shared" si="7"/>
        <v>1759</v>
      </c>
      <c r="W31" s="100">
        <f>R31/R29</f>
        <v>0.67390993566833457</v>
      </c>
    </row>
    <row r="32" spans="2:23" x14ac:dyDescent="0.25">
      <c r="B32" s="99" t="s">
        <v>64</v>
      </c>
      <c r="C32" s="53">
        <v>1118</v>
      </c>
      <c r="D32" s="53">
        <v>1561</v>
      </c>
      <c r="E32" s="53">
        <v>2067</v>
      </c>
      <c r="F32" s="53">
        <v>2069</v>
      </c>
      <c r="G32" s="53">
        <v>2278</v>
      </c>
      <c r="H32" s="53">
        <v>2134</v>
      </c>
      <c r="I32" s="100">
        <f t="shared" si="0"/>
        <v>-6.3213345039508373E-2</v>
      </c>
      <c r="J32" s="100">
        <f t="shared" si="1"/>
        <v>0.36707238949391408</v>
      </c>
      <c r="K32" s="53">
        <f t="shared" si="2"/>
        <v>-144</v>
      </c>
      <c r="L32" s="53">
        <f t="shared" si="3"/>
        <v>573</v>
      </c>
      <c r="M32" s="100">
        <f>H32/H29</f>
        <v>0.1065455090119327</v>
      </c>
      <c r="N32" s="53">
        <v>1905</v>
      </c>
      <c r="O32" s="53">
        <v>2099</v>
      </c>
      <c r="P32" s="53">
        <v>2103</v>
      </c>
      <c r="Q32" s="53">
        <v>2156</v>
      </c>
      <c r="R32" s="53">
        <v>2420</v>
      </c>
      <c r="S32" s="100">
        <f t="shared" si="4"/>
        <v>0.12244897959183665</v>
      </c>
      <c r="T32" s="100">
        <f t="shared" si="5"/>
        <v>0.2703412073490814</v>
      </c>
      <c r="U32" s="53">
        <f t="shared" si="6"/>
        <v>264</v>
      </c>
      <c r="V32" s="53">
        <f t="shared" si="7"/>
        <v>515</v>
      </c>
      <c r="W32" s="100">
        <f>R32/R29</f>
        <v>0.11532046700023826</v>
      </c>
    </row>
    <row r="33" spans="2:23" x14ac:dyDescent="0.25">
      <c r="B33" s="96" t="s">
        <v>65</v>
      </c>
      <c r="C33" s="97">
        <v>2745</v>
      </c>
      <c r="D33" s="97">
        <v>2940</v>
      </c>
      <c r="E33" s="97">
        <v>4202</v>
      </c>
      <c r="F33" s="97">
        <v>4347</v>
      </c>
      <c r="G33" s="97">
        <v>4390</v>
      </c>
      <c r="H33" s="97">
        <v>4451</v>
      </c>
      <c r="I33" s="98">
        <f t="shared" si="0"/>
        <v>1.3895216400911181E-2</v>
      </c>
      <c r="J33" s="98">
        <f t="shared" si="1"/>
        <v>0.5139455782312925</v>
      </c>
      <c r="K33" s="97">
        <f t="shared" si="2"/>
        <v>61</v>
      </c>
      <c r="L33" s="97">
        <f t="shared" si="3"/>
        <v>1511</v>
      </c>
      <c r="M33" s="98">
        <f>H33/H29</f>
        <v>0.22222776973388586</v>
      </c>
      <c r="N33" s="97">
        <v>4349</v>
      </c>
      <c r="O33" s="97">
        <v>4347</v>
      </c>
      <c r="P33" s="97">
        <v>4363</v>
      </c>
      <c r="Q33" s="97">
        <v>4453</v>
      </c>
      <c r="R33" s="97">
        <v>4423</v>
      </c>
      <c r="S33" s="98">
        <f t="shared" si="4"/>
        <v>-6.7370312149113154E-3</v>
      </c>
      <c r="T33" s="98">
        <f t="shared" si="5"/>
        <v>1.7015405840423048E-2</v>
      </c>
      <c r="U33" s="97">
        <f t="shared" si="6"/>
        <v>-30</v>
      </c>
      <c r="V33" s="97">
        <f t="shared" si="7"/>
        <v>74</v>
      </c>
      <c r="W33" s="98">
        <f>R33/R29</f>
        <v>0.21076959733142722</v>
      </c>
    </row>
    <row r="34" spans="2:23" x14ac:dyDescent="0.25">
      <c r="B34" s="93" t="s">
        <v>51</v>
      </c>
      <c r="C34" s="101">
        <v>339</v>
      </c>
      <c r="D34" s="101">
        <v>532</v>
      </c>
      <c r="E34" s="101">
        <v>654</v>
      </c>
      <c r="F34" s="101">
        <v>663</v>
      </c>
      <c r="G34" s="101">
        <v>729</v>
      </c>
      <c r="H34" s="101">
        <v>673</v>
      </c>
      <c r="I34" s="102">
        <f t="shared" si="0"/>
        <v>-7.6817558299039801E-2</v>
      </c>
      <c r="J34" s="102">
        <f t="shared" si="1"/>
        <v>0.26503759398496252</v>
      </c>
      <c r="K34" s="101">
        <f t="shared" si="2"/>
        <v>-56</v>
      </c>
      <c r="L34" s="101">
        <f t="shared" si="3"/>
        <v>141</v>
      </c>
      <c r="M34" s="95">
        <f>H34/H34</f>
        <v>1</v>
      </c>
      <c r="N34" s="101">
        <v>663</v>
      </c>
      <c r="O34" s="101">
        <v>663</v>
      </c>
      <c r="P34" s="101">
        <v>673</v>
      </c>
      <c r="Q34" s="101">
        <v>673</v>
      </c>
      <c r="R34" s="101">
        <v>663</v>
      </c>
      <c r="S34" s="102">
        <f t="shared" si="4"/>
        <v>-1.4858841010401136E-2</v>
      </c>
      <c r="T34" s="102">
        <f t="shared" si="5"/>
        <v>0</v>
      </c>
      <c r="U34" s="101">
        <f t="shared" si="6"/>
        <v>-10</v>
      </c>
      <c r="V34" s="101">
        <f t="shared" si="7"/>
        <v>0</v>
      </c>
      <c r="W34" s="95">
        <f>R34/R34</f>
        <v>1</v>
      </c>
    </row>
    <row r="35" spans="2:23" x14ac:dyDescent="0.25">
      <c r="B35" s="96" t="s">
        <v>62</v>
      </c>
      <c r="C35" s="97">
        <v>339</v>
      </c>
      <c r="D35" s="97">
        <v>532</v>
      </c>
      <c r="E35" s="97">
        <v>654</v>
      </c>
      <c r="F35" s="97">
        <v>663</v>
      </c>
      <c r="G35" s="97">
        <v>729</v>
      </c>
      <c r="H35" s="97">
        <v>673</v>
      </c>
      <c r="I35" s="98">
        <f t="shared" si="0"/>
        <v>-7.6817558299039801E-2</v>
      </c>
      <c r="J35" s="98">
        <f t="shared" si="1"/>
        <v>0.26503759398496252</v>
      </c>
      <c r="K35" s="97">
        <f t="shared" si="2"/>
        <v>-56</v>
      </c>
      <c r="L35" s="97">
        <f t="shared" si="3"/>
        <v>141</v>
      </c>
      <c r="M35" s="98">
        <f>H35/H34</f>
        <v>1</v>
      </c>
      <c r="N35" s="97">
        <v>663</v>
      </c>
      <c r="O35" s="97">
        <v>663</v>
      </c>
      <c r="P35" s="97">
        <v>673</v>
      </c>
      <c r="Q35" s="97">
        <v>673</v>
      </c>
      <c r="R35" s="97">
        <v>663</v>
      </c>
      <c r="S35" s="98">
        <f t="shared" si="4"/>
        <v>-1.4858841010401136E-2</v>
      </c>
      <c r="T35" s="98">
        <f t="shared" si="5"/>
        <v>0</v>
      </c>
      <c r="U35" s="97">
        <f t="shared" si="6"/>
        <v>-10</v>
      </c>
      <c r="V35" s="97">
        <f t="shared" si="7"/>
        <v>0</v>
      </c>
      <c r="W35" s="98">
        <f>R35/R34</f>
        <v>1</v>
      </c>
    </row>
    <row r="36" spans="2:23" x14ac:dyDescent="0.25">
      <c r="B36" s="93" t="s">
        <v>52</v>
      </c>
      <c r="C36" s="101">
        <v>2132</v>
      </c>
      <c r="D36" s="101">
        <v>2908</v>
      </c>
      <c r="E36" s="101">
        <v>4497</v>
      </c>
      <c r="F36" s="101">
        <v>4790</v>
      </c>
      <c r="G36" s="101">
        <v>5123</v>
      </c>
      <c r="H36" s="101">
        <v>4725</v>
      </c>
      <c r="I36" s="102">
        <f t="shared" si="0"/>
        <v>-7.7688854186999778E-2</v>
      </c>
      <c r="J36" s="102">
        <f t="shared" si="1"/>
        <v>0.62482806052269591</v>
      </c>
      <c r="K36" s="101">
        <f t="shared" si="2"/>
        <v>-398</v>
      </c>
      <c r="L36" s="101">
        <f t="shared" si="3"/>
        <v>1817</v>
      </c>
      <c r="M36" s="102">
        <f>H36/H36</f>
        <v>1</v>
      </c>
      <c r="N36" s="101">
        <v>4653</v>
      </c>
      <c r="O36" s="101">
        <v>4791</v>
      </c>
      <c r="P36" s="101">
        <v>4797</v>
      </c>
      <c r="Q36" s="101">
        <v>4605</v>
      </c>
      <c r="R36" s="101">
        <v>4891</v>
      </c>
      <c r="S36" s="102">
        <f t="shared" si="4"/>
        <v>6.2106406080347343E-2</v>
      </c>
      <c r="T36" s="102">
        <f t="shared" si="5"/>
        <v>5.1149795830646827E-2</v>
      </c>
      <c r="U36" s="101">
        <f t="shared" si="6"/>
        <v>286</v>
      </c>
      <c r="V36" s="101">
        <f t="shared" si="7"/>
        <v>238</v>
      </c>
      <c r="W36" s="102">
        <f>R36/R36</f>
        <v>1</v>
      </c>
    </row>
    <row r="37" spans="2:23" x14ac:dyDescent="0.25">
      <c r="B37" s="96" t="s">
        <v>62</v>
      </c>
      <c r="C37" s="97">
        <v>1559</v>
      </c>
      <c r="D37" s="97">
        <v>2545</v>
      </c>
      <c r="E37" s="97">
        <v>3640</v>
      </c>
      <c r="F37" s="97">
        <v>3915</v>
      </c>
      <c r="G37" s="97">
        <v>4241</v>
      </c>
      <c r="H37" s="97">
        <v>3843</v>
      </c>
      <c r="I37" s="98">
        <f t="shared" si="0"/>
        <v>-9.3845791087007746E-2</v>
      </c>
      <c r="J37" s="98">
        <f t="shared" si="1"/>
        <v>0.5100196463654223</v>
      </c>
      <c r="K37" s="97">
        <f t="shared" si="2"/>
        <v>-398</v>
      </c>
      <c r="L37" s="97">
        <f t="shared" si="3"/>
        <v>1298</v>
      </c>
      <c r="M37" s="98">
        <f>H37/H36</f>
        <v>0.81333333333333335</v>
      </c>
      <c r="N37" s="97">
        <v>3809</v>
      </c>
      <c r="O37" s="97">
        <v>3915</v>
      </c>
      <c r="P37" s="97">
        <v>3915</v>
      </c>
      <c r="Q37" s="97">
        <v>3723</v>
      </c>
      <c r="R37" s="97">
        <v>4011</v>
      </c>
      <c r="S37" s="98">
        <f t="shared" si="4"/>
        <v>7.7356970185334495E-2</v>
      </c>
      <c r="T37" s="98">
        <f t="shared" si="5"/>
        <v>5.3032291940141807E-2</v>
      </c>
      <c r="U37" s="97">
        <f t="shared" si="6"/>
        <v>288</v>
      </c>
      <c r="V37" s="97">
        <f t="shared" si="7"/>
        <v>202</v>
      </c>
      <c r="W37" s="98">
        <f>R37/R36</f>
        <v>0.82007769372316497</v>
      </c>
    </row>
    <row r="38" spans="2:23" x14ac:dyDescent="0.25">
      <c r="B38" s="96" t="s">
        <v>65</v>
      </c>
      <c r="C38" s="97">
        <v>573</v>
      </c>
      <c r="D38" s="97">
        <v>363</v>
      </c>
      <c r="E38" s="97">
        <v>857</v>
      </c>
      <c r="F38" s="97">
        <v>875</v>
      </c>
      <c r="G38" s="97">
        <v>882</v>
      </c>
      <c r="H38" s="97">
        <v>882</v>
      </c>
      <c r="I38" s="98">
        <f t="shared" si="0"/>
        <v>0</v>
      </c>
      <c r="J38" s="98">
        <f t="shared" si="1"/>
        <v>1.4297520661157024</v>
      </c>
      <c r="K38" s="97">
        <f t="shared" si="2"/>
        <v>0</v>
      </c>
      <c r="L38" s="97">
        <f t="shared" si="3"/>
        <v>519</v>
      </c>
      <c r="M38" s="98">
        <f>H38/H36</f>
        <v>0.18666666666666668</v>
      </c>
      <c r="N38" s="97">
        <v>844</v>
      </c>
      <c r="O38" s="97">
        <v>876</v>
      </c>
      <c r="P38" s="97">
        <v>882</v>
      </c>
      <c r="Q38" s="97">
        <v>882</v>
      </c>
      <c r="R38" s="97">
        <v>880</v>
      </c>
      <c r="S38" s="98">
        <f t="shared" si="4"/>
        <v>-2.2675736961451642E-3</v>
      </c>
      <c r="T38" s="98">
        <f t="shared" si="5"/>
        <v>4.2654028436019065E-2</v>
      </c>
      <c r="U38" s="97">
        <f t="shared" si="6"/>
        <v>-2</v>
      </c>
      <c r="V38" s="97">
        <f t="shared" si="7"/>
        <v>36</v>
      </c>
      <c r="W38" s="98">
        <f>R38/R36</f>
        <v>0.179922306276835</v>
      </c>
    </row>
    <row r="39" spans="2:23" x14ac:dyDescent="0.25">
      <c r="B39" s="93" t="s">
        <v>53</v>
      </c>
      <c r="C39" s="101">
        <v>1526</v>
      </c>
      <c r="D39" s="101">
        <v>2270</v>
      </c>
      <c r="E39" s="101">
        <v>2680</v>
      </c>
      <c r="F39" s="101">
        <v>2774</v>
      </c>
      <c r="G39" s="101">
        <v>2946</v>
      </c>
      <c r="H39" s="101">
        <v>2675</v>
      </c>
      <c r="I39" s="102">
        <f t="shared" si="0"/>
        <v>-9.19891378139851E-2</v>
      </c>
      <c r="J39" s="102">
        <f t="shared" si="1"/>
        <v>0.1784140969162995</v>
      </c>
      <c r="K39" s="101">
        <f t="shared" si="2"/>
        <v>-271</v>
      </c>
      <c r="L39" s="101">
        <f t="shared" si="3"/>
        <v>405</v>
      </c>
      <c r="M39" s="95">
        <f>H39/H39</f>
        <v>1</v>
      </c>
      <c r="N39" s="101">
        <v>2640</v>
      </c>
      <c r="O39" s="101">
        <v>2646</v>
      </c>
      <c r="P39" s="101">
        <v>2773</v>
      </c>
      <c r="Q39" s="101">
        <v>2675</v>
      </c>
      <c r="R39" s="101">
        <v>2924</v>
      </c>
      <c r="S39" s="102">
        <f t="shared" si="4"/>
        <v>9.3084112149532716E-2</v>
      </c>
      <c r="T39" s="102">
        <f t="shared" si="5"/>
        <v>0.10757575757575766</v>
      </c>
      <c r="U39" s="101">
        <f t="shared" si="6"/>
        <v>249</v>
      </c>
      <c r="V39" s="101">
        <f t="shared" si="7"/>
        <v>284</v>
      </c>
      <c r="W39" s="95">
        <f>R39/R39</f>
        <v>1</v>
      </c>
    </row>
    <row r="40" spans="2:23" x14ac:dyDescent="0.25">
      <c r="B40" s="96" t="s">
        <v>62</v>
      </c>
      <c r="C40" s="97">
        <v>1526</v>
      </c>
      <c r="D40" s="97">
        <v>2270</v>
      </c>
      <c r="E40" s="97">
        <v>2680</v>
      </c>
      <c r="F40" s="97">
        <v>2774</v>
      </c>
      <c r="G40" s="97">
        <v>2946</v>
      </c>
      <c r="H40" s="97">
        <v>2675</v>
      </c>
      <c r="I40" s="98">
        <f t="shared" si="0"/>
        <v>-9.19891378139851E-2</v>
      </c>
      <c r="J40" s="98">
        <f t="shared" si="1"/>
        <v>0.1784140969162995</v>
      </c>
      <c r="K40" s="97">
        <f t="shared" si="2"/>
        <v>-271</v>
      </c>
      <c r="L40" s="97">
        <f t="shared" si="3"/>
        <v>405</v>
      </c>
      <c r="M40" s="98">
        <f>H40/H39</f>
        <v>1</v>
      </c>
      <c r="N40" s="97">
        <v>2640</v>
      </c>
      <c r="O40" s="97">
        <v>2646</v>
      </c>
      <c r="P40" s="97">
        <v>2773</v>
      </c>
      <c r="Q40" s="97">
        <v>2675</v>
      </c>
      <c r="R40" s="97">
        <v>2924</v>
      </c>
      <c r="S40" s="98">
        <f t="shared" si="4"/>
        <v>9.3084112149532716E-2</v>
      </c>
      <c r="T40" s="98">
        <f t="shared" si="5"/>
        <v>0.10757575757575766</v>
      </c>
      <c r="U40" s="97">
        <f t="shared" si="6"/>
        <v>249</v>
      </c>
      <c r="V40" s="97">
        <f t="shared" si="7"/>
        <v>284</v>
      </c>
      <c r="W40" s="98">
        <f>R40/R39</f>
        <v>1</v>
      </c>
    </row>
    <row r="41" spans="2:23" x14ac:dyDescent="0.25">
      <c r="B41" s="99" t="s">
        <v>63</v>
      </c>
      <c r="C41" s="53">
        <v>846</v>
      </c>
      <c r="D41" s="53">
        <v>1514</v>
      </c>
      <c r="E41" s="53">
        <v>1660</v>
      </c>
      <c r="F41" s="53">
        <v>1674</v>
      </c>
      <c r="G41" s="53">
        <v>1852</v>
      </c>
      <c r="H41" s="53">
        <v>1836</v>
      </c>
      <c r="I41" s="100">
        <f t="shared" si="0"/>
        <v>-8.6393088552916275E-3</v>
      </c>
      <c r="J41" s="100">
        <f t="shared" si="1"/>
        <v>0.21268163804491413</v>
      </c>
      <c r="K41" s="53">
        <f t="shared" si="2"/>
        <v>-16</v>
      </c>
      <c r="L41" s="53">
        <f t="shared" si="3"/>
        <v>322</v>
      </c>
      <c r="M41" s="100">
        <f>H41/H39</f>
        <v>0.6863551401869159</v>
      </c>
      <c r="N41" s="53">
        <v>1674</v>
      </c>
      <c r="O41" s="53">
        <v>1674</v>
      </c>
      <c r="P41" s="53">
        <v>1681</v>
      </c>
      <c r="Q41" s="53">
        <v>1847</v>
      </c>
      <c r="R41" s="53">
        <v>2117</v>
      </c>
      <c r="S41" s="100">
        <f t="shared" si="4"/>
        <v>0.14618299945858149</v>
      </c>
      <c r="T41" s="100">
        <f t="shared" si="5"/>
        <v>0.2646356033452808</v>
      </c>
      <c r="U41" s="53">
        <f t="shared" si="6"/>
        <v>270</v>
      </c>
      <c r="V41" s="53">
        <f t="shared" si="7"/>
        <v>443</v>
      </c>
      <c r="W41" s="100">
        <f>R41/R39</f>
        <v>0.72400820793433651</v>
      </c>
    </row>
    <row r="42" spans="2:23" x14ac:dyDescent="0.25">
      <c r="B42" s="99" t="s">
        <v>64</v>
      </c>
      <c r="C42" s="53">
        <v>680</v>
      </c>
      <c r="D42" s="53">
        <v>756</v>
      </c>
      <c r="E42" s="53">
        <v>1020</v>
      </c>
      <c r="F42" s="53">
        <v>1100</v>
      </c>
      <c r="G42" s="53">
        <v>1094</v>
      </c>
      <c r="H42" s="53">
        <v>839</v>
      </c>
      <c r="I42" s="100">
        <f t="shared" si="0"/>
        <v>-0.23308957952468012</v>
      </c>
      <c r="J42" s="100">
        <f t="shared" si="1"/>
        <v>0.10978835978835977</v>
      </c>
      <c r="K42" s="53">
        <f t="shared" si="2"/>
        <v>-255</v>
      </c>
      <c r="L42" s="53">
        <f t="shared" si="3"/>
        <v>83</v>
      </c>
      <c r="M42" s="100">
        <f>H42/H39</f>
        <v>0.3136448598130841</v>
      </c>
      <c r="N42" s="53">
        <v>966</v>
      </c>
      <c r="O42" s="53">
        <v>972</v>
      </c>
      <c r="P42" s="53">
        <v>1092</v>
      </c>
      <c r="Q42" s="53">
        <v>828</v>
      </c>
      <c r="R42" s="53">
        <v>807</v>
      </c>
      <c r="S42" s="100">
        <f t="shared" si="4"/>
        <v>-2.5362318840579712E-2</v>
      </c>
      <c r="T42" s="100">
        <f t="shared" si="5"/>
        <v>-0.1645962732919255</v>
      </c>
      <c r="U42" s="53">
        <f t="shared" si="6"/>
        <v>-21</v>
      </c>
      <c r="V42" s="53">
        <f t="shared" si="7"/>
        <v>-159</v>
      </c>
      <c r="W42" s="100">
        <f>R42/R39</f>
        <v>0.27599179206566349</v>
      </c>
    </row>
    <row r="43" spans="2:23" x14ac:dyDescent="0.25">
      <c r="B43" s="93" t="s">
        <v>54</v>
      </c>
      <c r="C43" s="101">
        <v>3786</v>
      </c>
      <c r="D43" s="101">
        <v>4393</v>
      </c>
      <c r="E43" s="101">
        <v>6413</v>
      </c>
      <c r="F43" s="101">
        <v>6356</v>
      </c>
      <c r="G43" s="101">
        <v>6825</v>
      </c>
      <c r="H43" s="101">
        <v>6497</v>
      </c>
      <c r="I43" s="102">
        <f t="shared" si="0"/>
        <v>-4.8058608058608066E-2</v>
      </c>
      <c r="J43" s="102">
        <f t="shared" si="1"/>
        <v>0.47894377418620526</v>
      </c>
      <c r="K43" s="101">
        <f t="shared" si="2"/>
        <v>-328</v>
      </c>
      <c r="L43" s="101">
        <f t="shared" si="3"/>
        <v>2104</v>
      </c>
      <c r="M43" s="95">
        <f>H43/H43</f>
        <v>1</v>
      </c>
      <c r="N43" s="101">
        <v>6412</v>
      </c>
      <c r="O43" s="101">
        <v>6415</v>
      </c>
      <c r="P43" s="101">
        <v>6415</v>
      </c>
      <c r="Q43" s="101">
        <v>6497</v>
      </c>
      <c r="R43" s="101">
        <v>6395</v>
      </c>
      <c r="S43" s="102">
        <f t="shared" si="4"/>
        <v>-1.5699553640141639E-2</v>
      </c>
      <c r="T43" s="102">
        <f t="shared" si="5"/>
        <v>-2.6512788521522168E-3</v>
      </c>
      <c r="U43" s="101">
        <f t="shared" si="6"/>
        <v>-102</v>
      </c>
      <c r="V43" s="101">
        <f t="shared" si="7"/>
        <v>-17</v>
      </c>
      <c r="W43" s="95">
        <f>R43/R43</f>
        <v>1</v>
      </c>
    </row>
    <row r="44" spans="2:23" x14ac:dyDescent="0.25">
      <c r="B44" s="96" t="s">
        <v>62</v>
      </c>
      <c r="C44" s="97">
        <v>2472</v>
      </c>
      <c r="D44" s="97">
        <v>2822</v>
      </c>
      <c r="E44" s="97">
        <v>4753</v>
      </c>
      <c r="F44" s="97">
        <v>4696</v>
      </c>
      <c r="G44" s="97">
        <v>5151</v>
      </c>
      <c r="H44" s="97">
        <v>4755</v>
      </c>
      <c r="I44" s="98">
        <f t="shared" si="0"/>
        <v>-7.687827606290043E-2</v>
      </c>
      <c r="J44" s="98">
        <f t="shared" si="1"/>
        <v>0.68497519489723602</v>
      </c>
      <c r="K44" s="97">
        <f t="shared" si="2"/>
        <v>-396</v>
      </c>
      <c r="L44" s="97">
        <f t="shared" si="3"/>
        <v>1933</v>
      </c>
      <c r="M44" s="98">
        <f>H44/H43</f>
        <v>0.73187625057718952</v>
      </c>
      <c r="N44" s="97">
        <v>4752</v>
      </c>
      <c r="O44" s="97">
        <v>4755</v>
      </c>
      <c r="P44" s="97">
        <v>4755</v>
      </c>
      <c r="Q44" s="97">
        <v>4755</v>
      </c>
      <c r="R44" s="97">
        <v>4755</v>
      </c>
      <c r="S44" s="98">
        <f t="shared" si="4"/>
        <v>0</v>
      </c>
      <c r="T44" s="98">
        <f t="shared" si="5"/>
        <v>6.3131313131314926E-4</v>
      </c>
      <c r="U44" s="97">
        <f t="shared" si="6"/>
        <v>0</v>
      </c>
      <c r="V44" s="97">
        <f t="shared" si="7"/>
        <v>3</v>
      </c>
      <c r="W44" s="98">
        <f>R44/R43</f>
        <v>0.74354964816262703</v>
      </c>
    </row>
    <row r="45" spans="2:23" x14ac:dyDescent="0.25">
      <c r="B45" s="99" t="s">
        <v>63</v>
      </c>
      <c r="C45" s="53">
        <v>0</v>
      </c>
      <c r="D45" s="53">
        <v>2173</v>
      </c>
      <c r="E45" s="53">
        <v>3692</v>
      </c>
      <c r="F45" s="53">
        <v>3635</v>
      </c>
      <c r="G45" s="53">
        <v>4002</v>
      </c>
      <c r="H45" s="53">
        <v>3694</v>
      </c>
      <c r="I45" s="100">
        <f t="shared" si="0"/>
        <v>-7.6961519240379861E-2</v>
      </c>
      <c r="J45" s="100">
        <f t="shared" si="1"/>
        <v>0.69995398067188219</v>
      </c>
      <c r="K45" s="53">
        <f t="shared" si="2"/>
        <v>-308</v>
      </c>
      <c r="L45" s="53">
        <f t="shared" si="3"/>
        <v>1521</v>
      </c>
      <c r="M45" s="100">
        <f>H45/H43</f>
        <v>0.56857010928120666</v>
      </c>
      <c r="N45" s="53">
        <v>3691</v>
      </c>
      <c r="O45" s="53">
        <v>3694</v>
      </c>
      <c r="P45" s="53">
        <v>3694</v>
      </c>
      <c r="Q45" s="53">
        <v>3694</v>
      </c>
      <c r="R45" s="53">
        <v>3694</v>
      </c>
      <c r="S45" s="100">
        <f t="shared" si="4"/>
        <v>0</v>
      </c>
      <c r="T45" s="100">
        <f t="shared" si="5"/>
        <v>8.127878623678253E-4</v>
      </c>
      <c r="U45" s="53">
        <f t="shared" si="6"/>
        <v>0</v>
      </c>
      <c r="V45" s="53">
        <f t="shared" si="7"/>
        <v>3</v>
      </c>
      <c r="W45" s="100">
        <f>R45/R43</f>
        <v>0.57763878029710714</v>
      </c>
    </row>
    <row r="46" spans="2:23" x14ac:dyDescent="0.25">
      <c r="B46" s="99" t="s">
        <v>64</v>
      </c>
      <c r="C46" s="53">
        <v>0</v>
      </c>
      <c r="D46" s="53">
        <v>649</v>
      </c>
      <c r="E46" s="53">
        <v>1061</v>
      </c>
      <c r="F46" s="53">
        <v>1061</v>
      </c>
      <c r="G46" s="53">
        <v>1149</v>
      </c>
      <c r="H46" s="53">
        <v>1061</v>
      </c>
      <c r="I46" s="100">
        <f t="shared" si="0"/>
        <v>-7.6588337684943442E-2</v>
      </c>
      <c r="J46" s="100">
        <f t="shared" si="1"/>
        <v>0.6348228043143298</v>
      </c>
      <c r="K46" s="53">
        <f t="shared" si="2"/>
        <v>-88</v>
      </c>
      <c r="L46" s="53">
        <f t="shared" si="3"/>
        <v>412</v>
      </c>
      <c r="M46" s="100">
        <f>H46/H43</f>
        <v>0.16330614129598275</v>
      </c>
      <c r="N46" s="53">
        <v>1061</v>
      </c>
      <c r="O46" s="53">
        <v>1061</v>
      </c>
      <c r="P46" s="53">
        <v>1061</v>
      </c>
      <c r="Q46" s="53">
        <v>1061</v>
      </c>
      <c r="R46" s="53">
        <v>1061</v>
      </c>
      <c r="S46" s="100">
        <f t="shared" si="4"/>
        <v>0</v>
      </c>
      <c r="T46" s="100">
        <f t="shared" si="5"/>
        <v>0</v>
      </c>
      <c r="U46" s="53">
        <f t="shared" si="6"/>
        <v>0</v>
      </c>
      <c r="V46" s="53">
        <f t="shared" si="7"/>
        <v>0</v>
      </c>
      <c r="W46" s="100">
        <f>R46/R43</f>
        <v>0.16591086786551995</v>
      </c>
    </row>
    <row r="47" spans="2:23" x14ac:dyDescent="0.25">
      <c r="B47" s="96" t="s">
        <v>65</v>
      </c>
      <c r="C47" s="97">
        <v>1314</v>
      </c>
      <c r="D47" s="97">
        <v>1571</v>
      </c>
      <c r="E47" s="97">
        <v>1660</v>
      </c>
      <c r="F47" s="97">
        <v>1660</v>
      </c>
      <c r="G47" s="97">
        <v>1674</v>
      </c>
      <c r="H47" s="97">
        <v>1742</v>
      </c>
      <c r="I47" s="98">
        <f t="shared" si="0"/>
        <v>4.0621266427718128E-2</v>
      </c>
      <c r="J47" s="98">
        <f t="shared" si="1"/>
        <v>0.10884786760025467</v>
      </c>
      <c r="K47" s="97">
        <f t="shared" si="2"/>
        <v>68</v>
      </c>
      <c r="L47" s="97">
        <f t="shared" si="3"/>
        <v>171</v>
      </c>
      <c r="M47" s="98">
        <f>H47/H43</f>
        <v>0.26812374942281053</v>
      </c>
      <c r="N47" s="97">
        <v>1660</v>
      </c>
      <c r="O47" s="97">
        <v>1660</v>
      </c>
      <c r="P47" s="97">
        <v>1660</v>
      </c>
      <c r="Q47" s="97">
        <v>1742</v>
      </c>
      <c r="R47" s="97">
        <v>1640</v>
      </c>
      <c r="S47" s="98">
        <f t="shared" si="4"/>
        <v>-5.8553386911595839E-2</v>
      </c>
      <c r="T47" s="98">
        <f t="shared" si="5"/>
        <v>-1.2048192771084376E-2</v>
      </c>
      <c r="U47" s="97">
        <f t="shared" si="6"/>
        <v>-102</v>
      </c>
      <c r="V47" s="97">
        <f t="shared" si="7"/>
        <v>-20</v>
      </c>
      <c r="W47" s="98">
        <f>R47/R43</f>
        <v>0.25645035183737297</v>
      </c>
    </row>
    <row r="48" spans="2:23" x14ac:dyDescent="0.25">
      <c r="B48" s="93" t="s">
        <v>55</v>
      </c>
      <c r="C48" s="101">
        <v>2158</v>
      </c>
      <c r="D48" s="101">
        <v>2862</v>
      </c>
      <c r="E48" s="101">
        <v>3212</v>
      </c>
      <c r="F48" s="101">
        <v>3072</v>
      </c>
      <c r="G48" s="101">
        <v>3320</v>
      </c>
      <c r="H48" s="101">
        <v>3105</v>
      </c>
      <c r="I48" s="102">
        <f t="shared" si="0"/>
        <v>-6.4759036144578341E-2</v>
      </c>
      <c r="J48" s="102">
        <f t="shared" si="1"/>
        <v>8.4905660377358583E-2</v>
      </c>
      <c r="K48" s="101">
        <f t="shared" si="2"/>
        <v>-215</v>
      </c>
      <c r="L48" s="101">
        <f t="shared" si="3"/>
        <v>243</v>
      </c>
      <c r="M48" s="95">
        <f>H48/H48</f>
        <v>1</v>
      </c>
      <c r="N48" s="101">
        <v>3053</v>
      </c>
      <c r="O48" s="101">
        <v>3053</v>
      </c>
      <c r="P48" s="101">
        <v>3077</v>
      </c>
      <c r="Q48" s="101">
        <v>3077</v>
      </c>
      <c r="R48" s="101">
        <v>3077</v>
      </c>
      <c r="S48" s="102">
        <f t="shared" si="4"/>
        <v>0</v>
      </c>
      <c r="T48" s="102">
        <f t="shared" si="5"/>
        <v>7.8611202096299237E-3</v>
      </c>
      <c r="U48" s="101">
        <f t="shared" si="6"/>
        <v>0</v>
      </c>
      <c r="V48" s="101">
        <f t="shared" si="7"/>
        <v>24</v>
      </c>
      <c r="W48" s="95">
        <f>R48/R48</f>
        <v>1</v>
      </c>
    </row>
    <row r="49" spans="2:23" x14ac:dyDescent="0.25">
      <c r="B49" s="96" t="s">
        <v>62</v>
      </c>
      <c r="C49" s="97">
        <v>2065</v>
      </c>
      <c r="D49" s="97">
        <v>2789</v>
      </c>
      <c r="E49" s="97">
        <v>3008</v>
      </c>
      <c r="F49" s="97">
        <v>2663</v>
      </c>
      <c r="G49" s="97">
        <v>2935</v>
      </c>
      <c r="H49" s="97">
        <v>2717</v>
      </c>
      <c r="I49" s="98">
        <f t="shared" si="0"/>
        <v>-7.4275979557069882E-2</v>
      </c>
      <c r="J49" s="98">
        <f t="shared" si="1"/>
        <v>-2.5815704553603491E-2</v>
      </c>
      <c r="K49" s="97">
        <f t="shared" si="2"/>
        <v>-218</v>
      </c>
      <c r="L49" s="97">
        <f t="shared" si="3"/>
        <v>-72</v>
      </c>
      <c r="M49" s="98">
        <f>H49/H48</f>
        <v>0.87504025764895332</v>
      </c>
      <c r="N49" s="97">
        <v>2849</v>
      </c>
      <c r="O49" s="97">
        <v>2639</v>
      </c>
      <c r="P49" s="97">
        <v>2689</v>
      </c>
      <c r="Q49" s="97">
        <v>2689</v>
      </c>
      <c r="R49" s="97">
        <v>2689</v>
      </c>
      <c r="S49" s="98">
        <f t="shared" si="4"/>
        <v>0</v>
      </c>
      <c r="T49" s="98">
        <f t="shared" si="5"/>
        <v>-5.6160056160056149E-2</v>
      </c>
      <c r="U49" s="97">
        <f t="shared" si="6"/>
        <v>0</v>
      </c>
      <c r="V49" s="97">
        <f t="shared" si="7"/>
        <v>-160</v>
      </c>
      <c r="W49" s="98">
        <f>R49/R48</f>
        <v>0.87390315242118943</v>
      </c>
    </row>
    <row r="50" spans="2:23" x14ac:dyDescent="0.25">
      <c r="B50" s="99" t="s">
        <v>63</v>
      </c>
      <c r="C50" s="53">
        <v>1643</v>
      </c>
      <c r="D50" s="53">
        <v>2193</v>
      </c>
      <c r="E50" s="53">
        <v>2189</v>
      </c>
      <c r="F50" s="53">
        <v>2050</v>
      </c>
      <c r="G50" s="53">
        <v>2224</v>
      </c>
      <c r="H50" s="53">
        <v>2053</v>
      </c>
      <c r="I50" s="100">
        <f t="shared" si="0"/>
        <v>-7.6888489208633115E-2</v>
      </c>
      <c r="J50" s="100">
        <f t="shared" si="1"/>
        <v>-6.3839489284085782E-2</v>
      </c>
      <c r="K50" s="53">
        <f t="shared" si="2"/>
        <v>-171</v>
      </c>
      <c r="L50" s="53">
        <f t="shared" si="3"/>
        <v>-140</v>
      </c>
      <c r="M50" s="100">
        <f>H50/H48</f>
        <v>0.66119162640901774</v>
      </c>
      <c r="N50" s="53">
        <v>2053</v>
      </c>
      <c r="O50" s="53">
        <v>2053</v>
      </c>
      <c r="P50" s="53">
        <v>2053</v>
      </c>
      <c r="Q50" s="53">
        <v>2053</v>
      </c>
      <c r="R50" s="53">
        <v>2053</v>
      </c>
      <c r="S50" s="100">
        <f t="shared" si="4"/>
        <v>0</v>
      </c>
      <c r="T50" s="100">
        <f t="shared" si="5"/>
        <v>0</v>
      </c>
      <c r="U50" s="53">
        <f t="shared" si="6"/>
        <v>0</v>
      </c>
      <c r="V50" s="53">
        <f t="shared" si="7"/>
        <v>0</v>
      </c>
      <c r="W50" s="100">
        <f>R50/R48</f>
        <v>0.66720831979200523</v>
      </c>
    </row>
    <row r="51" spans="2:23" x14ac:dyDescent="0.25">
      <c r="B51" s="99" t="s">
        <v>64</v>
      </c>
      <c r="C51" s="53">
        <v>422</v>
      </c>
      <c r="D51" s="53">
        <v>596</v>
      </c>
      <c r="E51" s="53">
        <v>819</v>
      </c>
      <c r="F51" s="53">
        <v>613</v>
      </c>
      <c r="G51" s="53">
        <v>711</v>
      </c>
      <c r="H51" s="53">
        <v>664</v>
      </c>
      <c r="I51" s="100">
        <f t="shared" si="0"/>
        <v>-6.6104078762306617E-2</v>
      </c>
      <c r="J51" s="100">
        <f t="shared" si="1"/>
        <v>0.11409395973154357</v>
      </c>
      <c r="K51" s="53">
        <f t="shared" si="2"/>
        <v>-47</v>
      </c>
      <c r="L51" s="53">
        <f t="shared" si="3"/>
        <v>68</v>
      </c>
      <c r="M51" s="100">
        <f>H51/H48</f>
        <v>0.21384863123993558</v>
      </c>
      <c r="N51" s="53">
        <v>796</v>
      </c>
      <c r="O51" s="53">
        <v>586</v>
      </c>
      <c r="P51" s="53">
        <v>636</v>
      </c>
      <c r="Q51" s="53">
        <v>636</v>
      </c>
      <c r="R51" s="53">
        <v>636</v>
      </c>
      <c r="S51" s="100">
        <f t="shared" si="4"/>
        <v>0</v>
      </c>
      <c r="T51" s="100">
        <f t="shared" si="5"/>
        <v>-0.20100502512562812</v>
      </c>
      <c r="U51" s="53">
        <f t="shared" si="6"/>
        <v>0</v>
      </c>
      <c r="V51" s="53">
        <f t="shared" si="7"/>
        <v>-160</v>
      </c>
      <c r="W51" s="100">
        <f>R51/R48</f>
        <v>0.20669483262918428</v>
      </c>
    </row>
    <row r="52" spans="2:23" x14ac:dyDescent="0.25">
      <c r="B52" s="96" t="s">
        <v>65</v>
      </c>
      <c r="C52" s="97">
        <v>460</v>
      </c>
      <c r="D52" s="97">
        <v>774</v>
      </c>
      <c r="E52" s="97">
        <v>904</v>
      </c>
      <c r="F52" s="97">
        <v>1110</v>
      </c>
      <c r="G52" s="97">
        <v>1086</v>
      </c>
      <c r="H52" s="97">
        <v>1088</v>
      </c>
      <c r="I52" s="98">
        <f t="shared" si="0"/>
        <v>1.8416206261511192E-3</v>
      </c>
      <c r="J52" s="98">
        <f t="shared" si="1"/>
        <v>0.40568475452196373</v>
      </c>
      <c r="K52" s="97">
        <f t="shared" si="2"/>
        <v>2</v>
      </c>
      <c r="L52" s="97">
        <f t="shared" si="3"/>
        <v>314</v>
      </c>
      <c r="M52" s="98">
        <f>H52/H48</f>
        <v>0.35040257648953299</v>
      </c>
      <c r="N52" s="97">
        <v>904</v>
      </c>
      <c r="O52" s="97">
        <v>1114</v>
      </c>
      <c r="P52" s="97">
        <v>1088</v>
      </c>
      <c r="Q52" s="97">
        <v>1088</v>
      </c>
      <c r="R52" s="97">
        <v>1088</v>
      </c>
      <c r="S52" s="98">
        <f t="shared" si="4"/>
        <v>0</v>
      </c>
      <c r="T52" s="98">
        <f t="shared" si="5"/>
        <v>0.20353982300884965</v>
      </c>
      <c r="U52" s="97">
        <f t="shared" si="6"/>
        <v>0</v>
      </c>
      <c r="V52" s="97">
        <f t="shared" si="7"/>
        <v>184</v>
      </c>
      <c r="W52" s="98">
        <f>R52/R48</f>
        <v>0.35359116022099446</v>
      </c>
    </row>
    <row r="53" spans="2:23" ht="6.95" customHeight="1" x14ac:dyDescent="0.25">
      <c r="B53" s="103"/>
      <c r="C53" s="104"/>
      <c r="D53" s="104"/>
      <c r="E53" s="104"/>
      <c r="F53" s="104"/>
      <c r="G53" s="105"/>
      <c r="H53" s="104"/>
      <c r="I53" s="106"/>
      <c r="J53" s="106"/>
      <c r="K53" s="104"/>
      <c r="L53" s="106"/>
      <c r="M53" s="106"/>
      <c r="N53" s="104"/>
      <c r="O53" s="104"/>
      <c r="P53" s="104"/>
      <c r="Q53" s="104"/>
      <c r="R53" s="106"/>
      <c r="S53" s="106"/>
      <c r="T53" s="106"/>
      <c r="U53" s="106"/>
      <c r="V53" s="106"/>
    </row>
    <row r="54" spans="2:23" ht="15" customHeight="1" x14ac:dyDescent="0.25"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2113-0DE5-4580-9B9F-A03A51D03BFF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84" t="str">
        <f>CONCATENATE("Establecimientos alojativos en funcionamiento en Tenerife y municipios")</f>
        <v>Establecimientos alojativos en funcionamiento en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19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6"/>
      <c r="Q4" s="86"/>
      <c r="R4" s="86"/>
      <c r="S4" s="86"/>
    </row>
    <row r="5" spans="1:19" ht="15.75" thickBot="1" x14ac:dyDescent="0.3">
      <c r="B5" s="87"/>
      <c r="C5" s="297" t="s">
        <v>66</v>
      </c>
      <c r="D5" s="297"/>
      <c r="E5" s="297"/>
      <c r="F5" s="297"/>
      <c r="G5" s="297"/>
      <c r="H5" s="297"/>
      <c r="I5" s="88"/>
      <c r="J5" s="88"/>
      <c r="K5" s="89"/>
      <c r="L5" s="298" t="s">
        <v>67</v>
      </c>
      <c r="M5" s="298"/>
      <c r="N5" s="298"/>
      <c r="O5" s="298"/>
      <c r="P5" s="298"/>
      <c r="Q5" s="88"/>
      <c r="R5" s="88"/>
      <c r="S5" s="89"/>
    </row>
    <row r="6" spans="1:19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CONCATENATE("dif. ",RIGHT(H6,2),"/",RIGHT(G6,2))</f>
        <v>dif. 25/24</v>
      </c>
      <c r="K6" s="14" t="str">
        <f>CONCATENATE("cuota/ total isla ",RIGHT(H6,2))</f>
        <v>cuota/ total isla 25</v>
      </c>
      <c r="L6" s="92" t="s">
        <v>236</v>
      </c>
      <c r="M6" s="92" t="s">
        <v>237</v>
      </c>
      <c r="N6" s="92" t="s">
        <v>238</v>
      </c>
      <c r="O6" s="92" t="s">
        <v>239</v>
      </c>
      <c r="P6" s="92" t="s">
        <v>240</v>
      </c>
      <c r="Q6" s="91" t="str">
        <f>CONCATENATE("var. ",RIGHT(P6,2),"/",RIGHT(O6,2))</f>
        <v>var. 26/25</v>
      </c>
      <c r="R6" s="91" t="str">
        <f>CONCATENATE("dif. ",RIGHT(P6,2),"/",RIGHT(O6,2))</f>
        <v>dif. 26/25</v>
      </c>
      <c r="S6" s="89" t="str">
        <f>CONCATENATE("cuota/ total isla ",RIGHT(P6,2))</f>
        <v>cuota/ total isla 26</v>
      </c>
    </row>
    <row r="7" spans="1:19" x14ac:dyDescent="0.25">
      <c r="B7" s="93" t="s">
        <v>45</v>
      </c>
      <c r="C7" s="94">
        <v>173</v>
      </c>
      <c r="D7" s="94">
        <v>195</v>
      </c>
      <c r="E7" s="94">
        <v>293</v>
      </c>
      <c r="F7" s="94">
        <v>308</v>
      </c>
      <c r="G7" s="94">
        <v>339</v>
      </c>
      <c r="H7" s="94">
        <v>324</v>
      </c>
      <c r="I7" s="95">
        <f>IFERROR(H7/G7-1,"-")</f>
        <v>-4.4247787610619427E-2</v>
      </c>
      <c r="J7" s="94">
        <f>IFERROR(H7-G7,"-")</f>
        <v>-15</v>
      </c>
      <c r="K7" s="95">
        <f>H7/H7</f>
        <v>1</v>
      </c>
      <c r="L7" s="94">
        <v>879</v>
      </c>
      <c r="M7" s="94">
        <v>903</v>
      </c>
      <c r="N7" s="94">
        <v>960</v>
      </c>
      <c r="O7" s="94">
        <v>963</v>
      </c>
      <c r="P7" s="94">
        <v>978</v>
      </c>
      <c r="Q7" s="95">
        <f t="shared" ref="Q7:Q52" si="0">IFERROR(P7/O7-1,"-")</f>
        <v>1.5576323987538832E-2</v>
      </c>
      <c r="R7" s="94">
        <f t="shared" ref="R7:R52" si="1">IFERROR(P7-O7,"-")</f>
        <v>15</v>
      </c>
      <c r="S7" s="95">
        <f>P7/P7</f>
        <v>1</v>
      </c>
    </row>
    <row r="8" spans="1:19" x14ac:dyDescent="0.25">
      <c r="A8" s="1"/>
      <c r="B8" s="96" t="s">
        <v>62</v>
      </c>
      <c r="C8" s="97">
        <v>104</v>
      </c>
      <c r="D8" s="97">
        <v>124</v>
      </c>
      <c r="E8" s="97">
        <v>194</v>
      </c>
      <c r="F8" s="97">
        <v>199</v>
      </c>
      <c r="G8" s="97">
        <v>228</v>
      </c>
      <c r="H8" s="97">
        <v>211</v>
      </c>
      <c r="I8" s="98">
        <f t="shared" ref="I8:I52" si="2">IFERROR(H8/G8-1,"-")</f>
        <v>-7.456140350877194E-2</v>
      </c>
      <c r="J8" s="97">
        <f t="shared" ref="J8:J52" si="3">IFERROR(H8-G8,"-")</f>
        <v>-17</v>
      </c>
      <c r="K8" s="98">
        <f>H8/H7</f>
        <v>0.65123456790123457</v>
      </c>
      <c r="L8" s="97">
        <v>193</v>
      </c>
      <c r="M8" s="97">
        <v>193</v>
      </c>
      <c r="N8" s="97">
        <v>209</v>
      </c>
      <c r="O8" s="97">
        <v>208</v>
      </c>
      <c r="P8" s="97">
        <v>212</v>
      </c>
      <c r="Q8" s="98">
        <f t="shared" si="0"/>
        <v>1.9230769230769162E-2</v>
      </c>
      <c r="R8" s="97">
        <f t="shared" si="1"/>
        <v>4</v>
      </c>
      <c r="S8" s="98">
        <f>P8/P7</f>
        <v>0.21676891615541921</v>
      </c>
    </row>
    <row r="9" spans="1:19" x14ac:dyDescent="0.25">
      <c r="A9" s="108" t="s">
        <v>68</v>
      </c>
      <c r="B9" s="99" t="s">
        <v>63</v>
      </c>
      <c r="C9" s="53">
        <v>63</v>
      </c>
      <c r="D9" s="53">
        <v>84</v>
      </c>
      <c r="E9" s="53">
        <v>128</v>
      </c>
      <c r="F9" s="53">
        <v>131</v>
      </c>
      <c r="G9" s="53">
        <v>147</v>
      </c>
      <c r="H9" s="53">
        <v>137</v>
      </c>
      <c r="I9" s="100">
        <f t="shared" si="2"/>
        <v>-6.8027210884353706E-2</v>
      </c>
      <c r="J9" s="53">
        <f t="shared" si="3"/>
        <v>-10</v>
      </c>
      <c r="K9" s="100">
        <f>H9/H7</f>
        <v>0.4228395061728395</v>
      </c>
      <c r="L9" s="53">
        <v>129</v>
      </c>
      <c r="M9" s="53">
        <v>131</v>
      </c>
      <c r="N9" s="53">
        <v>136</v>
      </c>
      <c r="O9" s="53">
        <v>135</v>
      </c>
      <c r="P9" s="53">
        <v>143</v>
      </c>
      <c r="Q9" s="100">
        <f t="shared" si="0"/>
        <v>5.9259259259259345E-2</v>
      </c>
      <c r="R9" s="53">
        <f t="shared" si="1"/>
        <v>8</v>
      </c>
      <c r="S9" s="100">
        <f>P9/P7</f>
        <v>0.14621676891615543</v>
      </c>
    </row>
    <row r="10" spans="1:19" x14ac:dyDescent="0.25">
      <c r="A10" s="108" t="s">
        <v>69</v>
      </c>
      <c r="B10" s="99" t="s">
        <v>70</v>
      </c>
      <c r="C10" s="53">
        <v>41</v>
      </c>
      <c r="D10" s="53">
        <v>40</v>
      </c>
      <c r="E10" s="53">
        <v>65</v>
      </c>
      <c r="F10" s="53">
        <v>68</v>
      </c>
      <c r="G10" s="53">
        <v>81</v>
      </c>
      <c r="H10" s="53">
        <v>75</v>
      </c>
      <c r="I10" s="100">
        <f t="shared" si="2"/>
        <v>-7.407407407407407E-2</v>
      </c>
      <c r="J10" s="53">
        <f t="shared" si="3"/>
        <v>-6</v>
      </c>
      <c r="K10" s="100">
        <f>H10/H7</f>
        <v>0.23148148148148148</v>
      </c>
      <c r="L10" s="53">
        <v>64</v>
      </c>
      <c r="M10" s="53">
        <v>62</v>
      </c>
      <c r="N10" s="53">
        <v>73</v>
      </c>
      <c r="O10" s="53">
        <v>73</v>
      </c>
      <c r="P10" s="53">
        <v>69</v>
      </c>
      <c r="Q10" s="100">
        <f t="shared" si="0"/>
        <v>-5.4794520547945202E-2</v>
      </c>
      <c r="R10" s="53">
        <f t="shared" si="1"/>
        <v>-4</v>
      </c>
      <c r="S10" s="100">
        <f>P10/P7</f>
        <v>7.0552147239263799E-2</v>
      </c>
    </row>
    <row r="11" spans="1:19" x14ac:dyDescent="0.25">
      <c r="A11" s="1"/>
      <c r="B11" s="96" t="s">
        <v>65</v>
      </c>
      <c r="C11" s="97">
        <v>70</v>
      </c>
      <c r="D11" s="97">
        <v>71</v>
      </c>
      <c r="E11" s="97">
        <v>100</v>
      </c>
      <c r="F11" s="97">
        <v>109</v>
      </c>
      <c r="G11" s="97">
        <v>111</v>
      </c>
      <c r="H11" s="97">
        <v>113</v>
      </c>
      <c r="I11" s="98">
        <f t="shared" si="2"/>
        <v>1.8018018018018056E-2</v>
      </c>
      <c r="J11" s="97">
        <f t="shared" si="3"/>
        <v>2</v>
      </c>
      <c r="K11" s="98">
        <f>H11/H7</f>
        <v>0.34876543209876543</v>
      </c>
      <c r="L11" s="97">
        <v>100</v>
      </c>
      <c r="M11" s="97">
        <v>108</v>
      </c>
      <c r="N11" s="97">
        <v>111</v>
      </c>
      <c r="O11" s="97">
        <v>113</v>
      </c>
      <c r="P11" s="97">
        <v>114</v>
      </c>
      <c r="Q11" s="98">
        <f t="shared" si="0"/>
        <v>8.8495575221239076E-3</v>
      </c>
      <c r="R11" s="97">
        <f t="shared" si="1"/>
        <v>1</v>
      </c>
      <c r="S11" s="98">
        <f>P11/P7</f>
        <v>0.1165644171779141</v>
      </c>
    </row>
    <row r="12" spans="1:19" x14ac:dyDescent="0.25">
      <c r="A12" s="1"/>
      <c r="B12" s="93" t="s">
        <v>46</v>
      </c>
      <c r="C12" s="101">
        <v>49</v>
      </c>
      <c r="D12" s="101">
        <v>57</v>
      </c>
      <c r="E12" s="101">
        <v>84</v>
      </c>
      <c r="F12" s="101">
        <v>90</v>
      </c>
      <c r="G12" s="101">
        <v>99</v>
      </c>
      <c r="H12" s="101">
        <v>93</v>
      </c>
      <c r="I12" s="102">
        <f t="shared" si="2"/>
        <v>-6.0606060606060552E-2</v>
      </c>
      <c r="J12" s="101">
        <f t="shared" si="3"/>
        <v>-6</v>
      </c>
      <c r="K12" s="95">
        <f>H12/H12</f>
        <v>1</v>
      </c>
      <c r="L12" s="101">
        <v>84</v>
      </c>
      <c r="M12" s="101">
        <v>88</v>
      </c>
      <c r="N12" s="101">
        <v>94</v>
      </c>
      <c r="O12" s="101">
        <v>91</v>
      </c>
      <c r="P12" s="101">
        <v>95</v>
      </c>
      <c r="Q12" s="102">
        <f t="shared" si="0"/>
        <v>4.3956043956044022E-2</v>
      </c>
      <c r="R12" s="101">
        <f t="shared" si="1"/>
        <v>4</v>
      </c>
      <c r="S12" s="95">
        <f>P12/P12</f>
        <v>1</v>
      </c>
    </row>
    <row r="13" spans="1:19" ht="15" customHeight="1" x14ac:dyDescent="0.25">
      <c r="A13" s="1"/>
      <c r="B13" s="96" t="s">
        <v>62</v>
      </c>
      <c r="C13" s="97">
        <v>31</v>
      </c>
      <c r="D13" s="97">
        <v>40</v>
      </c>
      <c r="E13" s="97">
        <v>60</v>
      </c>
      <c r="F13" s="97">
        <v>62</v>
      </c>
      <c r="G13" s="97">
        <v>68</v>
      </c>
      <c r="H13" s="97">
        <v>61</v>
      </c>
      <c r="I13" s="98">
        <f t="shared" si="2"/>
        <v>-0.1029411764705882</v>
      </c>
      <c r="J13" s="97">
        <f t="shared" si="3"/>
        <v>-7</v>
      </c>
      <c r="K13" s="98">
        <f>H13/H12</f>
        <v>0.65591397849462363</v>
      </c>
      <c r="L13" s="97">
        <v>60</v>
      </c>
      <c r="M13" s="97">
        <v>60</v>
      </c>
      <c r="N13" s="97">
        <v>62</v>
      </c>
      <c r="O13" s="97">
        <v>59</v>
      </c>
      <c r="P13" s="97">
        <v>62</v>
      </c>
      <c r="Q13" s="98">
        <f t="shared" si="0"/>
        <v>5.0847457627118731E-2</v>
      </c>
      <c r="R13" s="97">
        <f t="shared" si="1"/>
        <v>3</v>
      </c>
      <c r="S13" s="98">
        <f>P13/P12</f>
        <v>0.65263157894736845</v>
      </c>
    </row>
    <row r="14" spans="1:19" x14ac:dyDescent="0.25">
      <c r="A14" s="108" t="s">
        <v>68</v>
      </c>
      <c r="B14" s="99" t="s">
        <v>63</v>
      </c>
      <c r="C14" s="53">
        <v>25</v>
      </c>
      <c r="D14" s="53">
        <v>33</v>
      </c>
      <c r="E14" s="53">
        <v>48</v>
      </c>
      <c r="F14" s="53">
        <v>50</v>
      </c>
      <c r="G14" s="53">
        <v>56</v>
      </c>
      <c r="H14" s="53">
        <v>50</v>
      </c>
      <c r="I14" s="100">
        <f t="shared" si="2"/>
        <v>-0.1071428571428571</v>
      </c>
      <c r="J14" s="53">
        <f t="shared" si="3"/>
        <v>-6</v>
      </c>
      <c r="K14" s="100">
        <f>H14/H12</f>
        <v>0.5376344086021505</v>
      </c>
      <c r="L14" s="53">
        <v>48</v>
      </c>
      <c r="M14" s="53">
        <v>49</v>
      </c>
      <c r="N14" s="53">
        <v>51</v>
      </c>
      <c r="O14" s="53">
        <v>48</v>
      </c>
      <c r="P14" s="53">
        <v>52</v>
      </c>
      <c r="Q14" s="100">
        <f t="shared" si="0"/>
        <v>8.3333333333333259E-2</v>
      </c>
      <c r="R14" s="53">
        <f t="shared" si="1"/>
        <v>4</v>
      </c>
      <c r="S14" s="100">
        <f>P14/P12</f>
        <v>0.54736842105263162</v>
      </c>
    </row>
    <row r="15" spans="1:19" x14ac:dyDescent="0.25">
      <c r="A15" s="108" t="s">
        <v>69</v>
      </c>
      <c r="B15" s="99" t="s">
        <v>70</v>
      </c>
      <c r="C15" s="53">
        <v>6</v>
      </c>
      <c r="D15" s="53">
        <v>7</v>
      </c>
      <c r="E15" s="53">
        <v>12</v>
      </c>
      <c r="F15" s="53">
        <v>11</v>
      </c>
      <c r="G15" s="53">
        <v>12</v>
      </c>
      <c r="H15" s="53">
        <v>11</v>
      </c>
      <c r="I15" s="100">
        <f t="shared" si="2"/>
        <v>-8.333333333333337E-2</v>
      </c>
      <c r="J15" s="53">
        <f t="shared" si="3"/>
        <v>-1</v>
      </c>
      <c r="K15" s="100">
        <f>H15/H12</f>
        <v>0.11827956989247312</v>
      </c>
      <c r="L15" s="53">
        <v>12</v>
      </c>
      <c r="M15" s="53">
        <v>11</v>
      </c>
      <c r="N15" s="53">
        <v>11</v>
      </c>
      <c r="O15" s="53">
        <v>11</v>
      </c>
      <c r="P15" s="53">
        <v>10</v>
      </c>
      <c r="Q15" s="100">
        <f t="shared" si="0"/>
        <v>-9.0909090909090939E-2</v>
      </c>
      <c r="R15" s="53">
        <f t="shared" si="1"/>
        <v>-1</v>
      </c>
      <c r="S15" s="100">
        <f>P15/P12</f>
        <v>0.10526315789473684</v>
      </c>
    </row>
    <row r="16" spans="1:19" x14ac:dyDescent="0.25">
      <c r="A16" s="1"/>
      <c r="B16" s="96" t="s">
        <v>65</v>
      </c>
      <c r="C16" s="97">
        <v>18</v>
      </c>
      <c r="D16" s="97">
        <v>17</v>
      </c>
      <c r="E16" s="97">
        <v>24</v>
      </c>
      <c r="F16" s="97">
        <v>29</v>
      </c>
      <c r="G16" s="97">
        <v>31</v>
      </c>
      <c r="H16" s="97">
        <v>32</v>
      </c>
      <c r="I16" s="98">
        <f t="shared" si="2"/>
        <v>3.2258064516129004E-2</v>
      </c>
      <c r="J16" s="97">
        <f t="shared" si="3"/>
        <v>1</v>
      </c>
      <c r="K16" s="98">
        <f>H16/H12</f>
        <v>0.34408602150537637</v>
      </c>
      <c r="L16" s="97">
        <v>24</v>
      </c>
      <c r="M16" s="97">
        <v>28</v>
      </c>
      <c r="N16" s="97">
        <v>32</v>
      </c>
      <c r="O16" s="97">
        <v>32</v>
      </c>
      <c r="P16" s="97">
        <v>33</v>
      </c>
      <c r="Q16" s="98">
        <f t="shared" si="0"/>
        <v>3.125E-2</v>
      </c>
      <c r="R16" s="97">
        <f t="shared" si="1"/>
        <v>1</v>
      </c>
      <c r="S16" s="98">
        <f>P16/P12</f>
        <v>0.3473684210526316</v>
      </c>
    </row>
    <row r="17" spans="1:19" x14ac:dyDescent="0.25">
      <c r="A17" s="1"/>
      <c r="B17" s="93" t="s">
        <v>54</v>
      </c>
      <c r="C17" s="101">
        <v>9</v>
      </c>
      <c r="D17" s="101">
        <v>11</v>
      </c>
      <c r="E17" s="101">
        <v>14</v>
      </c>
      <c r="F17" s="101">
        <v>14</v>
      </c>
      <c r="G17" s="101">
        <v>15</v>
      </c>
      <c r="H17" s="101">
        <v>15</v>
      </c>
      <c r="I17" s="102">
        <f t="shared" si="2"/>
        <v>0</v>
      </c>
      <c r="J17" s="101">
        <f t="shared" si="3"/>
        <v>0</v>
      </c>
      <c r="K17" s="95">
        <f>H17/H17</f>
        <v>1</v>
      </c>
      <c r="L17" s="101">
        <v>14</v>
      </c>
      <c r="M17" s="101">
        <v>14</v>
      </c>
      <c r="N17" s="101">
        <v>14</v>
      </c>
      <c r="O17" s="101">
        <v>15</v>
      </c>
      <c r="P17" s="101">
        <v>15</v>
      </c>
      <c r="Q17" s="102">
        <f t="shared" si="0"/>
        <v>0</v>
      </c>
      <c r="R17" s="101">
        <f t="shared" si="1"/>
        <v>0</v>
      </c>
      <c r="S17" s="95">
        <f>P17/P17</f>
        <v>1</v>
      </c>
    </row>
    <row r="18" spans="1:19" x14ac:dyDescent="0.25">
      <c r="A18" s="1"/>
      <c r="B18" s="96" t="s">
        <v>62</v>
      </c>
      <c r="C18" s="97">
        <v>4</v>
      </c>
      <c r="D18" s="97">
        <v>5</v>
      </c>
      <c r="E18" s="97">
        <v>8</v>
      </c>
      <c r="F18" s="97">
        <v>8</v>
      </c>
      <c r="G18" s="97">
        <v>9</v>
      </c>
      <c r="H18" s="97">
        <v>8</v>
      </c>
      <c r="I18" s="98">
        <f t="shared" si="2"/>
        <v>-0.11111111111111116</v>
      </c>
      <c r="J18" s="97">
        <f t="shared" si="3"/>
        <v>-1</v>
      </c>
      <c r="K18" s="98">
        <f>H18/H17</f>
        <v>0.53333333333333333</v>
      </c>
      <c r="L18" s="97">
        <v>8</v>
      </c>
      <c r="M18" s="97">
        <v>8</v>
      </c>
      <c r="N18" s="97">
        <v>8</v>
      </c>
      <c r="O18" s="97">
        <v>8</v>
      </c>
      <c r="P18" s="97">
        <v>8</v>
      </c>
      <c r="Q18" s="98">
        <f t="shared" si="0"/>
        <v>0</v>
      </c>
      <c r="R18" s="97">
        <f t="shared" si="1"/>
        <v>0</v>
      </c>
      <c r="S18" s="98">
        <f>P18/P17</f>
        <v>0.53333333333333333</v>
      </c>
    </row>
    <row r="19" spans="1:19" x14ac:dyDescent="0.25">
      <c r="A19" s="108" t="s">
        <v>68</v>
      </c>
      <c r="B19" s="99" t="s">
        <v>63</v>
      </c>
      <c r="C19" s="53">
        <v>0</v>
      </c>
      <c r="D19" s="53">
        <v>4</v>
      </c>
      <c r="E19" s="53">
        <v>6</v>
      </c>
      <c r="F19" s="53">
        <v>6</v>
      </c>
      <c r="G19" s="53">
        <v>7</v>
      </c>
      <c r="H19" s="53">
        <v>6</v>
      </c>
      <c r="I19" s="100">
        <f t="shared" si="2"/>
        <v>-0.1428571428571429</v>
      </c>
      <c r="J19" s="53">
        <f t="shared" si="3"/>
        <v>-1</v>
      </c>
      <c r="K19" s="100">
        <f>H19/H17</f>
        <v>0.4</v>
      </c>
      <c r="L19" s="53">
        <v>6</v>
      </c>
      <c r="M19" s="53">
        <v>6</v>
      </c>
      <c r="N19" s="53">
        <v>6</v>
      </c>
      <c r="O19" s="53">
        <v>6</v>
      </c>
      <c r="P19" s="53">
        <v>6</v>
      </c>
      <c r="Q19" s="100">
        <f t="shared" si="0"/>
        <v>0</v>
      </c>
      <c r="R19" s="53">
        <f t="shared" si="1"/>
        <v>0</v>
      </c>
      <c r="S19" s="100">
        <f>P19/P17</f>
        <v>0.4</v>
      </c>
    </row>
    <row r="20" spans="1:19" x14ac:dyDescent="0.25">
      <c r="A20" s="108" t="s">
        <v>69</v>
      </c>
      <c r="B20" s="99" t="s">
        <v>70</v>
      </c>
      <c r="C20" s="53">
        <v>0</v>
      </c>
      <c r="D20" s="53">
        <v>2</v>
      </c>
      <c r="E20" s="53">
        <v>2</v>
      </c>
      <c r="F20" s="53">
        <v>2</v>
      </c>
      <c r="G20" s="53">
        <v>2</v>
      </c>
      <c r="H20" s="53">
        <v>2</v>
      </c>
      <c r="I20" s="100">
        <f t="shared" si="2"/>
        <v>0</v>
      </c>
      <c r="J20" s="53">
        <f t="shared" si="3"/>
        <v>0</v>
      </c>
      <c r="K20" s="100">
        <f>H20/H17</f>
        <v>0.13333333333333333</v>
      </c>
      <c r="L20" s="53">
        <v>2</v>
      </c>
      <c r="M20" s="53">
        <v>2</v>
      </c>
      <c r="N20" s="53">
        <v>2</v>
      </c>
      <c r="O20" s="53">
        <v>2</v>
      </c>
      <c r="P20" s="53">
        <v>2</v>
      </c>
      <c r="Q20" s="100">
        <f t="shared" si="0"/>
        <v>0</v>
      </c>
      <c r="R20" s="53">
        <f t="shared" si="1"/>
        <v>0</v>
      </c>
      <c r="S20" s="100">
        <f>P20/P17</f>
        <v>0.13333333333333333</v>
      </c>
    </row>
    <row r="21" spans="1:19" x14ac:dyDescent="0.25">
      <c r="A21" s="1"/>
      <c r="B21" s="96" t="s">
        <v>65</v>
      </c>
      <c r="C21" s="97">
        <v>5</v>
      </c>
      <c r="D21" s="97">
        <v>6</v>
      </c>
      <c r="E21" s="97">
        <v>6</v>
      </c>
      <c r="F21" s="97">
        <v>6</v>
      </c>
      <c r="G21" s="97">
        <v>6</v>
      </c>
      <c r="H21" s="97">
        <v>7</v>
      </c>
      <c r="I21" s="98">
        <f t="shared" si="2"/>
        <v>0.16666666666666674</v>
      </c>
      <c r="J21" s="97">
        <f t="shared" si="3"/>
        <v>1</v>
      </c>
      <c r="K21" s="98">
        <f>H21/H17</f>
        <v>0.46666666666666667</v>
      </c>
      <c r="L21" s="97">
        <v>6</v>
      </c>
      <c r="M21" s="97">
        <v>6</v>
      </c>
      <c r="N21" s="97">
        <v>6</v>
      </c>
      <c r="O21" s="97">
        <v>7</v>
      </c>
      <c r="P21" s="97">
        <v>7</v>
      </c>
      <c r="Q21" s="98">
        <f t="shared" si="0"/>
        <v>0</v>
      </c>
      <c r="R21" s="97">
        <f t="shared" si="1"/>
        <v>0</v>
      </c>
      <c r="S21" s="98">
        <f>P21/P17</f>
        <v>0.46666666666666667</v>
      </c>
    </row>
    <row r="22" spans="1:19" x14ac:dyDescent="0.25">
      <c r="A22" s="1"/>
      <c r="B22" s="93" t="s">
        <v>48</v>
      </c>
      <c r="C22" s="101">
        <v>4</v>
      </c>
      <c r="D22" s="101">
        <v>4</v>
      </c>
      <c r="E22" s="101">
        <v>5</v>
      </c>
      <c r="F22" s="101">
        <v>7</v>
      </c>
      <c r="G22" s="101">
        <v>8</v>
      </c>
      <c r="H22" s="101">
        <v>8</v>
      </c>
      <c r="I22" s="102">
        <f t="shared" si="2"/>
        <v>0</v>
      </c>
      <c r="J22" s="101">
        <f t="shared" si="3"/>
        <v>0</v>
      </c>
      <c r="K22" s="102">
        <f>H22/H22</f>
        <v>1</v>
      </c>
      <c r="L22" s="101">
        <v>5</v>
      </c>
      <c r="M22" s="101">
        <v>6</v>
      </c>
      <c r="N22" s="101">
        <v>7</v>
      </c>
      <c r="O22" s="101">
        <v>8</v>
      </c>
      <c r="P22" s="101">
        <v>8</v>
      </c>
      <c r="Q22" s="102">
        <f t="shared" si="0"/>
        <v>0</v>
      </c>
      <c r="R22" s="101">
        <f t="shared" si="1"/>
        <v>0</v>
      </c>
      <c r="S22" s="102">
        <f>P22/P22</f>
        <v>1</v>
      </c>
    </row>
    <row r="23" spans="1:19" x14ac:dyDescent="0.25">
      <c r="A23" s="1"/>
      <c r="B23" s="96" t="s">
        <v>62</v>
      </c>
      <c r="C23" s="97">
        <v>3</v>
      </c>
      <c r="D23" s="97">
        <v>4</v>
      </c>
      <c r="E23" s="97">
        <v>5</v>
      </c>
      <c r="F23" s="97">
        <v>6</v>
      </c>
      <c r="G23" s="97">
        <v>6</v>
      </c>
      <c r="H23" s="97">
        <v>6</v>
      </c>
      <c r="I23" s="98">
        <f t="shared" si="2"/>
        <v>0</v>
      </c>
      <c r="J23" s="97">
        <f t="shared" si="3"/>
        <v>0</v>
      </c>
      <c r="K23" s="98">
        <f>H23/H22</f>
        <v>0.75</v>
      </c>
      <c r="L23" s="97">
        <v>5</v>
      </c>
      <c r="M23" s="97">
        <v>5</v>
      </c>
      <c r="N23" s="97">
        <v>6</v>
      </c>
      <c r="O23" s="97">
        <v>6</v>
      </c>
      <c r="P23" s="97">
        <v>6</v>
      </c>
      <c r="Q23" s="98">
        <f t="shared" si="0"/>
        <v>0</v>
      </c>
      <c r="R23" s="97">
        <f t="shared" si="1"/>
        <v>0</v>
      </c>
      <c r="S23" s="98">
        <f>P23/P22</f>
        <v>0.75</v>
      </c>
    </row>
    <row r="24" spans="1:19" x14ac:dyDescent="0.25">
      <c r="A24" s="1"/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2"/>
        <v>-</v>
      </c>
      <c r="J24" s="97">
        <f t="shared" si="3"/>
        <v>0</v>
      </c>
      <c r="K24" s="98">
        <f>H24/H22</f>
        <v>0</v>
      </c>
      <c r="L24" s="97">
        <v>0</v>
      </c>
      <c r="M24" s="97">
        <v>0</v>
      </c>
      <c r="N24" s="97">
        <v>0</v>
      </c>
      <c r="O24" s="97">
        <v>0</v>
      </c>
      <c r="P24" s="97">
        <v>0</v>
      </c>
      <c r="Q24" s="98" t="str">
        <f t="shared" si="0"/>
        <v>-</v>
      </c>
      <c r="R24" s="97">
        <f t="shared" si="1"/>
        <v>0</v>
      </c>
      <c r="S24" s="98">
        <f>P24/P22</f>
        <v>0</v>
      </c>
    </row>
    <row r="25" spans="1:19" x14ac:dyDescent="0.25">
      <c r="A25" s="1"/>
      <c r="B25" s="93" t="s">
        <v>49</v>
      </c>
      <c r="C25" s="101">
        <v>3</v>
      </c>
      <c r="D25" s="101">
        <v>4</v>
      </c>
      <c r="E25" s="101">
        <v>5</v>
      </c>
      <c r="F25" s="101">
        <v>4</v>
      </c>
      <c r="G25" s="101">
        <v>6</v>
      </c>
      <c r="H25" s="101">
        <v>6</v>
      </c>
      <c r="I25" s="102">
        <f t="shared" si="2"/>
        <v>0</v>
      </c>
      <c r="J25" s="101">
        <f t="shared" si="3"/>
        <v>0</v>
      </c>
      <c r="K25" s="95">
        <f>H25/H25</f>
        <v>1</v>
      </c>
      <c r="L25" s="101">
        <v>5</v>
      </c>
      <c r="M25" s="101">
        <v>4</v>
      </c>
      <c r="N25" s="101">
        <v>5</v>
      </c>
      <c r="O25" s="101">
        <v>6</v>
      </c>
      <c r="P25" s="101">
        <v>6</v>
      </c>
      <c r="Q25" s="102">
        <f t="shared" si="0"/>
        <v>0</v>
      </c>
      <c r="R25" s="101">
        <f t="shared" si="1"/>
        <v>0</v>
      </c>
      <c r="S25" s="95">
        <f>P25/P25</f>
        <v>1</v>
      </c>
    </row>
    <row r="26" spans="1:19" x14ac:dyDescent="0.25">
      <c r="A26" s="1"/>
      <c r="B26" s="96" t="s">
        <v>62</v>
      </c>
      <c r="C26" s="97">
        <v>2</v>
      </c>
      <c r="D26" s="97">
        <v>3</v>
      </c>
      <c r="E26" s="97">
        <v>4</v>
      </c>
      <c r="F26" s="97">
        <v>3</v>
      </c>
      <c r="G26" s="97">
        <v>5</v>
      </c>
      <c r="H26" s="97">
        <v>5</v>
      </c>
      <c r="I26" s="98">
        <f t="shared" si="2"/>
        <v>0</v>
      </c>
      <c r="J26" s="97">
        <f t="shared" si="3"/>
        <v>0</v>
      </c>
      <c r="K26" s="98">
        <f>H26/H25</f>
        <v>0.83333333333333337</v>
      </c>
      <c r="L26" s="97">
        <v>4</v>
      </c>
      <c r="M26" s="97">
        <v>3</v>
      </c>
      <c r="N26" s="97">
        <v>4</v>
      </c>
      <c r="O26" s="97">
        <v>5</v>
      </c>
      <c r="P26" s="97">
        <v>5</v>
      </c>
      <c r="Q26" s="98">
        <f t="shared" si="0"/>
        <v>0</v>
      </c>
      <c r="R26" s="97">
        <f t="shared" si="1"/>
        <v>0</v>
      </c>
      <c r="S26" s="98">
        <f>P26/P25</f>
        <v>0.83333333333333337</v>
      </c>
    </row>
    <row r="27" spans="1:19" x14ac:dyDescent="0.25">
      <c r="A27" s="108" t="s">
        <v>68</v>
      </c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2"/>
        <v>-</v>
      </c>
      <c r="J27" s="53">
        <f t="shared" si="3"/>
        <v>0</v>
      </c>
      <c r="K27" s="100">
        <f>H27/H25</f>
        <v>0</v>
      </c>
      <c r="L27" s="53">
        <v>0</v>
      </c>
      <c r="M27" s="53">
        <v>3</v>
      </c>
      <c r="N27" s="53">
        <v>0</v>
      </c>
      <c r="O27" s="53">
        <v>0</v>
      </c>
      <c r="P27" s="53">
        <v>0</v>
      </c>
      <c r="Q27" s="100" t="str">
        <f t="shared" si="0"/>
        <v>-</v>
      </c>
      <c r="R27" s="53">
        <f t="shared" si="1"/>
        <v>0</v>
      </c>
      <c r="S27" s="100">
        <f>P27/P25</f>
        <v>0</v>
      </c>
    </row>
    <row r="28" spans="1:19" x14ac:dyDescent="0.25">
      <c r="A28" s="108" t="s">
        <v>69</v>
      </c>
      <c r="B28" s="99" t="s">
        <v>70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>H28/H25</f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100" t="str">
        <f t="shared" si="0"/>
        <v>-</v>
      </c>
      <c r="R28" s="53">
        <f t="shared" si="1"/>
        <v>0</v>
      </c>
      <c r="S28" s="100">
        <f>P28/P25</f>
        <v>0</v>
      </c>
    </row>
    <row r="29" spans="1:19" x14ac:dyDescent="0.25">
      <c r="A29" s="1"/>
      <c r="B29" s="93" t="s">
        <v>50</v>
      </c>
      <c r="C29" s="101">
        <v>33</v>
      </c>
      <c r="D29" s="101">
        <v>37</v>
      </c>
      <c r="E29" s="101">
        <v>59</v>
      </c>
      <c r="F29" s="101">
        <v>62</v>
      </c>
      <c r="G29" s="101">
        <v>68</v>
      </c>
      <c r="H29" s="101">
        <v>65</v>
      </c>
      <c r="I29" s="102">
        <f t="shared" si="2"/>
        <v>-4.4117647058823484E-2</v>
      </c>
      <c r="J29" s="101">
        <f t="shared" si="3"/>
        <v>-3</v>
      </c>
      <c r="K29" s="95">
        <f>H29/H29</f>
        <v>1</v>
      </c>
      <c r="L29" s="101">
        <v>60</v>
      </c>
      <c r="M29" s="101">
        <v>62</v>
      </c>
      <c r="N29" s="101">
        <v>64</v>
      </c>
      <c r="O29" s="101">
        <v>66</v>
      </c>
      <c r="P29" s="101">
        <v>68</v>
      </c>
      <c r="Q29" s="102">
        <f t="shared" si="0"/>
        <v>3.0303030303030276E-2</v>
      </c>
      <c r="R29" s="101">
        <f t="shared" si="1"/>
        <v>2</v>
      </c>
      <c r="S29" s="95">
        <f>P29/P29</f>
        <v>1</v>
      </c>
    </row>
    <row r="30" spans="1:19" x14ac:dyDescent="0.25">
      <c r="A30" s="1"/>
      <c r="B30" s="96" t="s">
        <v>62</v>
      </c>
      <c r="C30" s="97">
        <v>21</v>
      </c>
      <c r="D30" s="97">
        <v>25</v>
      </c>
      <c r="E30" s="97">
        <v>41</v>
      </c>
      <c r="F30" s="97">
        <v>43</v>
      </c>
      <c r="G30" s="97">
        <v>49</v>
      </c>
      <c r="H30" s="97">
        <v>46</v>
      </c>
      <c r="I30" s="98">
        <f t="shared" si="2"/>
        <v>-6.1224489795918324E-2</v>
      </c>
      <c r="J30" s="97">
        <f t="shared" si="3"/>
        <v>-3</v>
      </c>
      <c r="K30" s="98">
        <f>H30/H29</f>
        <v>0.70769230769230773</v>
      </c>
      <c r="L30" s="97">
        <v>41</v>
      </c>
      <c r="M30" s="97">
        <v>43</v>
      </c>
      <c r="N30" s="97">
        <v>45</v>
      </c>
      <c r="O30" s="97">
        <v>47</v>
      </c>
      <c r="P30" s="97">
        <v>49</v>
      </c>
      <c r="Q30" s="98">
        <f t="shared" si="0"/>
        <v>4.2553191489361764E-2</v>
      </c>
      <c r="R30" s="97">
        <f t="shared" si="1"/>
        <v>2</v>
      </c>
      <c r="S30" s="98">
        <f>P30/P29</f>
        <v>0.72058823529411764</v>
      </c>
    </row>
    <row r="31" spans="1:19" x14ac:dyDescent="0.25">
      <c r="A31" s="108" t="s">
        <v>68</v>
      </c>
      <c r="B31" s="99" t="s">
        <v>63</v>
      </c>
      <c r="C31" s="53">
        <v>11</v>
      </c>
      <c r="D31" s="53">
        <v>14</v>
      </c>
      <c r="E31" s="53">
        <v>25</v>
      </c>
      <c r="F31" s="53">
        <v>26</v>
      </c>
      <c r="G31" s="53">
        <v>30</v>
      </c>
      <c r="H31" s="53">
        <v>29</v>
      </c>
      <c r="I31" s="100">
        <f t="shared" si="2"/>
        <v>-3.3333333333333326E-2</v>
      </c>
      <c r="J31" s="53">
        <f t="shared" si="3"/>
        <v>-1</v>
      </c>
      <c r="K31" s="100">
        <f>H31/H29</f>
        <v>0.44615384615384618</v>
      </c>
      <c r="L31" s="53">
        <v>25</v>
      </c>
      <c r="M31" s="53">
        <v>26</v>
      </c>
      <c r="N31" s="53">
        <v>28</v>
      </c>
      <c r="O31" s="53">
        <v>29</v>
      </c>
      <c r="P31" s="53">
        <v>30</v>
      </c>
      <c r="Q31" s="100">
        <f t="shared" si="0"/>
        <v>3.4482758620689724E-2</v>
      </c>
      <c r="R31" s="53">
        <f t="shared" si="1"/>
        <v>1</v>
      </c>
      <c r="S31" s="100">
        <f>P31/P29</f>
        <v>0.44117647058823528</v>
      </c>
    </row>
    <row r="32" spans="1:19" x14ac:dyDescent="0.25">
      <c r="A32" s="108" t="s">
        <v>69</v>
      </c>
      <c r="B32" s="99" t="s">
        <v>70</v>
      </c>
      <c r="C32" s="53">
        <v>10</v>
      </c>
      <c r="D32" s="53">
        <v>11</v>
      </c>
      <c r="E32" s="53">
        <v>16</v>
      </c>
      <c r="F32" s="53">
        <v>17</v>
      </c>
      <c r="G32" s="53">
        <v>18</v>
      </c>
      <c r="H32" s="53">
        <v>18</v>
      </c>
      <c r="I32" s="100">
        <f t="shared" si="2"/>
        <v>0</v>
      </c>
      <c r="J32" s="53">
        <f t="shared" si="3"/>
        <v>0</v>
      </c>
      <c r="K32" s="100">
        <f>H32/H29</f>
        <v>0.27692307692307694</v>
      </c>
      <c r="L32" s="53">
        <v>16</v>
      </c>
      <c r="M32" s="53">
        <v>17</v>
      </c>
      <c r="N32" s="53">
        <v>17</v>
      </c>
      <c r="O32" s="53">
        <v>18</v>
      </c>
      <c r="P32" s="53">
        <v>19</v>
      </c>
      <c r="Q32" s="100">
        <f t="shared" si="0"/>
        <v>5.555555555555558E-2</v>
      </c>
      <c r="R32" s="53">
        <f t="shared" si="1"/>
        <v>1</v>
      </c>
      <c r="S32" s="100">
        <f>P32/P29</f>
        <v>0.27941176470588236</v>
      </c>
    </row>
    <row r="33" spans="1:19" x14ac:dyDescent="0.25">
      <c r="A33" s="1"/>
      <c r="B33" s="96" t="s">
        <v>65</v>
      </c>
      <c r="C33" s="97">
        <v>12</v>
      </c>
      <c r="D33" s="97">
        <v>12</v>
      </c>
      <c r="E33" s="97">
        <v>18</v>
      </c>
      <c r="F33" s="97">
        <v>19</v>
      </c>
      <c r="G33" s="97">
        <v>19</v>
      </c>
      <c r="H33" s="97">
        <v>19</v>
      </c>
      <c r="I33" s="98">
        <f t="shared" si="2"/>
        <v>0</v>
      </c>
      <c r="J33" s="97">
        <f t="shared" si="3"/>
        <v>0</v>
      </c>
      <c r="K33" s="98">
        <f>H33/H29</f>
        <v>0.29230769230769232</v>
      </c>
      <c r="L33" s="97">
        <v>19</v>
      </c>
      <c r="M33" s="97">
        <v>19</v>
      </c>
      <c r="N33" s="97">
        <v>19</v>
      </c>
      <c r="O33" s="97">
        <v>19</v>
      </c>
      <c r="P33" s="97">
        <v>19</v>
      </c>
      <c r="Q33" s="98">
        <f t="shared" si="0"/>
        <v>0</v>
      </c>
      <c r="R33" s="97">
        <f t="shared" si="1"/>
        <v>0</v>
      </c>
      <c r="S33" s="98">
        <f>P33/P29</f>
        <v>0.27941176470588236</v>
      </c>
    </row>
    <row r="34" spans="1:19" x14ac:dyDescent="0.25">
      <c r="A34" s="1"/>
      <c r="B34" s="93" t="s">
        <v>51</v>
      </c>
      <c r="C34" s="101">
        <v>4</v>
      </c>
      <c r="D34" s="101">
        <v>3</v>
      </c>
      <c r="E34" s="101">
        <v>5</v>
      </c>
      <c r="F34" s="101">
        <v>5</v>
      </c>
      <c r="G34" s="101">
        <v>7</v>
      </c>
      <c r="H34" s="101">
        <v>6</v>
      </c>
      <c r="I34" s="102">
        <f t="shared" si="2"/>
        <v>-0.1428571428571429</v>
      </c>
      <c r="J34" s="101">
        <f t="shared" si="3"/>
        <v>-1</v>
      </c>
      <c r="K34" s="95">
        <f>H34/H34</f>
        <v>1</v>
      </c>
      <c r="L34" s="101">
        <v>5</v>
      </c>
      <c r="M34" s="101">
        <v>5</v>
      </c>
      <c r="N34" s="101">
        <v>6</v>
      </c>
      <c r="O34" s="101">
        <v>6</v>
      </c>
      <c r="P34" s="101">
        <v>5</v>
      </c>
      <c r="Q34" s="102">
        <f t="shared" si="0"/>
        <v>-0.16666666666666663</v>
      </c>
      <c r="R34" s="101">
        <f t="shared" si="1"/>
        <v>-1</v>
      </c>
      <c r="S34" s="95">
        <f>P34/P34</f>
        <v>1</v>
      </c>
    </row>
    <row r="35" spans="1:19" x14ac:dyDescent="0.25">
      <c r="A35" s="1"/>
      <c r="B35" s="96" t="s">
        <v>62</v>
      </c>
      <c r="C35" s="97">
        <v>4</v>
      </c>
      <c r="D35" s="97">
        <v>3</v>
      </c>
      <c r="E35" s="97">
        <v>5</v>
      </c>
      <c r="F35" s="97">
        <v>5</v>
      </c>
      <c r="G35" s="97">
        <v>7</v>
      </c>
      <c r="H35" s="97">
        <v>6</v>
      </c>
      <c r="I35" s="98">
        <f t="shared" si="2"/>
        <v>-0.1428571428571429</v>
      </c>
      <c r="J35" s="97">
        <f t="shared" si="3"/>
        <v>-1</v>
      </c>
      <c r="K35" s="98">
        <f>H35/H34</f>
        <v>1</v>
      </c>
      <c r="L35" s="97">
        <v>5</v>
      </c>
      <c r="M35" s="97">
        <v>5</v>
      </c>
      <c r="N35" s="97">
        <v>6</v>
      </c>
      <c r="O35" s="97">
        <v>6</v>
      </c>
      <c r="P35" s="97">
        <v>5</v>
      </c>
      <c r="Q35" s="98">
        <f t="shared" si="0"/>
        <v>-0.16666666666666663</v>
      </c>
      <c r="R35" s="97">
        <f t="shared" si="1"/>
        <v>-1</v>
      </c>
      <c r="S35" s="98">
        <f>P35/P34</f>
        <v>1</v>
      </c>
    </row>
    <row r="36" spans="1:19" x14ac:dyDescent="0.25">
      <c r="A36" s="1"/>
      <c r="B36" s="93" t="s">
        <v>52</v>
      </c>
      <c r="C36" s="101">
        <v>6</v>
      </c>
      <c r="D36" s="101">
        <v>7</v>
      </c>
      <c r="E36" s="101">
        <v>11</v>
      </c>
      <c r="F36" s="101">
        <v>12</v>
      </c>
      <c r="G36" s="101">
        <v>13</v>
      </c>
      <c r="H36" s="101">
        <v>13</v>
      </c>
      <c r="I36" s="102">
        <f t="shared" si="2"/>
        <v>0</v>
      </c>
      <c r="J36" s="101">
        <f t="shared" si="3"/>
        <v>0</v>
      </c>
      <c r="K36" s="102">
        <f>H36/H36</f>
        <v>1</v>
      </c>
      <c r="L36" s="101">
        <v>11</v>
      </c>
      <c r="M36" s="101">
        <v>12</v>
      </c>
      <c r="N36" s="101">
        <v>12</v>
      </c>
      <c r="O36" s="101">
        <v>12</v>
      </c>
      <c r="P36" s="101">
        <v>14</v>
      </c>
      <c r="Q36" s="102">
        <f t="shared" si="0"/>
        <v>0.16666666666666674</v>
      </c>
      <c r="R36" s="101">
        <f t="shared" si="1"/>
        <v>2</v>
      </c>
      <c r="S36" s="102">
        <f>P36/P36</f>
        <v>1</v>
      </c>
    </row>
    <row r="37" spans="1:19" x14ac:dyDescent="0.25">
      <c r="A37" s="1"/>
      <c r="B37" s="96" t="s">
        <v>62</v>
      </c>
      <c r="C37" s="97">
        <v>2</v>
      </c>
      <c r="D37" s="97">
        <v>3</v>
      </c>
      <c r="E37" s="97">
        <v>6</v>
      </c>
      <c r="F37" s="97">
        <v>6</v>
      </c>
      <c r="G37" s="97">
        <v>7</v>
      </c>
      <c r="H37" s="97">
        <v>7</v>
      </c>
      <c r="I37" s="98">
        <f t="shared" si="2"/>
        <v>0</v>
      </c>
      <c r="J37" s="97">
        <f t="shared" si="3"/>
        <v>0</v>
      </c>
      <c r="K37" s="98">
        <f>H37/H36</f>
        <v>0.53846153846153844</v>
      </c>
      <c r="L37" s="97">
        <v>6</v>
      </c>
      <c r="M37" s="97">
        <v>6</v>
      </c>
      <c r="N37" s="97">
        <v>6</v>
      </c>
      <c r="O37" s="97">
        <v>6</v>
      </c>
      <c r="P37" s="97">
        <v>8</v>
      </c>
      <c r="Q37" s="98">
        <f t="shared" si="0"/>
        <v>0.33333333333333326</v>
      </c>
      <c r="R37" s="97">
        <f t="shared" si="1"/>
        <v>2</v>
      </c>
      <c r="S37" s="98">
        <f>P37/P36</f>
        <v>0.5714285714285714</v>
      </c>
    </row>
    <row r="38" spans="1:19" x14ac:dyDescent="0.25">
      <c r="A38" s="1"/>
      <c r="B38" s="96" t="s">
        <v>65</v>
      </c>
      <c r="C38" s="97">
        <v>3</v>
      </c>
      <c r="D38" s="97">
        <v>3</v>
      </c>
      <c r="E38" s="97">
        <v>5</v>
      </c>
      <c r="F38" s="97">
        <v>6</v>
      </c>
      <c r="G38" s="97">
        <v>6</v>
      </c>
      <c r="H38" s="97">
        <v>6</v>
      </c>
      <c r="I38" s="98">
        <f t="shared" si="2"/>
        <v>0</v>
      </c>
      <c r="J38" s="97">
        <f t="shared" si="3"/>
        <v>0</v>
      </c>
      <c r="K38" s="98">
        <f>H38/H36</f>
        <v>0.46153846153846156</v>
      </c>
      <c r="L38" s="97">
        <v>5</v>
      </c>
      <c r="M38" s="97">
        <v>6</v>
      </c>
      <c r="N38" s="97">
        <v>6</v>
      </c>
      <c r="O38" s="97">
        <v>6</v>
      </c>
      <c r="P38" s="97">
        <v>6</v>
      </c>
      <c r="Q38" s="98">
        <f t="shared" si="0"/>
        <v>0</v>
      </c>
      <c r="R38" s="97">
        <f t="shared" si="1"/>
        <v>0</v>
      </c>
      <c r="S38" s="98">
        <f>P38/P36</f>
        <v>0.42857142857142855</v>
      </c>
    </row>
    <row r="39" spans="1:19" x14ac:dyDescent="0.25">
      <c r="A39" s="1"/>
      <c r="B39" s="93" t="s">
        <v>53</v>
      </c>
      <c r="C39" s="101">
        <v>11</v>
      </c>
      <c r="D39" s="101">
        <v>12</v>
      </c>
      <c r="E39" s="101">
        <v>17</v>
      </c>
      <c r="F39" s="101">
        <v>19</v>
      </c>
      <c r="G39" s="101">
        <v>21</v>
      </c>
      <c r="H39" s="101">
        <v>20</v>
      </c>
      <c r="I39" s="102">
        <f t="shared" si="2"/>
        <v>-4.7619047619047672E-2</v>
      </c>
      <c r="J39" s="101">
        <f t="shared" si="3"/>
        <v>-1</v>
      </c>
      <c r="K39" s="95">
        <f>H39/H39</f>
        <v>1</v>
      </c>
      <c r="L39" s="101">
        <v>16</v>
      </c>
      <c r="M39" s="101">
        <v>17</v>
      </c>
      <c r="N39" s="101">
        <v>20</v>
      </c>
      <c r="O39" s="101">
        <v>20</v>
      </c>
      <c r="P39" s="101">
        <v>19</v>
      </c>
      <c r="Q39" s="102">
        <f t="shared" si="0"/>
        <v>-5.0000000000000044E-2</v>
      </c>
      <c r="R39" s="101">
        <f t="shared" si="1"/>
        <v>-1</v>
      </c>
      <c r="S39" s="95">
        <f>P39/P39</f>
        <v>1</v>
      </c>
    </row>
    <row r="40" spans="1:19" x14ac:dyDescent="0.25">
      <c r="A40" s="1"/>
      <c r="B40" s="96" t="s">
        <v>62</v>
      </c>
      <c r="C40" s="97">
        <v>11</v>
      </c>
      <c r="D40" s="97">
        <v>12</v>
      </c>
      <c r="E40" s="97">
        <v>17</v>
      </c>
      <c r="F40" s="97">
        <v>19</v>
      </c>
      <c r="G40" s="97">
        <v>21</v>
      </c>
      <c r="H40" s="97">
        <v>20</v>
      </c>
      <c r="I40" s="98">
        <f t="shared" si="2"/>
        <v>-4.7619047619047672E-2</v>
      </c>
      <c r="J40" s="97">
        <f t="shared" si="3"/>
        <v>-1</v>
      </c>
      <c r="K40" s="98">
        <f>H40/H39</f>
        <v>1</v>
      </c>
      <c r="L40" s="97">
        <v>16</v>
      </c>
      <c r="M40" s="97">
        <v>17</v>
      </c>
      <c r="N40" s="97">
        <v>20</v>
      </c>
      <c r="O40" s="97">
        <v>20</v>
      </c>
      <c r="P40" s="97">
        <v>19</v>
      </c>
      <c r="Q40" s="98">
        <f t="shared" si="0"/>
        <v>-5.0000000000000044E-2</v>
      </c>
      <c r="R40" s="97">
        <f t="shared" si="1"/>
        <v>-1</v>
      </c>
      <c r="S40" s="98">
        <f>P40/P39</f>
        <v>1</v>
      </c>
    </row>
    <row r="41" spans="1:19" x14ac:dyDescent="0.25">
      <c r="A41" s="108" t="s">
        <v>68</v>
      </c>
      <c r="B41" s="99" t="s">
        <v>63</v>
      </c>
      <c r="C41" s="53">
        <v>4</v>
      </c>
      <c r="D41" s="53">
        <v>7</v>
      </c>
      <c r="E41" s="53">
        <v>7</v>
      </c>
      <c r="F41" s="53">
        <v>7</v>
      </c>
      <c r="G41" s="53">
        <v>8</v>
      </c>
      <c r="H41" s="53">
        <v>8</v>
      </c>
      <c r="I41" s="100">
        <f t="shared" si="2"/>
        <v>0</v>
      </c>
      <c r="J41" s="53">
        <f t="shared" si="3"/>
        <v>0</v>
      </c>
      <c r="K41" s="100">
        <f>H41/H39</f>
        <v>0.4</v>
      </c>
      <c r="L41" s="53">
        <v>7</v>
      </c>
      <c r="M41" s="53">
        <v>7</v>
      </c>
      <c r="N41" s="53">
        <v>7</v>
      </c>
      <c r="O41" s="53">
        <v>8</v>
      </c>
      <c r="P41" s="53">
        <v>9</v>
      </c>
      <c r="Q41" s="100">
        <f t="shared" si="0"/>
        <v>0.125</v>
      </c>
      <c r="R41" s="53">
        <f t="shared" si="1"/>
        <v>1</v>
      </c>
      <c r="S41" s="100">
        <f>P41/P39</f>
        <v>0.47368421052631576</v>
      </c>
    </row>
    <row r="42" spans="1:19" x14ac:dyDescent="0.25">
      <c r="A42" s="108" t="s">
        <v>69</v>
      </c>
      <c r="B42" s="99" t="s">
        <v>70</v>
      </c>
      <c r="C42" s="53">
        <v>7</v>
      </c>
      <c r="D42" s="53">
        <v>6</v>
      </c>
      <c r="E42" s="53">
        <v>10</v>
      </c>
      <c r="F42" s="53">
        <v>12</v>
      </c>
      <c r="G42" s="53">
        <v>14</v>
      </c>
      <c r="H42" s="53">
        <v>12</v>
      </c>
      <c r="I42" s="100">
        <f t="shared" si="2"/>
        <v>-0.1428571428571429</v>
      </c>
      <c r="J42" s="53">
        <f t="shared" si="3"/>
        <v>-2</v>
      </c>
      <c r="K42" s="100">
        <f>H42/H39</f>
        <v>0.6</v>
      </c>
      <c r="L42" s="53">
        <v>9</v>
      </c>
      <c r="M42" s="53">
        <v>10</v>
      </c>
      <c r="N42" s="53">
        <v>13</v>
      </c>
      <c r="O42" s="53">
        <v>12</v>
      </c>
      <c r="P42" s="53">
        <v>10</v>
      </c>
      <c r="Q42" s="100">
        <f t="shared" si="0"/>
        <v>-0.16666666666666663</v>
      </c>
      <c r="R42" s="53">
        <f t="shared" si="1"/>
        <v>-2</v>
      </c>
      <c r="S42" s="100">
        <f>P42/P39</f>
        <v>0.52631578947368418</v>
      </c>
    </row>
    <row r="43" spans="1:19" x14ac:dyDescent="0.25">
      <c r="A43" s="1"/>
      <c r="B43" s="93" t="s">
        <v>54</v>
      </c>
      <c r="C43" s="101">
        <v>9</v>
      </c>
      <c r="D43" s="101">
        <v>11</v>
      </c>
      <c r="E43" s="101">
        <v>14</v>
      </c>
      <c r="F43" s="101">
        <v>14</v>
      </c>
      <c r="G43" s="101">
        <v>15</v>
      </c>
      <c r="H43" s="101">
        <v>15</v>
      </c>
      <c r="I43" s="102">
        <f t="shared" si="2"/>
        <v>0</v>
      </c>
      <c r="J43" s="101">
        <f t="shared" si="3"/>
        <v>0</v>
      </c>
      <c r="K43" s="95">
        <f>H43/H43</f>
        <v>1</v>
      </c>
      <c r="L43" s="101">
        <v>14</v>
      </c>
      <c r="M43" s="101">
        <v>14</v>
      </c>
      <c r="N43" s="101">
        <v>14</v>
      </c>
      <c r="O43" s="101">
        <v>15</v>
      </c>
      <c r="P43" s="101">
        <v>15</v>
      </c>
      <c r="Q43" s="102">
        <f t="shared" si="0"/>
        <v>0</v>
      </c>
      <c r="R43" s="101">
        <f t="shared" si="1"/>
        <v>0</v>
      </c>
      <c r="S43" s="95">
        <f>P43/P43</f>
        <v>1</v>
      </c>
    </row>
    <row r="44" spans="1:19" x14ac:dyDescent="0.25">
      <c r="A44" s="1"/>
      <c r="B44" s="96" t="s">
        <v>62</v>
      </c>
      <c r="C44" s="97">
        <v>4</v>
      </c>
      <c r="D44" s="97">
        <v>5</v>
      </c>
      <c r="E44" s="97">
        <v>8</v>
      </c>
      <c r="F44" s="97">
        <v>8</v>
      </c>
      <c r="G44" s="97">
        <v>9</v>
      </c>
      <c r="H44" s="97">
        <v>8</v>
      </c>
      <c r="I44" s="98">
        <f t="shared" si="2"/>
        <v>-0.11111111111111116</v>
      </c>
      <c r="J44" s="97">
        <f t="shared" si="3"/>
        <v>-1</v>
      </c>
      <c r="K44" s="98">
        <f>H44/H43</f>
        <v>0.53333333333333333</v>
      </c>
      <c r="L44" s="97">
        <v>8</v>
      </c>
      <c r="M44" s="97">
        <v>8</v>
      </c>
      <c r="N44" s="97">
        <v>8</v>
      </c>
      <c r="O44" s="97">
        <v>8</v>
      </c>
      <c r="P44" s="97">
        <v>8</v>
      </c>
      <c r="Q44" s="98">
        <f t="shared" si="0"/>
        <v>0</v>
      </c>
      <c r="R44" s="97">
        <f t="shared" si="1"/>
        <v>0</v>
      </c>
      <c r="S44" s="98">
        <f>P44/P43</f>
        <v>0.53333333333333333</v>
      </c>
    </row>
    <row r="45" spans="1:19" x14ac:dyDescent="0.25">
      <c r="A45" s="108" t="s">
        <v>68</v>
      </c>
      <c r="B45" s="99" t="s">
        <v>63</v>
      </c>
      <c r="C45" s="53">
        <v>0</v>
      </c>
      <c r="D45" s="53">
        <v>4</v>
      </c>
      <c r="E45" s="53">
        <v>6</v>
      </c>
      <c r="F45" s="53">
        <v>6</v>
      </c>
      <c r="G45" s="53">
        <v>7</v>
      </c>
      <c r="H45" s="53">
        <v>6</v>
      </c>
      <c r="I45" s="100">
        <f t="shared" si="2"/>
        <v>-0.1428571428571429</v>
      </c>
      <c r="J45" s="53">
        <f t="shared" si="3"/>
        <v>-1</v>
      </c>
      <c r="K45" s="100">
        <f>H45/H43</f>
        <v>0.4</v>
      </c>
      <c r="L45" s="53">
        <v>6</v>
      </c>
      <c r="M45" s="53">
        <v>6</v>
      </c>
      <c r="N45" s="53">
        <v>6</v>
      </c>
      <c r="O45" s="53">
        <v>6</v>
      </c>
      <c r="P45" s="53">
        <v>6</v>
      </c>
      <c r="Q45" s="100">
        <f t="shared" si="0"/>
        <v>0</v>
      </c>
      <c r="R45" s="53">
        <f t="shared" si="1"/>
        <v>0</v>
      </c>
      <c r="S45" s="100">
        <f>P45/P43</f>
        <v>0.4</v>
      </c>
    </row>
    <row r="46" spans="1:19" x14ac:dyDescent="0.25">
      <c r="A46" s="108" t="s">
        <v>69</v>
      </c>
      <c r="B46" s="99" t="s">
        <v>70</v>
      </c>
      <c r="C46" s="53">
        <v>0</v>
      </c>
      <c r="D46" s="53">
        <v>2</v>
      </c>
      <c r="E46" s="53">
        <v>2</v>
      </c>
      <c r="F46" s="53">
        <v>2</v>
      </c>
      <c r="G46" s="53">
        <v>2</v>
      </c>
      <c r="H46" s="53">
        <v>2</v>
      </c>
      <c r="I46" s="100">
        <f t="shared" si="2"/>
        <v>0</v>
      </c>
      <c r="J46" s="53">
        <f t="shared" si="3"/>
        <v>0</v>
      </c>
      <c r="K46" s="100">
        <f>H46/H43</f>
        <v>0.13333333333333333</v>
      </c>
      <c r="L46" s="53">
        <v>2</v>
      </c>
      <c r="M46" s="53">
        <v>2</v>
      </c>
      <c r="N46" s="53">
        <v>2</v>
      </c>
      <c r="O46" s="53">
        <v>2</v>
      </c>
      <c r="P46" s="53">
        <v>2</v>
      </c>
      <c r="Q46" s="100">
        <f t="shared" si="0"/>
        <v>0</v>
      </c>
      <c r="R46" s="53">
        <f t="shared" si="1"/>
        <v>0</v>
      </c>
      <c r="S46" s="100">
        <f>P46/P43</f>
        <v>0.13333333333333333</v>
      </c>
    </row>
    <row r="47" spans="1:19" x14ac:dyDescent="0.25">
      <c r="A47" s="1"/>
      <c r="B47" s="96" t="s">
        <v>65</v>
      </c>
      <c r="C47" s="97">
        <v>5</v>
      </c>
      <c r="D47" s="97">
        <v>6</v>
      </c>
      <c r="E47" s="97">
        <v>6</v>
      </c>
      <c r="F47" s="97">
        <v>6</v>
      </c>
      <c r="G47" s="97">
        <v>6</v>
      </c>
      <c r="H47" s="97">
        <v>7</v>
      </c>
      <c r="I47" s="98">
        <f t="shared" si="2"/>
        <v>0.16666666666666674</v>
      </c>
      <c r="J47" s="97">
        <f t="shared" si="3"/>
        <v>1</v>
      </c>
      <c r="K47" s="98">
        <f>H47/H43</f>
        <v>0.46666666666666667</v>
      </c>
      <c r="L47" s="97">
        <v>6</v>
      </c>
      <c r="M47" s="97">
        <v>6</v>
      </c>
      <c r="N47" s="97">
        <v>6</v>
      </c>
      <c r="O47" s="97">
        <v>7</v>
      </c>
      <c r="P47" s="97">
        <v>7</v>
      </c>
      <c r="Q47" s="98">
        <f t="shared" si="0"/>
        <v>0</v>
      </c>
      <c r="R47" s="97">
        <f t="shared" si="1"/>
        <v>0</v>
      </c>
      <c r="S47" s="98">
        <f>P47/P43</f>
        <v>0.46666666666666667</v>
      </c>
    </row>
    <row r="48" spans="1:19" x14ac:dyDescent="0.25">
      <c r="A48" s="1"/>
      <c r="B48" s="93" t="s">
        <v>55</v>
      </c>
      <c r="C48" s="101">
        <v>11</v>
      </c>
      <c r="D48" s="101">
        <v>13</v>
      </c>
      <c r="E48" s="101">
        <v>16</v>
      </c>
      <c r="F48" s="101">
        <v>16</v>
      </c>
      <c r="G48" s="101">
        <v>20</v>
      </c>
      <c r="H48" s="101">
        <v>19</v>
      </c>
      <c r="I48" s="102">
        <f t="shared" si="2"/>
        <v>-5.0000000000000044E-2</v>
      </c>
      <c r="J48" s="101">
        <f t="shared" si="3"/>
        <v>-1</v>
      </c>
      <c r="K48" s="95">
        <f>H48/H48</f>
        <v>1</v>
      </c>
      <c r="L48" s="101">
        <v>15</v>
      </c>
      <c r="M48" s="101">
        <v>15</v>
      </c>
      <c r="N48" s="101">
        <v>17</v>
      </c>
      <c r="O48" s="101">
        <v>17</v>
      </c>
      <c r="P48" s="101">
        <v>17</v>
      </c>
      <c r="Q48" s="102">
        <f t="shared" si="0"/>
        <v>0</v>
      </c>
      <c r="R48" s="101">
        <f t="shared" si="1"/>
        <v>0</v>
      </c>
      <c r="S48" s="95">
        <f>P48/P48</f>
        <v>1</v>
      </c>
    </row>
    <row r="49" spans="1:19" x14ac:dyDescent="0.25">
      <c r="A49" s="1"/>
      <c r="B49" s="96" t="s">
        <v>62</v>
      </c>
      <c r="C49" s="97">
        <v>9</v>
      </c>
      <c r="D49" s="97">
        <v>12</v>
      </c>
      <c r="E49" s="97">
        <v>14</v>
      </c>
      <c r="F49" s="97">
        <v>13</v>
      </c>
      <c r="G49" s="97">
        <v>17</v>
      </c>
      <c r="H49" s="97">
        <v>16</v>
      </c>
      <c r="I49" s="98">
        <f t="shared" si="2"/>
        <v>-5.8823529411764719E-2</v>
      </c>
      <c r="J49" s="97">
        <f t="shared" si="3"/>
        <v>-1</v>
      </c>
      <c r="K49" s="98">
        <f>H49/H48</f>
        <v>0.84210526315789469</v>
      </c>
      <c r="L49" s="97">
        <v>13</v>
      </c>
      <c r="M49" s="97">
        <v>12</v>
      </c>
      <c r="N49" s="97">
        <v>14</v>
      </c>
      <c r="O49" s="97">
        <v>14</v>
      </c>
      <c r="P49" s="97">
        <v>14</v>
      </c>
      <c r="Q49" s="98">
        <f t="shared" si="0"/>
        <v>0</v>
      </c>
      <c r="R49" s="97">
        <f t="shared" si="1"/>
        <v>0</v>
      </c>
      <c r="S49" s="98">
        <f>P49/P48</f>
        <v>0.82352941176470584</v>
      </c>
    </row>
    <row r="50" spans="1:19" x14ac:dyDescent="0.25">
      <c r="A50" s="108" t="s">
        <v>68</v>
      </c>
      <c r="B50" s="99" t="s">
        <v>63</v>
      </c>
      <c r="C50" s="53">
        <v>5</v>
      </c>
      <c r="D50" s="53">
        <v>8</v>
      </c>
      <c r="E50" s="53">
        <v>8</v>
      </c>
      <c r="F50" s="53">
        <v>8</v>
      </c>
      <c r="G50" s="53">
        <v>9</v>
      </c>
      <c r="H50" s="53">
        <v>8</v>
      </c>
      <c r="I50" s="100">
        <f t="shared" si="2"/>
        <v>-0.11111111111111116</v>
      </c>
      <c r="J50" s="53">
        <f t="shared" si="3"/>
        <v>-1</v>
      </c>
      <c r="K50" s="100">
        <f>H50/H48</f>
        <v>0.42105263157894735</v>
      </c>
      <c r="L50" s="53">
        <v>8</v>
      </c>
      <c r="M50" s="53">
        <v>8</v>
      </c>
      <c r="N50" s="53">
        <v>8</v>
      </c>
      <c r="O50" s="53">
        <v>8</v>
      </c>
      <c r="P50" s="53">
        <v>8</v>
      </c>
      <c r="Q50" s="100">
        <f t="shared" si="0"/>
        <v>0</v>
      </c>
      <c r="R50" s="53">
        <f t="shared" si="1"/>
        <v>0</v>
      </c>
      <c r="S50" s="100">
        <f>P50/P48</f>
        <v>0.47058823529411764</v>
      </c>
    </row>
    <row r="51" spans="1:19" x14ac:dyDescent="0.25">
      <c r="A51" s="108" t="s">
        <v>69</v>
      </c>
      <c r="B51" s="99" t="s">
        <v>70</v>
      </c>
      <c r="C51" s="53">
        <v>4</v>
      </c>
      <c r="D51" s="53">
        <v>4</v>
      </c>
      <c r="E51" s="53">
        <v>6</v>
      </c>
      <c r="F51" s="53">
        <v>5</v>
      </c>
      <c r="G51" s="53">
        <v>8</v>
      </c>
      <c r="H51" s="53">
        <v>8</v>
      </c>
      <c r="I51" s="100">
        <f t="shared" si="2"/>
        <v>0</v>
      </c>
      <c r="J51" s="53">
        <f t="shared" si="3"/>
        <v>0</v>
      </c>
      <c r="K51" s="100">
        <f>H51/H48</f>
        <v>0.42105263157894735</v>
      </c>
      <c r="L51" s="53">
        <v>5</v>
      </c>
      <c r="M51" s="53">
        <v>4</v>
      </c>
      <c r="N51" s="53">
        <v>6</v>
      </c>
      <c r="O51" s="53">
        <v>6</v>
      </c>
      <c r="P51" s="53">
        <v>6</v>
      </c>
      <c r="Q51" s="100">
        <f t="shared" si="0"/>
        <v>0</v>
      </c>
      <c r="R51" s="53">
        <f t="shared" si="1"/>
        <v>0</v>
      </c>
      <c r="S51" s="100">
        <f>P51/P48</f>
        <v>0.35294117647058826</v>
      </c>
    </row>
    <row r="52" spans="1:19" x14ac:dyDescent="0.25">
      <c r="A52" s="1"/>
      <c r="B52" s="96" t="s">
        <v>65</v>
      </c>
      <c r="C52" s="97">
        <v>2</v>
      </c>
      <c r="D52" s="97">
        <v>2</v>
      </c>
      <c r="E52" s="97">
        <v>3</v>
      </c>
      <c r="F52" s="97">
        <v>4</v>
      </c>
      <c r="G52" s="97">
        <v>4</v>
      </c>
      <c r="H52" s="97">
        <v>4</v>
      </c>
      <c r="I52" s="98">
        <f t="shared" si="2"/>
        <v>0</v>
      </c>
      <c r="J52" s="97">
        <f t="shared" si="3"/>
        <v>0</v>
      </c>
      <c r="K52" s="98">
        <f>H52/H48</f>
        <v>0.21052631578947367</v>
      </c>
      <c r="L52" s="97">
        <v>3</v>
      </c>
      <c r="M52" s="97">
        <v>4</v>
      </c>
      <c r="N52" s="97">
        <v>4</v>
      </c>
      <c r="O52" s="97">
        <v>4</v>
      </c>
      <c r="P52" s="97">
        <v>4</v>
      </c>
      <c r="Q52" s="98">
        <f t="shared" si="0"/>
        <v>0</v>
      </c>
      <c r="R52" s="97">
        <f t="shared" si="1"/>
        <v>0</v>
      </c>
      <c r="S52" s="98">
        <f>P52/P48</f>
        <v>0.23529411764705882</v>
      </c>
    </row>
    <row r="53" spans="1:19" ht="4.5" customHeight="1" x14ac:dyDescent="0.25">
      <c r="A53" s="1"/>
      <c r="B53" s="103"/>
      <c r="C53" s="104"/>
      <c r="D53" s="104"/>
      <c r="E53" s="104"/>
      <c r="F53" s="104"/>
      <c r="G53" s="105"/>
      <c r="H53" s="104"/>
      <c r="I53" s="106"/>
      <c r="J53" s="104"/>
      <c r="K53" s="106"/>
      <c r="L53" s="104"/>
      <c r="M53" s="104"/>
      <c r="N53" s="104"/>
      <c r="O53" s="104"/>
      <c r="P53" s="106"/>
      <c r="Q53" s="106"/>
      <c r="R53" s="106"/>
    </row>
    <row r="54" spans="1:19" x14ac:dyDescent="0.25">
      <c r="A54" s="1"/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8A50-D8E1-40B2-985D-D9F76FD65827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1C2C-9FAD-4B88-B96E-A0DCC11A3D4C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4" t="s">
        <v>246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73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1">
        <f>E7-1</f>
        <v>2022</v>
      </c>
      <c r="D7" s="302"/>
      <c r="E7" s="301">
        <f>G7-1</f>
        <v>2023</v>
      </c>
      <c r="F7" s="302"/>
      <c r="G7" s="301">
        <f>I7-1</f>
        <v>2024</v>
      </c>
      <c r="H7" s="302"/>
      <c r="I7" s="301">
        <f>K7-1</f>
        <v>2025</v>
      </c>
      <c r="J7" s="302"/>
      <c r="K7" s="301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15598</v>
      </c>
      <c r="D9" s="118">
        <v>1.5065081150570463</v>
      </c>
      <c r="E9" s="117">
        <v>22490</v>
      </c>
      <c r="F9" s="118">
        <f t="shared" ref="F9:J21" si="0">IFERROR(E9/C9-1,"-")</f>
        <v>0.44185151942556744</v>
      </c>
      <c r="G9" s="117">
        <v>23190</v>
      </c>
      <c r="H9" s="118">
        <f t="shared" si="0"/>
        <v>3.1124944419742118E-2</v>
      </c>
      <c r="I9" s="117">
        <v>22528</v>
      </c>
      <c r="J9" s="118">
        <f t="shared" si="0"/>
        <v>-2.8546787408365693E-2</v>
      </c>
      <c r="K9" s="117">
        <v>23783</v>
      </c>
      <c r="L9" s="118">
        <f t="shared" ref="L9:L15" si="1">IFERROR(K9/I9-1,"-")</f>
        <v>5.5708451704545414E-2</v>
      </c>
    </row>
    <row r="10" spans="1:13" x14ac:dyDescent="0.25">
      <c r="A10" s="1" t="s">
        <v>77</v>
      </c>
      <c r="B10" s="116" t="s">
        <v>78</v>
      </c>
      <c r="C10" s="117">
        <v>21666</v>
      </c>
      <c r="D10" s="118">
        <v>3.2192794547224928</v>
      </c>
      <c r="E10" s="117">
        <v>23086</v>
      </c>
      <c r="F10" s="118">
        <f t="shared" si="0"/>
        <v>6.5540478168559124E-2</v>
      </c>
      <c r="G10" s="117">
        <v>23921</v>
      </c>
      <c r="H10" s="118">
        <f t="shared" si="0"/>
        <v>3.6169106817985019E-2</v>
      </c>
      <c r="I10" s="117">
        <v>23285</v>
      </c>
      <c r="J10" s="118">
        <f t="shared" si="0"/>
        <v>-2.6587517244262338E-2</v>
      </c>
      <c r="K10" s="117">
        <v>21964</v>
      </c>
      <c r="L10" s="118">
        <f t="shared" si="1"/>
        <v>-5.6731801589005815E-2</v>
      </c>
    </row>
    <row r="11" spans="1:13" x14ac:dyDescent="0.25">
      <c r="A11" s="1" t="s">
        <v>79</v>
      </c>
      <c r="B11" s="116" t="s">
        <v>80</v>
      </c>
      <c r="C11" s="117">
        <v>22231</v>
      </c>
      <c r="D11" s="118">
        <v>3.1069647145760211</v>
      </c>
      <c r="E11" s="117">
        <v>21689</v>
      </c>
      <c r="F11" s="118">
        <f t="shared" si="0"/>
        <v>-2.4380369753947195E-2</v>
      </c>
      <c r="G11" s="117">
        <v>27356</v>
      </c>
      <c r="H11" s="118">
        <f t="shared" si="0"/>
        <v>0.26128452210798092</v>
      </c>
      <c r="I11" s="117">
        <v>24054</v>
      </c>
      <c r="J11" s="118">
        <f t="shared" si="0"/>
        <v>-0.12070478140078955</v>
      </c>
      <c r="K11" s="117">
        <v>23677</v>
      </c>
      <c r="L11" s="118">
        <f t="shared" si="1"/>
        <v>-1.5673068928244827E-2</v>
      </c>
    </row>
    <row r="12" spans="1:13" x14ac:dyDescent="0.25">
      <c r="A12" s="1" t="s">
        <v>81</v>
      </c>
      <c r="B12" s="116" t="s">
        <v>82</v>
      </c>
      <c r="C12" s="117">
        <v>23894</v>
      </c>
      <c r="D12" s="118">
        <v>2.6970447160761255</v>
      </c>
      <c r="E12" s="117">
        <v>23484</v>
      </c>
      <c r="F12" s="118">
        <f t="shared" si="0"/>
        <v>-1.715911944421189E-2</v>
      </c>
      <c r="G12" s="117">
        <v>22205</v>
      </c>
      <c r="H12" s="118">
        <f t="shared" si="0"/>
        <v>-5.4462612842786529E-2</v>
      </c>
      <c r="I12" s="117">
        <v>23503</v>
      </c>
      <c r="J12" s="118">
        <f t="shared" si="0"/>
        <v>5.845530285971634E-2</v>
      </c>
      <c r="K12" s="117">
        <v>23510</v>
      </c>
      <c r="L12" s="118">
        <f t="shared" si="1"/>
        <v>2.9783431902319357E-4</v>
      </c>
    </row>
    <row r="13" spans="1:13" x14ac:dyDescent="0.25">
      <c r="A13" s="1" t="s">
        <v>83</v>
      </c>
      <c r="B13" s="116" t="s">
        <v>84</v>
      </c>
      <c r="C13" s="117">
        <v>20251</v>
      </c>
      <c r="D13" s="118">
        <v>1.9680492452000586</v>
      </c>
      <c r="E13" s="117">
        <v>21547</v>
      </c>
      <c r="F13" s="118">
        <f t="shared" si="0"/>
        <v>6.3996839662238791E-2</v>
      </c>
      <c r="G13" s="117">
        <v>23449</v>
      </c>
      <c r="H13" s="118">
        <f t="shared" si="0"/>
        <v>8.8272149255116616E-2</v>
      </c>
      <c r="I13" s="117">
        <v>19536</v>
      </c>
      <c r="J13" s="118">
        <f t="shared" si="0"/>
        <v>-0.16687278775214298</v>
      </c>
      <c r="K13" s="117">
        <v>23254</v>
      </c>
      <c r="L13" s="118">
        <f t="shared" si="1"/>
        <v>0.19031531531531543</v>
      </c>
    </row>
    <row r="14" spans="1:13" x14ac:dyDescent="0.25">
      <c r="A14" s="1" t="s">
        <v>85</v>
      </c>
      <c r="B14" s="116" t="s">
        <v>86</v>
      </c>
      <c r="C14" s="117">
        <v>18886</v>
      </c>
      <c r="D14" s="118">
        <v>3.9673855865334033</v>
      </c>
      <c r="E14" s="117">
        <v>21065</v>
      </c>
      <c r="F14" s="118">
        <f t="shared" si="0"/>
        <v>0.11537646934237</v>
      </c>
      <c r="G14" s="117">
        <v>22841</v>
      </c>
      <c r="H14" s="118">
        <f t="shared" si="0"/>
        <v>8.4310467600284822E-2</v>
      </c>
      <c r="I14" s="117">
        <v>23159</v>
      </c>
      <c r="J14" s="118">
        <f t="shared" si="0"/>
        <v>1.3922332647432256E-2</v>
      </c>
      <c r="K14" s="117">
        <v>25073</v>
      </c>
      <c r="L14" s="118">
        <f t="shared" si="1"/>
        <v>8.2646055529167928E-2</v>
      </c>
    </row>
    <row r="15" spans="1:13" x14ac:dyDescent="0.25">
      <c r="A15" s="1" t="s">
        <v>87</v>
      </c>
      <c r="B15" s="116" t="s">
        <v>88</v>
      </c>
      <c r="C15" s="117">
        <v>23111</v>
      </c>
      <c r="D15" s="118">
        <v>1.2615715823466092</v>
      </c>
      <c r="E15" s="117">
        <v>26451</v>
      </c>
      <c r="F15" s="118">
        <f t="shared" si="0"/>
        <v>0.14451992557656523</v>
      </c>
      <c r="G15" s="117">
        <v>24893</v>
      </c>
      <c r="H15" s="118">
        <f t="shared" si="0"/>
        <v>-5.8901364787720678E-2</v>
      </c>
      <c r="I15" s="117">
        <v>27952</v>
      </c>
      <c r="J15" s="118">
        <f t="shared" si="0"/>
        <v>0.12288595187402085</v>
      </c>
      <c r="K15" s="117">
        <v>27459</v>
      </c>
      <c r="L15" s="118">
        <f t="shared" si="1"/>
        <v>-1.7637378362907796E-2</v>
      </c>
    </row>
    <row r="16" spans="1:13" x14ac:dyDescent="0.25">
      <c r="A16" s="1" t="s">
        <v>89</v>
      </c>
      <c r="B16" s="116" t="s">
        <v>90</v>
      </c>
      <c r="C16" s="117">
        <v>24659</v>
      </c>
      <c r="D16" s="118">
        <v>0.35199298207138541</v>
      </c>
      <c r="E16" s="117">
        <v>25495</v>
      </c>
      <c r="F16" s="118">
        <f t="shared" si="0"/>
        <v>3.3902429133379375E-2</v>
      </c>
      <c r="G16" s="117">
        <v>25319</v>
      </c>
      <c r="H16" s="118">
        <f t="shared" si="0"/>
        <v>-6.9033143753677306E-3</v>
      </c>
      <c r="I16" s="117">
        <v>25459</v>
      </c>
      <c r="J16" s="118">
        <f t="shared" si="0"/>
        <v>5.5294442908486729E-3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20130</v>
      </c>
      <c r="D17" s="118">
        <v>0.31853016309687554</v>
      </c>
      <c r="E17" s="117">
        <v>22106</v>
      </c>
      <c r="F17" s="118">
        <f t="shared" si="0"/>
        <v>9.8161947342275235E-2</v>
      </c>
      <c r="G17" s="117">
        <v>21182</v>
      </c>
      <c r="H17" s="118">
        <f t="shared" si="0"/>
        <v>-4.1798606713109532E-2</v>
      </c>
      <c r="I17" s="117">
        <v>24257</v>
      </c>
      <c r="J17" s="118">
        <f t="shared" si="0"/>
        <v>0.14517042772165056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22327</v>
      </c>
      <c r="D18" s="118">
        <v>-3.5133967156439017E-2</v>
      </c>
      <c r="E18" s="117">
        <v>25007</v>
      </c>
      <c r="F18" s="118">
        <f t="shared" si="0"/>
        <v>0.12003403950373981</v>
      </c>
      <c r="G18" s="117">
        <v>27341</v>
      </c>
      <c r="H18" s="118">
        <f t="shared" si="0"/>
        <v>9.3333866517375075E-2</v>
      </c>
      <c r="I18" s="117">
        <v>26482</v>
      </c>
      <c r="J18" s="118">
        <f t="shared" si="0"/>
        <v>-3.1418016897699408E-2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21079</v>
      </c>
      <c r="D19" s="118">
        <v>6.2556709345700234E-2</v>
      </c>
      <c r="E19" s="117">
        <v>24207</v>
      </c>
      <c r="F19" s="118">
        <f t="shared" si="0"/>
        <v>0.14839413634422893</v>
      </c>
      <c r="G19" s="117">
        <v>23363</v>
      </c>
      <c r="H19" s="118">
        <f t="shared" si="0"/>
        <v>-3.4865947866319691E-2</v>
      </c>
      <c r="I19" s="117">
        <v>23375</v>
      </c>
      <c r="J19" s="118">
        <f t="shared" si="0"/>
        <v>5.1363266703763344E-4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23310</v>
      </c>
      <c r="D20" s="118">
        <v>0.17822482814395468</v>
      </c>
      <c r="E20" s="117">
        <v>24142</v>
      </c>
      <c r="F20" s="118">
        <f t="shared" si="0"/>
        <v>3.5692835692835656E-2</v>
      </c>
      <c r="G20" s="117">
        <v>23290</v>
      </c>
      <c r="H20" s="118">
        <f t="shared" si="0"/>
        <v>-3.5291193770193074E-2</v>
      </c>
      <c r="I20" s="117">
        <v>24074</v>
      </c>
      <c r="J20" s="118">
        <f t="shared" si="0"/>
        <v>3.3662516101331086E-2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257142</v>
      </c>
      <c r="D21" s="121">
        <v>0.8322004189645591</v>
      </c>
      <c r="E21" s="120">
        <v>280769</v>
      </c>
      <c r="F21" s="121">
        <f t="shared" si="0"/>
        <v>9.1883084054724673E-2</v>
      </c>
      <c r="G21" s="120">
        <v>288350</v>
      </c>
      <c r="H21" s="121">
        <f t="shared" si="0"/>
        <v>2.7000844110282918E-2</v>
      </c>
      <c r="I21" s="120">
        <v>287664</v>
      </c>
      <c r="J21" s="121">
        <f t="shared" si="0"/>
        <v>-2.3790532339170722E-3</v>
      </c>
      <c r="K21" s="120">
        <v>168720</v>
      </c>
      <c r="L21" s="121">
        <v>2.8673856978240098E-2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48.75" customHeight="1" thickBot="1" x14ac:dyDescent="0.3">
      <c r="B26" s="274" t="s">
        <v>247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102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4">
        <f>C$7</f>
        <v>2022</v>
      </c>
      <c r="D29" s="302"/>
      <c r="E29" s="304">
        <f>E$7</f>
        <v>2023</v>
      </c>
      <c r="F29" s="302"/>
      <c r="G29" s="304">
        <f>G$7</f>
        <v>2024</v>
      </c>
      <c r="H29" s="302"/>
      <c r="I29" s="304">
        <f>I$7</f>
        <v>2025</v>
      </c>
      <c r="J29" s="302"/>
      <c r="K29" s="304">
        <f>K$7</f>
        <v>2026</v>
      </c>
      <c r="L29" s="302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744</v>
      </c>
      <c r="D31" s="118">
        <v>-0.77810915597971964</v>
      </c>
      <c r="E31" s="117">
        <v>1649</v>
      </c>
      <c r="F31" s="118">
        <f t="shared" ref="F31:J43" si="2">IFERROR(E31/C31-1,"-")</f>
        <v>1.2163978494623655</v>
      </c>
      <c r="G31" s="117">
        <v>1053</v>
      </c>
      <c r="H31" s="118">
        <f t="shared" si="2"/>
        <v>-0.3614311704063069</v>
      </c>
      <c r="I31" s="117">
        <v>851</v>
      </c>
      <c r="J31" s="118">
        <f t="shared" si="2"/>
        <v>-0.19183285849952514</v>
      </c>
      <c r="K31" s="117">
        <v>1324</v>
      </c>
      <c r="L31" s="118">
        <f t="shared" ref="L31:L37" si="3">IFERROR(K31/I31-1,"-")</f>
        <v>0.55581668625146885</v>
      </c>
    </row>
    <row r="32" spans="1:13" x14ac:dyDescent="0.25">
      <c r="B32" s="116" t="s">
        <v>78</v>
      </c>
      <c r="C32" s="117">
        <v>1386</v>
      </c>
      <c r="D32" s="118">
        <v>-0.50851063829787235</v>
      </c>
      <c r="E32" s="117">
        <v>1146</v>
      </c>
      <c r="F32" s="118">
        <f t="shared" si="2"/>
        <v>-0.17316017316017318</v>
      </c>
      <c r="G32" s="117">
        <v>1343</v>
      </c>
      <c r="H32" s="118">
        <f t="shared" si="2"/>
        <v>0.17190226876090753</v>
      </c>
      <c r="I32" s="117">
        <v>670</v>
      </c>
      <c r="J32" s="118">
        <f t="shared" si="2"/>
        <v>-0.50111690245718543</v>
      </c>
      <c r="K32" s="117">
        <v>862</v>
      </c>
      <c r="L32" s="118">
        <f t="shared" si="3"/>
        <v>0.28656716417910455</v>
      </c>
    </row>
    <row r="33" spans="2:13" x14ac:dyDescent="0.25">
      <c r="B33" s="116" t="s">
        <v>80</v>
      </c>
      <c r="C33" s="117">
        <v>1477</v>
      </c>
      <c r="D33" s="118">
        <v>-0.52324080051646216</v>
      </c>
      <c r="E33" s="117">
        <v>1783</v>
      </c>
      <c r="F33" s="118">
        <f t="shared" si="2"/>
        <v>0.2071767095463779</v>
      </c>
      <c r="G33" s="117">
        <v>2340</v>
      </c>
      <c r="H33" s="118">
        <f t="shared" si="2"/>
        <v>0.31239484015703867</v>
      </c>
      <c r="I33" s="117">
        <v>929</v>
      </c>
      <c r="J33" s="118">
        <f t="shared" si="2"/>
        <v>-0.60299145299145307</v>
      </c>
      <c r="K33" s="117">
        <v>1376</v>
      </c>
      <c r="L33" s="118">
        <f t="shared" si="3"/>
        <v>0.48116254036598494</v>
      </c>
    </row>
    <row r="34" spans="2:13" x14ac:dyDescent="0.25">
      <c r="B34" s="116" t="s">
        <v>82</v>
      </c>
      <c r="C34" s="117">
        <v>3054</v>
      </c>
      <c r="D34" s="118">
        <v>-0.29387283236994222</v>
      </c>
      <c r="E34" s="117">
        <v>3984</v>
      </c>
      <c r="F34" s="118">
        <f t="shared" si="2"/>
        <v>0.30451866404715133</v>
      </c>
      <c r="G34" s="117">
        <v>1383</v>
      </c>
      <c r="H34" s="118">
        <f t="shared" si="2"/>
        <v>-0.65286144578313254</v>
      </c>
      <c r="I34" s="117">
        <v>2250</v>
      </c>
      <c r="J34" s="118">
        <f t="shared" si="2"/>
        <v>0.6268980477223427</v>
      </c>
      <c r="K34" s="117">
        <v>3171</v>
      </c>
      <c r="L34" s="118">
        <f t="shared" si="3"/>
        <v>0.40933333333333333</v>
      </c>
    </row>
    <row r="35" spans="2:13" x14ac:dyDescent="0.25">
      <c r="B35" s="116" t="s">
        <v>84</v>
      </c>
      <c r="C35" s="117">
        <v>2857</v>
      </c>
      <c r="D35" s="118">
        <v>-0.30095424516760461</v>
      </c>
      <c r="E35" s="117">
        <v>2472</v>
      </c>
      <c r="F35" s="118">
        <f t="shared" si="2"/>
        <v>-0.13475673783689179</v>
      </c>
      <c r="G35" s="117">
        <v>2206</v>
      </c>
      <c r="H35" s="118">
        <f t="shared" si="2"/>
        <v>-0.10760517799352753</v>
      </c>
      <c r="I35" s="117">
        <v>1847</v>
      </c>
      <c r="J35" s="118">
        <f t="shared" si="2"/>
        <v>-0.16273798730734357</v>
      </c>
      <c r="K35" s="117">
        <v>4643</v>
      </c>
      <c r="L35" s="118">
        <f t="shared" si="3"/>
        <v>1.5138061721710883</v>
      </c>
    </row>
    <row r="36" spans="2:13" x14ac:dyDescent="0.25">
      <c r="B36" s="116" t="s">
        <v>86</v>
      </c>
      <c r="C36" s="117">
        <v>1981</v>
      </c>
      <c r="D36" s="118">
        <v>-1.2954658694569021E-2</v>
      </c>
      <c r="E36" s="117">
        <v>3499</v>
      </c>
      <c r="F36" s="118">
        <f t="shared" si="2"/>
        <v>0.76627965673902065</v>
      </c>
      <c r="G36" s="117">
        <v>2734</v>
      </c>
      <c r="H36" s="118">
        <f t="shared" si="2"/>
        <v>-0.21863389539868539</v>
      </c>
      <c r="I36" s="117">
        <v>2922</v>
      </c>
      <c r="J36" s="118">
        <f t="shared" si="2"/>
        <v>6.8763716166788669E-2</v>
      </c>
      <c r="K36" s="117">
        <v>6374</v>
      </c>
      <c r="L36" s="118">
        <f t="shared" si="3"/>
        <v>1.1813826146475015</v>
      </c>
    </row>
    <row r="37" spans="2:13" x14ac:dyDescent="0.25">
      <c r="B37" s="116" t="s">
        <v>88</v>
      </c>
      <c r="C37" s="117">
        <v>4035</v>
      </c>
      <c r="D37" s="118">
        <v>-2.1580989330746814E-2</v>
      </c>
      <c r="E37" s="117">
        <v>5954</v>
      </c>
      <c r="F37" s="118">
        <f t="shared" si="2"/>
        <v>0.47558859975216849</v>
      </c>
      <c r="G37" s="117">
        <v>4112</v>
      </c>
      <c r="H37" s="118">
        <f t="shared" si="2"/>
        <v>-0.30937185085656704</v>
      </c>
      <c r="I37" s="117">
        <v>6200</v>
      </c>
      <c r="J37" s="118">
        <f t="shared" si="2"/>
        <v>0.50778210116731515</v>
      </c>
      <c r="K37" s="117">
        <v>5436</v>
      </c>
      <c r="L37" s="118">
        <f t="shared" si="3"/>
        <v>-0.12322580645161285</v>
      </c>
    </row>
    <row r="38" spans="2:13" x14ac:dyDescent="0.25">
      <c r="B38" s="116" t="s">
        <v>90</v>
      </c>
      <c r="C38" s="117">
        <v>5520</v>
      </c>
      <c r="D38" s="118">
        <v>-0.35888501742160284</v>
      </c>
      <c r="E38" s="117">
        <v>4258</v>
      </c>
      <c r="F38" s="118">
        <f t="shared" si="2"/>
        <v>-0.2286231884057971</v>
      </c>
      <c r="G38" s="117">
        <v>5008</v>
      </c>
      <c r="H38" s="118">
        <f t="shared" si="2"/>
        <v>0.17613903240958195</v>
      </c>
      <c r="I38" s="117">
        <v>5409</v>
      </c>
      <c r="J38" s="118">
        <f t="shared" si="2"/>
        <v>8.0071884984025621E-2</v>
      </c>
      <c r="K38" s="117"/>
      <c r="L38" s="118"/>
    </row>
    <row r="39" spans="2:13" x14ac:dyDescent="0.25">
      <c r="B39" s="116" t="s">
        <v>92</v>
      </c>
      <c r="C39" s="117">
        <v>3446</v>
      </c>
      <c r="D39" s="118">
        <v>-0.33628659476117106</v>
      </c>
      <c r="E39" s="117">
        <v>3382</v>
      </c>
      <c r="F39" s="118">
        <f t="shared" si="2"/>
        <v>-1.8572257690075422E-2</v>
      </c>
      <c r="G39" s="117">
        <v>2838</v>
      </c>
      <c r="H39" s="118">
        <f t="shared" si="2"/>
        <v>-0.16085156712004733</v>
      </c>
      <c r="I39" s="117">
        <v>5461</v>
      </c>
      <c r="J39" s="118">
        <f t="shared" si="2"/>
        <v>0.92424242424242431</v>
      </c>
      <c r="K39" s="117"/>
      <c r="L39" s="118"/>
    </row>
    <row r="40" spans="2:13" x14ac:dyDescent="0.25">
      <c r="B40" s="116" t="s">
        <v>94</v>
      </c>
      <c r="C40" s="117">
        <v>1651</v>
      </c>
      <c r="D40" s="118">
        <v>-0.61729253592953182</v>
      </c>
      <c r="E40" s="117">
        <v>2377</v>
      </c>
      <c r="F40" s="118">
        <f t="shared" si="2"/>
        <v>0.43973349485160518</v>
      </c>
      <c r="G40" s="117">
        <v>3489</v>
      </c>
      <c r="H40" s="118">
        <f t="shared" si="2"/>
        <v>0.46781657551535538</v>
      </c>
      <c r="I40" s="117">
        <v>2925</v>
      </c>
      <c r="J40" s="118">
        <f t="shared" si="2"/>
        <v>-0.16165090283748929</v>
      </c>
      <c r="K40" s="117"/>
      <c r="L40" s="118"/>
    </row>
    <row r="41" spans="2:13" x14ac:dyDescent="0.25">
      <c r="B41" s="116" t="s">
        <v>96</v>
      </c>
      <c r="C41" s="117">
        <v>1088</v>
      </c>
      <c r="D41" s="118">
        <v>-0.12820512820512819</v>
      </c>
      <c r="E41" s="117">
        <v>1284</v>
      </c>
      <c r="F41" s="118">
        <f t="shared" si="2"/>
        <v>0.18014705882352944</v>
      </c>
      <c r="G41" s="117">
        <v>1304</v>
      </c>
      <c r="H41" s="118">
        <f t="shared" si="2"/>
        <v>1.5576323987538832E-2</v>
      </c>
      <c r="I41" s="117">
        <v>1455</v>
      </c>
      <c r="J41" s="118">
        <f t="shared" si="2"/>
        <v>0.11579754601226999</v>
      </c>
      <c r="K41" s="117"/>
      <c r="L41" s="118"/>
    </row>
    <row r="42" spans="2:13" x14ac:dyDescent="0.25">
      <c r="B42" s="116" t="s">
        <v>98</v>
      </c>
      <c r="C42" s="117">
        <v>1847</v>
      </c>
      <c r="D42" s="118">
        <v>-9.3719332679097156E-2</v>
      </c>
      <c r="E42" s="117">
        <v>1883</v>
      </c>
      <c r="F42" s="118">
        <f t="shared" si="2"/>
        <v>1.9491066594477635E-2</v>
      </c>
      <c r="G42" s="117">
        <v>1399</v>
      </c>
      <c r="H42" s="118">
        <f t="shared" si="2"/>
        <v>-0.25703664365374401</v>
      </c>
      <c r="I42" s="117">
        <v>2071</v>
      </c>
      <c r="J42" s="118">
        <f t="shared" si="2"/>
        <v>0.4803431022158684</v>
      </c>
      <c r="K42" s="117"/>
      <c r="L42" s="118"/>
    </row>
    <row r="43" spans="2:13" ht="15.75" x14ac:dyDescent="0.25">
      <c r="B43" s="119" t="s">
        <v>32</v>
      </c>
      <c r="C43" s="120">
        <v>29086</v>
      </c>
      <c r="D43" s="121">
        <v>-0.35673213021939132</v>
      </c>
      <c r="E43" s="120">
        <v>33671</v>
      </c>
      <c r="F43" s="121">
        <f t="shared" si="2"/>
        <v>0.15763597607096203</v>
      </c>
      <c r="G43" s="120">
        <v>29209</v>
      </c>
      <c r="H43" s="121">
        <f t="shared" si="2"/>
        <v>-0.13251759674497343</v>
      </c>
      <c r="I43" s="120">
        <v>32990</v>
      </c>
      <c r="J43" s="121">
        <f t="shared" si="2"/>
        <v>0.12944640350576875</v>
      </c>
      <c r="K43" s="120">
        <v>23186</v>
      </c>
      <c r="L43" s="121">
        <v>0.47973706043780706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</row>
    <row r="47" spans="2:13" x14ac:dyDescent="0.25">
      <c r="E47" s="122"/>
      <c r="G47" s="122"/>
      <c r="I47" s="125"/>
    </row>
    <row r="48" spans="2:13" ht="48.75" customHeight="1" thickBot="1" x14ac:dyDescent="0.3">
      <c r="B48" s="274" t="s">
        <v>248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105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4">
        <f>C$7</f>
        <v>2022</v>
      </c>
      <c r="D51" s="302"/>
      <c r="E51" s="304">
        <f>E$7</f>
        <v>2023</v>
      </c>
      <c r="F51" s="302"/>
      <c r="G51" s="304">
        <f>G$7</f>
        <v>2024</v>
      </c>
      <c r="H51" s="302"/>
      <c r="I51" s="304">
        <f>I$7</f>
        <v>2025</v>
      </c>
      <c r="J51" s="302"/>
      <c r="K51" s="304">
        <f>K$7</f>
        <v>2026</v>
      </c>
      <c r="L51" s="302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515</v>
      </c>
      <c r="D53" s="118">
        <v>0.11956521739130443</v>
      </c>
      <c r="E53" s="117">
        <v>722</v>
      </c>
      <c r="F53" s="118">
        <f>IFERROR(E53/C53-1,"-")</f>
        <v>0.40194174757281553</v>
      </c>
      <c r="G53" s="117">
        <v>482</v>
      </c>
      <c r="H53" s="118">
        <f>IFERROR(G53/E53-1,"-")</f>
        <v>-0.33240997229916902</v>
      </c>
      <c r="I53" s="117">
        <v>603</v>
      </c>
      <c r="J53" s="118">
        <f>IFERROR(I53/G53-1,"-")</f>
        <v>0.25103734439834025</v>
      </c>
      <c r="K53" s="117">
        <v>780</v>
      </c>
      <c r="L53" s="118">
        <f t="shared" ref="L53:L59" si="4">IFERROR(K53/I53-1,"-")</f>
        <v>0.29353233830845782</v>
      </c>
    </row>
    <row r="54" spans="1:13" x14ac:dyDescent="0.25">
      <c r="A54" s="1">
        <v>2</v>
      </c>
      <c r="B54" s="116" t="s">
        <v>78</v>
      </c>
      <c r="C54" s="117">
        <v>515</v>
      </c>
      <c r="D54" s="118">
        <v>1.119341563786008</v>
      </c>
      <c r="E54" s="117">
        <v>509</v>
      </c>
      <c r="F54" s="118">
        <f t="shared" ref="F54:J65" si="5">IFERROR(E54/C54-1,"-")</f>
        <v>-1.1650485436893177E-2</v>
      </c>
      <c r="G54" s="117">
        <v>473</v>
      </c>
      <c r="H54" s="118">
        <f t="shared" si="5"/>
        <v>-7.0726915520628708E-2</v>
      </c>
      <c r="I54" s="117">
        <v>400</v>
      </c>
      <c r="J54" s="118">
        <f t="shared" si="5"/>
        <v>-0.15433403805496826</v>
      </c>
      <c r="K54" s="117">
        <v>438</v>
      </c>
      <c r="L54" s="118">
        <f t="shared" si="4"/>
        <v>9.4999999999999973E-2</v>
      </c>
    </row>
    <row r="55" spans="1:13" x14ac:dyDescent="0.25">
      <c r="A55" s="1">
        <v>3</v>
      </c>
      <c r="B55" s="116" t="s">
        <v>80</v>
      </c>
      <c r="C55" s="117">
        <v>541</v>
      </c>
      <c r="D55" s="118">
        <v>0.4350132625994696</v>
      </c>
      <c r="E55" s="117">
        <v>747</v>
      </c>
      <c r="F55" s="118">
        <f t="shared" si="5"/>
        <v>0.38077634011090566</v>
      </c>
      <c r="G55" s="117">
        <v>813</v>
      </c>
      <c r="H55" s="118">
        <f t="shared" si="5"/>
        <v>8.8353413654618462E-2</v>
      </c>
      <c r="I55" s="117">
        <v>604</v>
      </c>
      <c r="J55" s="118">
        <f t="shared" si="5"/>
        <v>-0.25707257072570722</v>
      </c>
      <c r="K55" s="117">
        <v>835</v>
      </c>
      <c r="L55" s="118">
        <f t="shared" si="4"/>
        <v>0.38245033112582782</v>
      </c>
    </row>
    <row r="56" spans="1:13" x14ac:dyDescent="0.25">
      <c r="A56" s="1">
        <v>4</v>
      </c>
      <c r="B56" s="116" t="s">
        <v>82</v>
      </c>
      <c r="C56" s="117">
        <v>688</v>
      </c>
      <c r="D56" s="118">
        <v>0.56719817767653757</v>
      </c>
      <c r="E56" s="117">
        <v>838</v>
      </c>
      <c r="F56" s="118">
        <f t="shared" si="5"/>
        <v>0.21802325581395343</v>
      </c>
      <c r="G56" s="117">
        <v>563</v>
      </c>
      <c r="H56" s="118">
        <f t="shared" si="5"/>
        <v>-0.32816229116945106</v>
      </c>
      <c r="I56" s="117">
        <v>1123</v>
      </c>
      <c r="J56" s="118">
        <f t="shared" si="5"/>
        <v>0.99467140319715819</v>
      </c>
      <c r="K56" s="117">
        <v>1058</v>
      </c>
      <c r="L56" s="118">
        <f t="shared" si="4"/>
        <v>-5.7880676758682137E-2</v>
      </c>
    </row>
    <row r="57" spans="1:13" x14ac:dyDescent="0.25">
      <c r="A57" s="1">
        <v>5</v>
      </c>
      <c r="B57" s="116" t="s">
        <v>84</v>
      </c>
      <c r="C57" s="117">
        <v>629</v>
      </c>
      <c r="D57" s="118">
        <v>-8.7082728592162595E-2</v>
      </c>
      <c r="E57" s="117">
        <v>849</v>
      </c>
      <c r="F57" s="118">
        <f t="shared" si="5"/>
        <v>0.34976152623211454</v>
      </c>
      <c r="G57" s="117">
        <v>742</v>
      </c>
      <c r="H57" s="118">
        <f t="shared" si="5"/>
        <v>-0.12603062426383982</v>
      </c>
      <c r="I57" s="117">
        <v>815</v>
      </c>
      <c r="J57" s="118">
        <f t="shared" si="5"/>
        <v>9.8382749326145547E-2</v>
      </c>
      <c r="K57" s="117">
        <v>1392</v>
      </c>
      <c r="L57" s="118">
        <f t="shared" si="4"/>
        <v>0.7079754601226993</v>
      </c>
    </row>
    <row r="58" spans="1:13" x14ac:dyDescent="0.25">
      <c r="A58" s="1">
        <v>6</v>
      </c>
      <c r="B58" s="116" t="s">
        <v>86</v>
      </c>
      <c r="C58" s="117">
        <v>736</v>
      </c>
      <c r="D58" s="118">
        <v>-0.13411764705882356</v>
      </c>
      <c r="E58" s="117">
        <v>1281</v>
      </c>
      <c r="F58" s="118">
        <f t="shared" si="5"/>
        <v>0.74048913043478271</v>
      </c>
      <c r="G58" s="117">
        <v>858</v>
      </c>
      <c r="H58" s="118">
        <f t="shared" si="5"/>
        <v>-0.33021077283372369</v>
      </c>
      <c r="I58" s="117">
        <v>1243</v>
      </c>
      <c r="J58" s="118">
        <f t="shared" si="5"/>
        <v>0.44871794871794868</v>
      </c>
      <c r="K58" s="117">
        <v>2146</v>
      </c>
      <c r="L58" s="118">
        <f t="shared" si="4"/>
        <v>0.7264682220434433</v>
      </c>
    </row>
    <row r="59" spans="1:13" x14ac:dyDescent="0.25">
      <c r="A59" s="1">
        <v>7</v>
      </c>
      <c r="B59" s="116" t="s">
        <v>88</v>
      </c>
      <c r="C59" s="117">
        <v>1359</v>
      </c>
      <c r="D59" s="118">
        <v>-0.31224696356275305</v>
      </c>
      <c r="E59" s="117">
        <v>1542</v>
      </c>
      <c r="F59" s="118">
        <f t="shared" si="5"/>
        <v>0.13465783664459163</v>
      </c>
      <c r="G59" s="117">
        <v>1216</v>
      </c>
      <c r="H59" s="118">
        <f t="shared" si="5"/>
        <v>-0.21141374837872895</v>
      </c>
      <c r="I59" s="117">
        <v>1640</v>
      </c>
      <c r="J59" s="118">
        <f t="shared" si="5"/>
        <v>0.34868421052631571</v>
      </c>
      <c r="K59" s="117">
        <v>1865</v>
      </c>
      <c r="L59" s="118">
        <f t="shared" si="4"/>
        <v>0.13719512195121952</v>
      </c>
    </row>
    <row r="60" spans="1:13" x14ac:dyDescent="0.25">
      <c r="A60" s="1">
        <v>8</v>
      </c>
      <c r="B60" s="116" t="s">
        <v>90</v>
      </c>
      <c r="C60" s="117">
        <v>1359</v>
      </c>
      <c r="D60" s="118">
        <v>-0.48561695685087058</v>
      </c>
      <c r="E60" s="117">
        <v>1534</v>
      </c>
      <c r="F60" s="118">
        <f t="shared" si="5"/>
        <v>0.1287711552612214</v>
      </c>
      <c r="G60" s="117">
        <v>1718</v>
      </c>
      <c r="H60" s="118">
        <f t="shared" si="5"/>
        <v>0.11994784876140807</v>
      </c>
      <c r="I60" s="117">
        <v>2020</v>
      </c>
      <c r="J60" s="118">
        <f t="shared" si="5"/>
        <v>0.17578579743888234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914</v>
      </c>
      <c r="D61" s="118">
        <v>-0.31943410275502604</v>
      </c>
      <c r="E61" s="117">
        <v>1027</v>
      </c>
      <c r="F61" s="118">
        <f t="shared" si="5"/>
        <v>0.12363238512035002</v>
      </c>
      <c r="G61" s="117">
        <v>1147</v>
      </c>
      <c r="H61" s="118">
        <f t="shared" si="5"/>
        <v>0.11684518013631928</v>
      </c>
      <c r="I61" s="117">
        <v>1800</v>
      </c>
      <c r="J61" s="118">
        <f t="shared" si="5"/>
        <v>0.56931124673060163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587</v>
      </c>
      <c r="D62" s="118">
        <v>-0.40102040816326534</v>
      </c>
      <c r="E62" s="117">
        <v>688</v>
      </c>
      <c r="F62" s="118">
        <f t="shared" si="5"/>
        <v>0.17206132879045999</v>
      </c>
      <c r="G62" s="117">
        <v>932</v>
      </c>
      <c r="H62" s="118">
        <f t="shared" si="5"/>
        <v>0.35465116279069764</v>
      </c>
      <c r="I62" s="117">
        <v>1091</v>
      </c>
      <c r="J62" s="118">
        <f t="shared" si="5"/>
        <v>0.17060085836909877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454</v>
      </c>
      <c r="D63" s="118">
        <v>0.43217665615141954</v>
      </c>
      <c r="E63" s="117">
        <v>605</v>
      </c>
      <c r="F63" s="118">
        <f t="shared" si="5"/>
        <v>0.33259911894273131</v>
      </c>
      <c r="G63" s="117">
        <v>937</v>
      </c>
      <c r="H63" s="118">
        <f t="shared" si="5"/>
        <v>0.54876033057851248</v>
      </c>
      <c r="I63" s="117">
        <v>941</v>
      </c>
      <c r="J63" s="118">
        <f t="shared" si="5"/>
        <v>4.2689434364995282E-3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821</v>
      </c>
      <c r="D64" s="118">
        <v>0.1645390070921986</v>
      </c>
      <c r="E64" s="117">
        <v>977</v>
      </c>
      <c r="F64" s="118">
        <f t="shared" si="5"/>
        <v>0.19001218026796596</v>
      </c>
      <c r="G64" s="117">
        <v>952</v>
      </c>
      <c r="H64" s="118">
        <f t="shared" si="5"/>
        <v>-2.5588536335721557E-2</v>
      </c>
      <c r="I64" s="117">
        <v>1104</v>
      </c>
      <c r="J64" s="118">
        <f t="shared" si="5"/>
        <v>0.15966386554621859</v>
      </c>
      <c r="K64" s="117"/>
      <c r="L64" s="118"/>
    </row>
    <row r="65" spans="1:13" ht="15.75" x14ac:dyDescent="0.25">
      <c r="B65" s="119" t="s">
        <v>32</v>
      </c>
      <c r="C65" s="120">
        <v>9118</v>
      </c>
      <c r="D65" s="121">
        <v>-0.17267035659196084</v>
      </c>
      <c r="E65" s="120">
        <v>11319</v>
      </c>
      <c r="F65" s="121">
        <f t="shared" si="5"/>
        <v>0.24139065584558028</v>
      </c>
      <c r="G65" s="120">
        <v>10833</v>
      </c>
      <c r="H65" s="121">
        <f t="shared" si="5"/>
        <v>-4.2936655181553096E-2</v>
      </c>
      <c r="I65" s="120">
        <v>13384</v>
      </c>
      <c r="J65" s="121">
        <f t="shared" si="5"/>
        <v>0.23548416874365374</v>
      </c>
      <c r="K65" s="120">
        <v>8514</v>
      </c>
      <c r="L65" s="121">
        <v>0.32451773490976965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</row>
    <row r="70" spans="1:13" ht="48.75" customHeight="1" thickBot="1" x14ac:dyDescent="0.3">
      <c r="B70" s="274" t="s">
        <v>249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108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4">
        <f>C$7</f>
        <v>2022</v>
      </c>
      <c r="D73" s="302"/>
      <c r="E73" s="304">
        <f>E$7</f>
        <v>2023</v>
      </c>
      <c r="F73" s="302"/>
      <c r="G73" s="304">
        <f>G$7</f>
        <v>2024</v>
      </c>
      <c r="H73" s="302"/>
      <c r="I73" s="304">
        <f>I$7</f>
        <v>2025</v>
      </c>
      <c r="J73" s="302"/>
      <c r="K73" s="304">
        <f>K$7</f>
        <v>2026</v>
      </c>
      <c r="L73" s="302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229</v>
      </c>
      <c r="D75" s="118">
        <v>-0.92084341513999313</v>
      </c>
      <c r="E75" s="117">
        <v>927</v>
      </c>
      <c r="F75" s="118">
        <f>IFERROR(E75/C75-1,"-")</f>
        <v>3.0480349344978164</v>
      </c>
      <c r="G75" s="117">
        <v>571</v>
      </c>
      <c r="H75" s="118">
        <f>IFERROR(G75/E75-1,"-")</f>
        <v>-0.38403451995685001</v>
      </c>
      <c r="I75" s="117">
        <v>248</v>
      </c>
      <c r="J75" s="118">
        <f>IFERROR(I75/G75-1,"-")</f>
        <v>-0.56567425569176888</v>
      </c>
      <c r="K75" s="117">
        <v>544</v>
      </c>
      <c r="L75" s="118">
        <f t="shared" ref="L75:L81" si="6">IFERROR(K75/I75-1,"-")</f>
        <v>1.193548387096774</v>
      </c>
    </row>
    <row r="76" spans="1:13" x14ac:dyDescent="0.25">
      <c r="A76" s="1">
        <v>2</v>
      </c>
      <c r="B76" s="116" t="s">
        <v>78</v>
      </c>
      <c r="C76" s="117">
        <v>871</v>
      </c>
      <c r="D76" s="118">
        <v>-0.66201008925106719</v>
      </c>
      <c r="E76" s="117">
        <v>637</v>
      </c>
      <c r="F76" s="118">
        <f t="shared" ref="F76:J87" si="7">IFERROR(E76/C76-1,"-")</f>
        <v>-0.26865671641791045</v>
      </c>
      <c r="G76" s="117">
        <v>870</v>
      </c>
      <c r="H76" s="118">
        <f t="shared" si="7"/>
        <v>0.36577708006279441</v>
      </c>
      <c r="I76" s="117">
        <v>270</v>
      </c>
      <c r="J76" s="118">
        <f t="shared" si="7"/>
        <v>-0.68965517241379315</v>
      </c>
      <c r="K76" s="117">
        <v>424</v>
      </c>
      <c r="L76" s="118">
        <f t="shared" si="6"/>
        <v>0.57037037037037042</v>
      </c>
    </row>
    <row r="77" spans="1:13" x14ac:dyDescent="0.25">
      <c r="A77" s="1">
        <v>3</v>
      </c>
      <c r="B77" s="116" t="s">
        <v>80</v>
      </c>
      <c r="C77" s="117">
        <v>936</v>
      </c>
      <c r="D77" s="118">
        <v>-0.6560088202866593</v>
      </c>
      <c r="E77" s="117">
        <v>1036</v>
      </c>
      <c r="F77" s="118">
        <f t="shared" si="7"/>
        <v>0.1068376068376069</v>
      </c>
      <c r="G77" s="117">
        <v>1527</v>
      </c>
      <c r="H77" s="118">
        <f t="shared" si="7"/>
        <v>0.47393822393822393</v>
      </c>
      <c r="I77" s="117">
        <v>325</v>
      </c>
      <c r="J77" s="118">
        <f t="shared" si="7"/>
        <v>-0.78716437459070066</v>
      </c>
      <c r="K77" s="117">
        <v>541</v>
      </c>
      <c r="L77" s="118">
        <f t="shared" si="6"/>
        <v>0.66461538461538461</v>
      </c>
    </row>
    <row r="78" spans="1:13" x14ac:dyDescent="0.25">
      <c r="A78" s="1">
        <v>4</v>
      </c>
      <c r="B78" s="116" t="s">
        <v>82</v>
      </c>
      <c r="C78" s="117">
        <v>2366</v>
      </c>
      <c r="D78" s="118">
        <v>-0.3911477097272259</v>
      </c>
      <c r="E78" s="117">
        <v>3146</v>
      </c>
      <c r="F78" s="118">
        <f t="shared" si="7"/>
        <v>0.32967032967032961</v>
      </c>
      <c r="G78" s="117">
        <v>820</v>
      </c>
      <c r="H78" s="118">
        <f t="shared" si="7"/>
        <v>-0.73935155753337578</v>
      </c>
      <c r="I78" s="117">
        <v>1127</v>
      </c>
      <c r="J78" s="118">
        <f t="shared" si="7"/>
        <v>0.37439024390243913</v>
      </c>
      <c r="K78" s="117">
        <v>2113</v>
      </c>
      <c r="L78" s="118">
        <f t="shared" si="6"/>
        <v>0.87488908606921023</v>
      </c>
    </row>
    <row r="79" spans="1:13" x14ac:dyDescent="0.25">
      <c r="A79" s="1">
        <v>5</v>
      </c>
      <c r="B79" s="116" t="s">
        <v>84</v>
      </c>
      <c r="C79" s="117">
        <v>2228</v>
      </c>
      <c r="D79" s="118">
        <v>-0.34432018834608591</v>
      </c>
      <c r="E79" s="117">
        <v>1623</v>
      </c>
      <c r="F79" s="118">
        <f t="shared" si="7"/>
        <v>-0.27154398563734294</v>
      </c>
      <c r="G79" s="117">
        <v>1464</v>
      </c>
      <c r="H79" s="118">
        <f t="shared" si="7"/>
        <v>-9.7966728280961202E-2</v>
      </c>
      <c r="I79" s="117">
        <v>1032</v>
      </c>
      <c r="J79" s="118">
        <f t="shared" si="7"/>
        <v>-0.29508196721311475</v>
      </c>
      <c r="K79" s="117">
        <v>3251</v>
      </c>
      <c r="L79" s="118">
        <f t="shared" si="6"/>
        <v>2.1501937984496124</v>
      </c>
    </row>
    <row r="80" spans="1:13" x14ac:dyDescent="0.25">
      <c r="A80" s="1">
        <v>6</v>
      </c>
      <c r="B80" s="116" t="s">
        <v>86</v>
      </c>
      <c r="C80" s="117">
        <v>1245</v>
      </c>
      <c r="D80" s="118">
        <v>7.605877268798622E-2</v>
      </c>
      <c r="E80" s="117">
        <v>2218</v>
      </c>
      <c r="F80" s="118">
        <f t="shared" si="7"/>
        <v>0.78152610441767068</v>
      </c>
      <c r="G80" s="117">
        <v>1876</v>
      </c>
      <c r="H80" s="118">
        <f t="shared" si="7"/>
        <v>-0.15419296663660953</v>
      </c>
      <c r="I80" s="117">
        <v>1679</v>
      </c>
      <c r="J80" s="118">
        <f t="shared" si="7"/>
        <v>-0.10501066098081024</v>
      </c>
      <c r="K80" s="117">
        <v>4228</v>
      </c>
      <c r="L80" s="118">
        <f t="shared" si="6"/>
        <v>1.518165574746873</v>
      </c>
    </row>
    <row r="81" spans="1:13" x14ac:dyDescent="0.25">
      <c r="A81" s="1">
        <v>7</v>
      </c>
      <c r="B81" s="116" t="s">
        <v>88</v>
      </c>
      <c r="C81" s="117">
        <v>2676</v>
      </c>
      <c r="D81" s="118">
        <v>0.24581005586592175</v>
      </c>
      <c r="E81" s="117">
        <v>4412</v>
      </c>
      <c r="F81" s="118">
        <f t="shared" si="7"/>
        <v>0.64872944693572498</v>
      </c>
      <c r="G81" s="117">
        <v>2896</v>
      </c>
      <c r="H81" s="118">
        <f t="shared" si="7"/>
        <v>-0.34360834088848591</v>
      </c>
      <c r="I81" s="117">
        <v>4560</v>
      </c>
      <c r="J81" s="118">
        <f t="shared" si="7"/>
        <v>0.57458563535911611</v>
      </c>
      <c r="K81" s="117">
        <v>3571</v>
      </c>
      <c r="L81" s="118">
        <f t="shared" si="6"/>
        <v>-0.21688596491228074</v>
      </c>
    </row>
    <row r="82" spans="1:13" x14ac:dyDescent="0.25">
      <c r="A82" s="1">
        <v>8</v>
      </c>
      <c r="B82" s="116" t="s">
        <v>90</v>
      </c>
      <c r="C82" s="117">
        <v>4161</v>
      </c>
      <c r="D82" s="118">
        <v>-0.30278150134048254</v>
      </c>
      <c r="E82" s="117">
        <v>2724</v>
      </c>
      <c r="F82" s="118">
        <f t="shared" si="7"/>
        <v>-0.34534967555875995</v>
      </c>
      <c r="G82" s="117">
        <v>3290</v>
      </c>
      <c r="H82" s="118">
        <f t="shared" si="7"/>
        <v>0.20778267254038174</v>
      </c>
      <c r="I82" s="117">
        <v>3389</v>
      </c>
      <c r="J82" s="118">
        <f t="shared" si="7"/>
        <v>3.0091185410334287E-2</v>
      </c>
      <c r="K82" s="117"/>
      <c r="L82" s="118"/>
    </row>
    <row r="83" spans="1:13" x14ac:dyDescent="0.25">
      <c r="A83" s="1">
        <v>9</v>
      </c>
      <c r="B83" s="116" t="s">
        <v>92</v>
      </c>
      <c r="C83" s="117">
        <v>2532</v>
      </c>
      <c r="D83" s="118">
        <v>-0.34216679657053783</v>
      </c>
      <c r="E83" s="117">
        <v>2355</v>
      </c>
      <c r="F83" s="118">
        <f t="shared" si="7"/>
        <v>-6.9905213270142208E-2</v>
      </c>
      <c r="G83" s="117">
        <v>1691</v>
      </c>
      <c r="H83" s="118">
        <f t="shared" si="7"/>
        <v>-0.28195329087048837</v>
      </c>
      <c r="I83" s="117">
        <v>3661</v>
      </c>
      <c r="J83" s="118">
        <f t="shared" si="7"/>
        <v>1.1649911295091662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1064</v>
      </c>
      <c r="D84" s="118">
        <v>-0.68086382723455308</v>
      </c>
      <c r="E84" s="117">
        <v>1689</v>
      </c>
      <c r="F84" s="118">
        <f t="shared" si="7"/>
        <v>0.58740601503759393</v>
      </c>
      <c r="G84" s="117">
        <v>2557</v>
      </c>
      <c r="H84" s="118">
        <f t="shared" si="7"/>
        <v>0.51391355831853169</v>
      </c>
      <c r="I84" s="117">
        <v>1834</v>
      </c>
      <c r="J84" s="118">
        <f t="shared" si="7"/>
        <v>-0.28275322643723111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634</v>
      </c>
      <c r="D85" s="118">
        <v>-0.31901181525241673</v>
      </c>
      <c r="E85" s="117">
        <v>679</v>
      </c>
      <c r="F85" s="118">
        <f t="shared" si="7"/>
        <v>7.0977917981072558E-2</v>
      </c>
      <c r="G85" s="117">
        <v>367</v>
      </c>
      <c r="H85" s="118">
        <f t="shared" si="7"/>
        <v>-0.459499263622975</v>
      </c>
      <c r="I85" s="117">
        <v>514</v>
      </c>
      <c r="J85" s="118">
        <f t="shared" si="7"/>
        <v>0.40054495912806543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1026</v>
      </c>
      <c r="D86" s="118">
        <v>-0.23030757689422354</v>
      </c>
      <c r="E86" s="117">
        <v>906</v>
      </c>
      <c r="F86" s="118">
        <f t="shared" si="7"/>
        <v>-0.11695906432748537</v>
      </c>
      <c r="G86" s="117">
        <v>447</v>
      </c>
      <c r="H86" s="118">
        <f t="shared" si="7"/>
        <v>-0.50662251655629142</v>
      </c>
      <c r="I86" s="117">
        <v>967</v>
      </c>
      <c r="J86" s="118">
        <f t="shared" si="7"/>
        <v>1.1633109619686799</v>
      </c>
      <c r="K86" s="117"/>
      <c r="L86" s="118"/>
    </row>
    <row r="87" spans="1:13" ht="15.75" x14ac:dyDescent="0.25">
      <c r="B87" s="119" t="s">
        <v>32</v>
      </c>
      <c r="C87" s="120">
        <v>19968</v>
      </c>
      <c r="D87" s="121">
        <v>-0.41605497879806985</v>
      </c>
      <c r="E87" s="120">
        <v>22352</v>
      </c>
      <c r="F87" s="121">
        <f t="shared" si="7"/>
        <v>0.11939102564102555</v>
      </c>
      <c r="G87" s="120">
        <v>18376</v>
      </c>
      <c r="H87" s="121">
        <f t="shared" si="7"/>
        <v>-0.17788117394416603</v>
      </c>
      <c r="I87" s="120">
        <v>19606</v>
      </c>
      <c r="J87" s="121">
        <f t="shared" si="7"/>
        <v>6.693513278188945E-2</v>
      </c>
      <c r="K87" s="120">
        <v>14672</v>
      </c>
      <c r="L87" s="121">
        <v>0.58770695812141538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</row>
    <row r="92" spans="1:13" ht="48.75" customHeight="1" thickBot="1" x14ac:dyDescent="0.3">
      <c r="B92" s="274" t="s">
        <v>250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9" t="s">
        <v>112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4">
        <f>C$7</f>
        <v>2022</v>
      </c>
      <c r="D95" s="302"/>
      <c r="E95" s="304">
        <f>E$7</f>
        <v>2023</v>
      </c>
      <c r="F95" s="302"/>
      <c r="G95" s="304">
        <f>G$7</f>
        <v>2024</v>
      </c>
      <c r="H95" s="302"/>
      <c r="I95" s="304">
        <f>I$7</f>
        <v>2025</v>
      </c>
      <c r="J95" s="302"/>
      <c r="K95" s="304">
        <f>K$7</f>
        <v>2026</v>
      </c>
      <c r="L95" s="302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",RIGHT(E95,2),"/",RIGHT(E95-1,2))</f>
        <v>var 23/22</v>
      </c>
      <c r="G96" s="115" t="s">
        <v>74</v>
      </c>
      <c r="H96" s="114" t="str">
        <f>CONCATENATE("var ",RIGHT(G95,2),"/",RIGHT(G95-1,2))</f>
        <v>var 24/23</v>
      </c>
      <c r="I96" s="115" t="s">
        <v>74</v>
      </c>
      <c r="J96" s="114" t="str">
        <f>CONCATENATE("var ",RIGHT(I95,2),"/",RIGHT(I95-1,2))</f>
        <v>var 25/24</v>
      </c>
      <c r="K96" s="115" t="s">
        <v>74</v>
      </c>
      <c r="L96" s="114" t="str">
        <f>CONCATENATE("var ",RIGHT(K95,2),"/",RIGHT(K95-1,2))</f>
        <v>var 26/25</v>
      </c>
    </row>
    <row r="97" spans="2:12" x14ac:dyDescent="0.25">
      <c r="B97" s="116" t="s">
        <v>76</v>
      </c>
      <c r="C97" s="117">
        <v>14854</v>
      </c>
      <c r="D97" s="118">
        <v>4.1756097560975611</v>
      </c>
      <c r="E97" s="117">
        <v>20841</v>
      </c>
      <c r="F97" s="118">
        <f t="shared" ref="F97:J109" si="8">IFERROR(E97/C97-1,"-")</f>
        <v>0.40305641578026119</v>
      </c>
      <c r="G97" s="117">
        <v>22137</v>
      </c>
      <c r="H97" s="118">
        <f t="shared" si="8"/>
        <v>6.21851158773572E-2</v>
      </c>
      <c r="I97" s="117">
        <v>21677</v>
      </c>
      <c r="J97" s="118">
        <f t="shared" si="8"/>
        <v>-2.0779690111577875E-2</v>
      </c>
      <c r="K97" s="117">
        <v>22459</v>
      </c>
      <c r="L97" s="118">
        <f t="shared" ref="L97:L103" si="9">IFERROR(K97/I97-1,"-")</f>
        <v>3.6075102643354784E-2</v>
      </c>
    </row>
    <row r="98" spans="2:12" x14ac:dyDescent="0.25">
      <c r="B98" s="116" t="s">
        <v>78</v>
      </c>
      <c r="C98" s="117">
        <v>20280</v>
      </c>
      <c r="D98" s="118">
        <v>7.7602591792656579</v>
      </c>
      <c r="E98" s="117">
        <v>21940</v>
      </c>
      <c r="F98" s="118">
        <f t="shared" si="8"/>
        <v>8.1854043392505016E-2</v>
      </c>
      <c r="G98" s="117">
        <v>22578</v>
      </c>
      <c r="H98" s="118">
        <f t="shared" si="8"/>
        <v>2.9079307201458571E-2</v>
      </c>
      <c r="I98" s="117">
        <v>22615</v>
      </c>
      <c r="J98" s="118">
        <f t="shared" si="8"/>
        <v>1.6387633979979555E-3</v>
      </c>
      <c r="K98" s="117">
        <v>21102</v>
      </c>
      <c r="L98" s="118">
        <f t="shared" si="9"/>
        <v>-6.6902498341808503E-2</v>
      </c>
    </row>
    <row r="99" spans="2:12" x14ac:dyDescent="0.25">
      <c r="B99" s="116" t="s">
        <v>80</v>
      </c>
      <c r="C99" s="117">
        <v>20754</v>
      </c>
      <c r="D99" s="118">
        <v>7.9650107991360688</v>
      </c>
      <c r="E99" s="117">
        <v>19906</v>
      </c>
      <c r="F99" s="118">
        <f t="shared" si="8"/>
        <v>-4.0859593331405986E-2</v>
      </c>
      <c r="G99" s="117">
        <v>25016</v>
      </c>
      <c r="H99" s="118">
        <f t="shared" si="8"/>
        <v>0.25670652064704114</v>
      </c>
      <c r="I99" s="117">
        <v>23125</v>
      </c>
      <c r="J99" s="118">
        <f t="shared" si="8"/>
        <v>-7.559162136232811E-2</v>
      </c>
      <c r="K99" s="117">
        <v>22301</v>
      </c>
      <c r="L99" s="118">
        <f t="shared" si="9"/>
        <v>-3.5632432432432415E-2</v>
      </c>
    </row>
    <row r="100" spans="2:12" x14ac:dyDescent="0.25">
      <c r="B100" s="116" t="s">
        <v>82</v>
      </c>
      <c r="C100" s="117">
        <v>20840</v>
      </c>
      <c r="D100" s="118">
        <v>8.7474275023386348</v>
      </c>
      <c r="E100" s="117">
        <v>19500</v>
      </c>
      <c r="F100" s="118">
        <f t="shared" si="8"/>
        <v>-6.4299424184261045E-2</v>
      </c>
      <c r="G100" s="117">
        <v>20822</v>
      </c>
      <c r="H100" s="118">
        <f t="shared" si="8"/>
        <v>6.7794871794871758E-2</v>
      </c>
      <c r="I100" s="117">
        <v>21253</v>
      </c>
      <c r="J100" s="118">
        <f t="shared" si="8"/>
        <v>2.0699260397656349E-2</v>
      </c>
      <c r="K100" s="117">
        <v>20339</v>
      </c>
      <c r="L100" s="118">
        <f t="shared" si="9"/>
        <v>-4.3005693313885152E-2</v>
      </c>
    </row>
    <row r="101" spans="2:12" x14ac:dyDescent="0.25">
      <c r="B101" s="116" t="s">
        <v>84</v>
      </c>
      <c r="C101" s="117">
        <v>17394</v>
      </c>
      <c r="D101" s="118">
        <v>5.3574561403508776</v>
      </c>
      <c r="E101" s="117">
        <v>19075</v>
      </c>
      <c r="F101" s="118">
        <f t="shared" si="8"/>
        <v>9.664252040933663E-2</v>
      </c>
      <c r="G101" s="117">
        <v>21243</v>
      </c>
      <c r="H101" s="118">
        <f t="shared" si="8"/>
        <v>0.11365661861074705</v>
      </c>
      <c r="I101" s="117">
        <v>17689</v>
      </c>
      <c r="J101" s="118">
        <f t="shared" si="8"/>
        <v>-0.16730217012662996</v>
      </c>
      <c r="K101" s="117">
        <v>18611</v>
      </c>
      <c r="L101" s="118">
        <f t="shared" si="9"/>
        <v>5.2122788173441181E-2</v>
      </c>
    </row>
    <row r="102" spans="2:12" x14ac:dyDescent="0.25">
      <c r="B102" s="116" t="s">
        <v>86</v>
      </c>
      <c r="C102" s="117">
        <v>16905</v>
      </c>
      <c r="D102" s="118">
        <v>8.4178272980501401</v>
      </c>
      <c r="E102" s="117">
        <v>17566</v>
      </c>
      <c r="F102" s="118">
        <f t="shared" si="8"/>
        <v>3.9100857734398087E-2</v>
      </c>
      <c r="G102" s="117">
        <v>20107</v>
      </c>
      <c r="H102" s="118">
        <f t="shared" si="8"/>
        <v>0.14465444608903555</v>
      </c>
      <c r="I102" s="117">
        <v>20237</v>
      </c>
      <c r="J102" s="118">
        <f t="shared" si="8"/>
        <v>6.4654100561993832E-3</v>
      </c>
      <c r="K102" s="117">
        <v>18699</v>
      </c>
      <c r="L102" s="118">
        <f t="shared" si="9"/>
        <v>-7.5999407026733246E-2</v>
      </c>
    </row>
    <row r="103" spans="2:12" x14ac:dyDescent="0.25">
      <c r="B103" s="116" t="s">
        <v>88</v>
      </c>
      <c r="C103" s="117">
        <v>19076</v>
      </c>
      <c r="D103" s="118">
        <v>2.1297785069729285</v>
      </c>
      <c r="E103" s="117">
        <v>20497</v>
      </c>
      <c r="F103" s="118">
        <f t="shared" si="8"/>
        <v>7.4491507653596134E-2</v>
      </c>
      <c r="G103" s="117">
        <v>20781</v>
      </c>
      <c r="H103" s="118">
        <f t="shared" si="8"/>
        <v>1.3855686197980166E-2</v>
      </c>
      <c r="I103" s="117">
        <v>21752</v>
      </c>
      <c r="J103" s="118">
        <f t="shared" si="8"/>
        <v>4.6725374139839237E-2</v>
      </c>
      <c r="K103" s="117">
        <v>22023</v>
      </c>
      <c r="L103" s="118">
        <f t="shared" si="9"/>
        <v>1.2458624494299464E-2</v>
      </c>
    </row>
    <row r="104" spans="2:12" x14ac:dyDescent="0.25">
      <c r="B104" s="116" t="s">
        <v>90</v>
      </c>
      <c r="C104" s="117">
        <v>19139</v>
      </c>
      <c r="D104" s="118">
        <v>0.9876414996365146</v>
      </c>
      <c r="E104" s="117">
        <v>21237</v>
      </c>
      <c r="F104" s="118">
        <f t="shared" si="8"/>
        <v>0.10961910235644501</v>
      </c>
      <c r="G104" s="117">
        <v>20311</v>
      </c>
      <c r="H104" s="118">
        <f t="shared" si="8"/>
        <v>-4.3603145453689263E-2</v>
      </c>
      <c r="I104" s="117">
        <v>20050</v>
      </c>
      <c r="J104" s="118">
        <f t="shared" si="8"/>
        <v>-1.2850179705578224E-2</v>
      </c>
      <c r="K104" s="117"/>
      <c r="L104" s="118"/>
    </row>
    <row r="105" spans="2:12" x14ac:dyDescent="0.25">
      <c r="B105" s="116" t="s">
        <v>92</v>
      </c>
      <c r="C105" s="117">
        <v>16684</v>
      </c>
      <c r="D105" s="118">
        <v>0.65598014888337475</v>
      </c>
      <c r="E105" s="117">
        <v>18724</v>
      </c>
      <c r="F105" s="118">
        <f t="shared" si="8"/>
        <v>0.12227283625029961</v>
      </c>
      <c r="G105" s="117">
        <v>18344</v>
      </c>
      <c r="H105" s="118">
        <f t="shared" si="8"/>
        <v>-2.0294808801538111E-2</v>
      </c>
      <c r="I105" s="117">
        <v>18796</v>
      </c>
      <c r="J105" s="118">
        <f t="shared" si="8"/>
        <v>2.4640209332751795E-2</v>
      </c>
      <c r="K105" s="117"/>
      <c r="L105" s="118"/>
    </row>
    <row r="106" spans="2:12" x14ac:dyDescent="0.25">
      <c r="B106" s="116" t="s">
        <v>94</v>
      </c>
      <c r="C106" s="117">
        <v>20676</v>
      </c>
      <c r="D106" s="118">
        <v>9.8268352278763516E-2</v>
      </c>
      <c r="E106" s="117">
        <v>22630</v>
      </c>
      <c r="F106" s="118">
        <f t="shared" si="8"/>
        <v>9.4505707100019265E-2</v>
      </c>
      <c r="G106" s="117">
        <v>23852</v>
      </c>
      <c r="H106" s="118">
        <f t="shared" si="8"/>
        <v>5.3999116217410492E-2</v>
      </c>
      <c r="I106" s="117">
        <v>23557</v>
      </c>
      <c r="J106" s="118">
        <f t="shared" si="8"/>
        <v>-1.2367935602884406E-2</v>
      </c>
      <c r="K106" s="117"/>
      <c r="L106" s="118"/>
    </row>
    <row r="107" spans="2:12" x14ac:dyDescent="0.25">
      <c r="B107" s="116" t="s">
        <v>96</v>
      </c>
      <c r="C107" s="117">
        <v>19991</v>
      </c>
      <c r="D107" s="118">
        <v>7.5363098440021536E-2</v>
      </c>
      <c r="E107" s="117">
        <v>22923</v>
      </c>
      <c r="F107" s="118">
        <f t="shared" si="8"/>
        <v>0.14666599969986494</v>
      </c>
      <c r="G107" s="117">
        <v>22059</v>
      </c>
      <c r="H107" s="118">
        <f t="shared" si="8"/>
        <v>-3.7691401648998868E-2</v>
      </c>
      <c r="I107" s="117">
        <v>21920</v>
      </c>
      <c r="J107" s="118">
        <f t="shared" si="8"/>
        <v>-6.301282923069973E-3</v>
      </c>
      <c r="K107" s="117"/>
      <c r="L107" s="118"/>
    </row>
    <row r="108" spans="2:12" x14ac:dyDescent="0.25">
      <c r="B108" s="116" t="s">
        <v>98</v>
      </c>
      <c r="C108" s="117">
        <v>21463</v>
      </c>
      <c r="D108" s="118">
        <v>0.2094556519779105</v>
      </c>
      <c r="E108" s="117">
        <v>22259</v>
      </c>
      <c r="F108" s="118">
        <f t="shared" si="8"/>
        <v>3.7087080091319891E-2</v>
      </c>
      <c r="G108" s="117">
        <v>21891</v>
      </c>
      <c r="H108" s="118">
        <f t="shared" si="8"/>
        <v>-1.6532638483310103E-2</v>
      </c>
      <c r="I108" s="117">
        <v>22003</v>
      </c>
      <c r="J108" s="118">
        <f t="shared" si="8"/>
        <v>5.1162578228496347E-3</v>
      </c>
      <c r="K108" s="117"/>
      <c r="L108" s="118"/>
    </row>
    <row r="109" spans="2:12" ht="15.75" x14ac:dyDescent="0.25">
      <c r="B109" s="119" t="s">
        <v>32</v>
      </c>
      <c r="C109" s="120">
        <v>228056</v>
      </c>
      <c r="D109" s="121">
        <v>1.3973089456533163</v>
      </c>
      <c r="E109" s="120">
        <v>247098</v>
      </c>
      <c r="F109" s="121">
        <f t="shared" si="8"/>
        <v>8.3497035815764509E-2</v>
      </c>
      <c r="G109" s="120">
        <v>259141</v>
      </c>
      <c r="H109" s="121">
        <f t="shared" si="8"/>
        <v>4.8737747776185891E-2</v>
      </c>
      <c r="I109" s="120">
        <v>254674</v>
      </c>
      <c r="J109" s="121">
        <f t="shared" si="8"/>
        <v>-1.7237720005711221E-2</v>
      </c>
      <c r="K109" s="120">
        <v>145534</v>
      </c>
      <c r="L109" s="121">
        <v>-1.8968910939143102E-2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</row>
    <row r="114" spans="1:13" ht="48.75" customHeight="1" thickBot="1" x14ac:dyDescent="0.3">
      <c r="B114" s="274" t="s">
        <v>251</v>
      </c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9" t="s">
        <v>115</v>
      </c>
      <c r="D116" s="300"/>
      <c r="E116" s="300"/>
      <c r="F116" s="300"/>
      <c r="G116" s="300"/>
      <c r="H116" s="300"/>
      <c r="I116" s="300"/>
      <c r="J116" s="300"/>
      <c r="K116" s="300"/>
      <c r="L116" s="300"/>
    </row>
    <row r="117" spans="1:13" ht="22.5" thickTop="1" thickBot="1" x14ac:dyDescent="0.3">
      <c r="B117" s="112"/>
      <c r="C117" s="304">
        <f>C$7</f>
        <v>2022</v>
      </c>
      <c r="D117" s="302"/>
      <c r="E117" s="304">
        <f>E$7</f>
        <v>2023</v>
      </c>
      <c r="F117" s="302"/>
      <c r="G117" s="304">
        <f>G$7</f>
        <v>2024</v>
      </c>
      <c r="H117" s="302"/>
      <c r="I117" s="304">
        <f>I$7</f>
        <v>2025</v>
      </c>
      <c r="J117" s="302"/>
      <c r="K117" s="304">
        <f>K$7</f>
        <v>2026</v>
      </c>
      <c r="L117" s="302"/>
    </row>
    <row r="118" spans="1:13" ht="16.5" thickTop="1" thickBot="1" x14ac:dyDescent="0.3">
      <c r="B118" s="87"/>
      <c r="C118" s="113" t="s">
        <v>74</v>
      </c>
      <c r="D118" s="114" t="str">
        <f>CONCATENATE("var ",RIGHT(C117,2),"/",RIGHT(C117-1,2))</f>
        <v>var 22/21</v>
      </c>
      <c r="E118" s="115" t="s">
        <v>74</v>
      </c>
      <c r="F118" s="114" t="str">
        <f>CONCATENATE("var ",RIGHT(E117,2),"/",RIGHT(E117-1,2))</f>
        <v>var 23/22</v>
      </c>
      <c r="G118" s="115" t="s">
        <v>74</v>
      </c>
      <c r="H118" s="114" t="str">
        <f>CONCATENATE("var ",RIGHT(G117,2),"/",RIGHT(G117-1,2))</f>
        <v>var 24/23</v>
      </c>
      <c r="I118" s="115" t="s">
        <v>74</v>
      </c>
      <c r="J118" s="114" t="str">
        <f>CONCATENATE("var ",RIGHT(I117,2),"/",RIGHT(I117-1,2))</f>
        <v>var 25/24</v>
      </c>
      <c r="K118" s="115" t="s">
        <v>74</v>
      </c>
      <c r="L118" s="114" t="str">
        <f>CONCATENATE("var ",RIGHT(K117,2),"/",RIGHT(K117-1,2))</f>
        <v>var 26/25</v>
      </c>
    </row>
    <row r="119" spans="1:13" x14ac:dyDescent="0.25">
      <c r="B119" s="116" t="s">
        <v>76</v>
      </c>
      <c r="C119" s="117">
        <v>4593</v>
      </c>
      <c r="D119" s="118">
        <v>37.596638655462186</v>
      </c>
      <c r="E119" s="117">
        <v>7748</v>
      </c>
      <c r="F119" s="118">
        <f t="shared" ref="F119:J131" si="10">IFERROR(E119/C119-1,"-")</f>
        <v>0.68691487045504029</v>
      </c>
      <c r="G119" s="117">
        <v>8816</v>
      </c>
      <c r="H119" s="118">
        <f t="shared" si="10"/>
        <v>0.13784202374806398</v>
      </c>
      <c r="I119" s="117">
        <v>8868</v>
      </c>
      <c r="J119" s="118">
        <f t="shared" si="10"/>
        <v>5.8983666061704909E-3</v>
      </c>
      <c r="K119" s="117">
        <v>8709</v>
      </c>
      <c r="L119" s="118">
        <f t="shared" ref="L119:L125" si="11">IFERROR(K119/I119-1,"-")</f>
        <v>-1.7929634641407288E-2</v>
      </c>
    </row>
    <row r="120" spans="1:13" x14ac:dyDescent="0.25">
      <c r="B120" s="116" t="s">
        <v>78</v>
      </c>
      <c r="C120" s="117">
        <v>7429</v>
      </c>
      <c r="D120" s="118">
        <v>86.4</v>
      </c>
      <c r="E120" s="117">
        <v>8576</v>
      </c>
      <c r="F120" s="118">
        <f t="shared" si="10"/>
        <v>0.15439493875353349</v>
      </c>
      <c r="G120" s="117">
        <v>9308</v>
      </c>
      <c r="H120" s="118">
        <f t="shared" si="10"/>
        <v>8.5354477611940371E-2</v>
      </c>
      <c r="I120" s="117">
        <v>9450</v>
      </c>
      <c r="J120" s="118">
        <f t="shared" si="10"/>
        <v>1.5255694026643729E-2</v>
      </c>
      <c r="K120" s="117">
        <v>8790</v>
      </c>
      <c r="L120" s="118">
        <f t="shared" si="11"/>
        <v>-6.9841269841269815E-2</v>
      </c>
    </row>
    <row r="121" spans="1:13" x14ac:dyDescent="0.25">
      <c r="B121" s="116" t="s">
        <v>80</v>
      </c>
      <c r="C121" s="117">
        <v>8841</v>
      </c>
      <c r="D121" s="118">
        <v>135.01538461538462</v>
      </c>
      <c r="E121" s="117">
        <v>7226</v>
      </c>
      <c r="F121" s="118">
        <f t="shared" si="10"/>
        <v>-0.18267164347924447</v>
      </c>
      <c r="G121" s="117">
        <v>9445</v>
      </c>
      <c r="H121" s="118">
        <f t="shared" si="10"/>
        <v>0.30708552449487958</v>
      </c>
      <c r="I121" s="117">
        <v>9153</v>
      </c>
      <c r="J121" s="118">
        <f t="shared" si="10"/>
        <v>-3.0915828480677643E-2</v>
      </c>
      <c r="K121" s="117">
        <v>9744</v>
      </c>
      <c r="L121" s="118">
        <f t="shared" si="11"/>
        <v>6.4568993772533556E-2</v>
      </c>
    </row>
    <row r="122" spans="1:13" x14ac:dyDescent="0.25">
      <c r="B122" s="116" t="s">
        <v>82</v>
      </c>
      <c r="C122" s="117">
        <v>9017</v>
      </c>
      <c r="D122" s="118">
        <v>208.69767441860466</v>
      </c>
      <c r="E122" s="117">
        <v>7139</v>
      </c>
      <c r="F122" s="118">
        <f t="shared" si="10"/>
        <v>-0.20827326161694582</v>
      </c>
      <c r="G122" s="117">
        <v>8977</v>
      </c>
      <c r="H122" s="118">
        <f t="shared" si="10"/>
        <v>0.25745902787505259</v>
      </c>
      <c r="I122" s="117">
        <v>9475</v>
      </c>
      <c r="J122" s="118">
        <f t="shared" si="10"/>
        <v>5.5475103041105145E-2</v>
      </c>
      <c r="K122" s="117">
        <v>8373</v>
      </c>
      <c r="L122" s="118">
        <f t="shared" si="11"/>
        <v>-0.1163060686015831</v>
      </c>
    </row>
    <row r="123" spans="1:13" x14ac:dyDescent="0.25">
      <c r="B123" s="116" t="s">
        <v>84</v>
      </c>
      <c r="C123" s="117">
        <v>8204</v>
      </c>
      <c r="D123" s="118">
        <v>145.5</v>
      </c>
      <c r="E123" s="117">
        <v>8883</v>
      </c>
      <c r="F123" s="118">
        <f t="shared" si="10"/>
        <v>8.2764505119453879E-2</v>
      </c>
      <c r="G123" s="117">
        <v>10301</v>
      </c>
      <c r="H123" s="118">
        <f t="shared" si="10"/>
        <v>0.15963075537543614</v>
      </c>
      <c r="I123" s="117">
        <v>9728</v>
      </c>
      <c r="J123" s="118">
        <f t="shared" si="10"/>
        <v>-5.5625667410931001E-2</v>
      </c>
      <c r="K123" s="117">
        <v>8166</v>
      </c>
      <c r="L123" s="118">
        <f t="shared" si="11"/>
        <v>-0.16056743421052633</v>
      </c>
    </row>
    <row r="124" spans="1:13" x14ac:dyDescent="0.25">
      <c r="B124" s="116" t="s">
        <v>86</v>
      </c>
      <c r="C124" s="117">
        <v>7353</v>
      </c>
      <c r="D124" s="118">
        <v>80.7</v>
      </c>
      <c r="E124" s="117">
        <v>8301</v>
      </c>
      <c r="F124" s="118">
        <f t="shared" si="10"/>
        <v>0.12892696858425134</v>
      </c>
      <c r="G124" s="117">
        <v>10338</v>
      </c>
      <c r="H124" s="118">
        <f t="shared" si="10"/>
        <v>0.24539212143115297</v>
      </c>
      <c r="I124" s="117">
        <v>10224</v>
      </c>
      <c r="J124" s="118">
        <f t="shared" si="10"/>
        <v>-1.1027278003482244E-2</v>
      </c>
      <c r="K124" s="117">
        <v>8619</v>
      </c>
      <c r="L124" s="118">
        <f t="shared" si="11"/>
        <v>-0.15698356807511737</v>
      </c>
    </row>
    <row r="125" spans="1:13" x14ac:dyDescent="0.25">
      <c r="B125" s="116" t="s">
        <v>88</v>
      </c>
      <c r="C125" s="117">
        <v>8399</v>
      </c>
      <c r="D125" s="118">
        <v>11.745068285280729</v>
      </c>
      <c r="E125" s="117">
        <v>9745</v>
      </c>
      <c r="F125" s="118">
        <f t="shared" si="10"/>
        <v>0.16025717347303248</v>
      </c>
      <c r="G125" s="117">
        <v>10171</v>
      </c>
      <c r="H125" s="118">
        <f t="shared" si="10"/>
        <v>4.3714725500256568E-2</v>
      </c>
      <c r="I125" s="117">
        <v>10842</v>
      </c>
      <c r="J125" s="118">
        <f t="shared" si="10"/>
        <v>6.5971880837675689E-2</v>
      </c>
      <c r="K125" s="117">
        <v>10217</v>
      </c>
      <c r="L125" s="118">
        <f t="shared" si="11"/>
        <v>-5.7646190739715886E-2</v>
      </c>
    </row>
    <row r="126" spans="1:13" x14ac:dyDescent="0.25">
      <c r="B126" s="116" t="s">
        <v>90</v>
      </c>
      <c r="C126" s="117">
        <v>9415</v>
      </c>
      <c r="D126" s="118">
        <v>2.2465517241379311</v>
      </c>
      <c r="E126" s="117">
        <v>10320</v>
      </c>
      <c r="F126" s="118">
        <f t="shared" si="10"/>
        <v>9.6123207647371256E-2</v>
      </c>
      <c r="G126" s="117">
        <v>10030</v>
      </c>
      <c r="H126" s="118">
        <f t="shared" si="10"/>
        <v>-2.81007751937985E-2</v>
      </c>
      <c r="I126" s="117">
        <v>10751</v>
      </c>
      <c r="J126" s="118">
        <f t="shared" si="10"/>
        <v>7.1884346959122603E-2</v>
      </c>
      <c r="K126" s="117"/>
      <c r="L126" s="118"/>
    </row>
    <row r="127" spans="1:13" x14ac:dyDescent="0.25">
      <c r="B127" s="116" t="s">
        <v>92</v>
      </c>
      <c r="C127" s="117">
        <v>8053</v>
      </c>
      <c r="D127" s="118">
        <v>1.9903453397697737</v>
      </c>
      <c r="E127" s="117">
        <v>9284</v>
      </c>
      <c r="F127" s="118">
        <f t="shared" si="10"/>
        <v>0.15286228734633056</v>
      </c>
      <c r="G127" s="117">
        <v>9243</v>
      </c>
      <c r="H127" s="118">
        <f t="shared" si="10"/>
        <v>-4.4161999138302432E-3</v>
      </c>
      <c r="I127" s="117">
        <v>9507</v>
      </c>
      <c r="J127" s="118">
        <f t="shared" si="10"/>
        <v>2.8562155144433721E-2</v>
      </c>
      <c r="K127" s="117"/>
      <c r="L127" s="118"/>
    </row>
    <row r="128" spans="1:13" x14ac:dyDescent="0.25">
      <c r="A128" s="122"/>
      <c r="B128" s="116" t="s">
        <v>94</v>
      </c>
      <c r="C128" s="117">
        <v>9529</v>
      </c>
      <c r="D128" s="118">
        <v>0.36303819196109277</v>
      </c>
      <c r="E128" s="117">
        <v>10847</v>
      </c>
      <c r="F128" s="118">
        <f t="shared" si="10"/>
        <v>0.13831461853289961</v>
      </c>
      <c r="G128" s="117">
        <v>11119</v>
      </c>
      <c r="H128" s="118">
        <f t="shared" si="10"/>
        <v>2.5076057896192605E-2</v>
      </c>
      <c r="I128" s="117">
        <v>10787</v>
      </c>
      <c r="J128" s="118">
        <f t="shared" si="10"/>
        <v>-2.9858800251821194E-2</v>
      </c>
      <c r="K128" s="117"/>
      <c r="L128" s="118"/>
    </row>
    <row r="129" spans="2:13" x14ac:dyDescent="0.25">
      <c r="B129" s="116" t="s">
        <v>96</v>
      </c>
      <c r="C129" s="117">
        <v>7510</v>
      </c>
      <c r="D129" s="118">
        <v>7.2244431753283767E-2</v>
      </c>
      <c r="E129" s="117">
        <v>9244</v>
      </c>
      <c r="F129" s="118">
        <f t="shared" si="10"/>
        <v>0.23089214380825562</v>
      </c>
      <c r="G129" s="117">
        <v>9424</v>
      </c>
      <c r="H129" s="118">
        <f t="shared" si="10"/>
        <v>1.9472090004327036E-2</v>
      </c>
      <c r="I129" s="117">
        <v>8576</v>
      </c>
      <c r="J129" s="118">
        <f t="shared" si="10"/>
        <v>-8.9983022071307261E-2</v>
      </c>
      <c r="K129" s="117"/>
      <c r="L129" s="118"/>
    </row>
    <row r="130" spans="2:13" x14ac:dyDescent="0.25">
      <c r="B130" s="116" t="s">
        <v>98</v>
      </c>
      <c r="C130" s="117">
        <v>8219</v>
      </c>
      <c r="D130" s="118">
        <v>0.42641443943075319</v>
      </c>
      <c r="E130" s="117">
        <v>8681</v>
      </c>
      <c r="F130" s="118">
        <f t="shared" si="10"/>
        <v>5.6211217909721389E-2</v>
      </c>
      <c r="G130" s="117">
        <v>9229</v>
      </c>
      <c r="H130" s="118">
        <f t="shared" si="10"/>
        <v>6.3126367929962068E-2</v>
      </c>
      <c r="I130" s="117">
        <v>8448</v>
      </c>
      <c r="J130" s="118">
        <f t="shared" si="10"/>
        <v>-8.4624553039332584E-2</v>
      </c>
      <c r="K130" s="117"/>
      <c r="L130" s="118"/>
    </row>
    <row r="131" spans="2:13" ht="15.75" x14ac:dyDescent="0.25">
      <c r="B131" s="119" t="s">
        <v>32</v>
      </c>
      <c r="C131" s="120">
        <v>96562</v>
      </c>
      <c r="D131" s="121">
        <v>2.6483923376279894</v>
      </c>
      <c r="E131" s="120">
        <v>105994</v>
      </c>
      <c r="F131" s="121">
        <f t="shared" si="10"/>
        <v>9.7678175679874135E-2</v>
      </c>
      <c r="G131" s="120">
        <v>116401</v>
      </c>
      <c r="H131" s="121">
        <f t="shared" si="10"/>
        <v>9.8184802913372504E-2</v>
      </c>
      <c r="I131" s="120">
        <v>115809</v>
      </c>
      <c r="J131" s="121">
        <f t="shared" si="10"/>
        <v>-5.0858669599058715E-3</v>
      </c>
      <c r="K131" s="120">
        <v>62618</v>
      </c>
      <c r="L131" s="121">
        <v>-7.5612636551520507E-2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4" t="s">
        <v>252</v>
      </c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9" t="s">
        <v>118</v>
      </c>
      <c r="D138" s="300"/>
      <c r="E138" s="300"/>
      <c r="F138" s="300"/>
      <c r="G138" s="300"/>
      <c r="H138" s="300"/>
      <c r="I138" s="300"/>
      <c r="J138" s="300"/>
      <c r="K138" s="300"/>
      <c r="L138" s="300"/>
    </row>
    <row r="139" spans="2:13" ht="22.5" thickTop="1" thickBot="1" x14ac:dyDescent="0.3">
      <c r="B139" s="112"/>
      <c r="C139" s="304">
        <f>C$7</f>
        <v>2022</v>
      </c>
      <c r="D139" s="302"/>
      <c r="E139" s="304">
        <f>E$7</f>
        <v>2023</v>
      </c>
      <c r="F139" s="302"/>
      <c r="G139" s="304">
        <f>G$7</f>
        <v>2024</v>
      </c>
      <c r="H139" s="302"/>
      <c r="I139" s="304">
        <f>I$7</f>
        <v>2025</v>
      </c>
      <c r="J139" s="302"/>
      <c r="K139" s="304">
        <f>K$7</f>
        <v>2026</v>
      </c>
      <c r="L139" s="302"/>
    </row>
    <row r="140" spans="2:13" ht="16.5" thickTop="1" thickBot="1" x14ac:dyDescent="0.3">
      <c r="B140" s="87"/>
      <c r="C140" s="113" t="s">
        <v>74</v>
      </c>
      <c r="D140" s="114" t="str">
        <f>CONCATENATE("var ",RIGHT(C139,2),"/",RIGHT(C139-1,2))</f>
        <v>var 22/21</v>
      </c>
      <c r="E140" s="115" t="s">
        <v>74</v>
      </c>
      <c r="F140" s="114" t="str">
        <f>CONCATENATE("var ",RIGHT(E139,2),"/",RIGHT(E139-1,2))</f>
        <v>var 23/22</v>
      </c>
      <c r="G140" s="115" t="s">
        <v>74</v>
      </c>
      <c r="H140" s="114" t="str">
        <f>CONCATENATE("var ",RIGHT(G139,2),"/",RIGHT(G139-1,2))</f>
        <v>var 24/23</v>
      </c>
      <c r="I140" s="115" t="s">
        <v>74</v>
      </c>
      <c r="J140" s="114" t="str">
        <f>CONCATENATE("var ",RIGHT(I139,2),"/",RIGHT(I139-1,2))</f>
        <v>var 25/24</v>
      </c>
      <c r="K140" s="115" t="s">
        <v>74</v>
      </c>
      <c r="L140" s="114" t="str">
        <f>CONCATENATE("var ",RIGHT(K139,2),"/",RIGHT(K139-1,2))</f>
        <v>var 26/25</v>
      </c>
    </row>
    <row r="141" spans="2:13" x14ac:dyDescent="0.25">
      <c r="B141" s="116" t="s">
        <v>76</v>
      </c>
      <c r="C141" s="117">
        <v>1070</v>
      </c>
      <c r="D141" s="118">
        <v>3.476987447698745</v>
      </c>
      <c r="E141" s="117">
        <v>1623</v>
      </c>
      <c r="F141" s="118">
        <f t="shared" ref="F141:J153" si="12">IFERROR(E141/C141-1,"-")</f>
        <v>0.51682242990654204</v>
      </c>
      <c r="G141" s="117">
        <v>1598</v>
      </c>
      <c r="H141" s="118">
        <f t="shared" si="12"/>
        <v>-1.5403573629081957E-2</v>
      </c>
      <c r="I141" s="117">
        <v>1749</v>
      </c>
      <c r="J141" s="118">
        <f t="shared" si="12"/>
        <v>9.4493116395494292E-2</v>
      </c>
      <c r="K141" s="117">
        <v>1817</v>
      </c>
      <c r="L141" s="118">
        <f t="shared" ref="L141:L147" si="13">IFERROR(K141/I141-1,"-")</f>
        <v>3.8879359634076627E-2</v>
      </c>
    </row>
    <row r="142" spans="2:13" x14ac:dyDescent="0.25">
      <c r="B142" s="116" t="s">
        <v>78</v>
      </c>
      <c r="C142" s="117">
        <v>1299</v>
      </c>
      <c r="D142" s="118">
        <v>5.765625</v>
      </c>
      <c r="E142" s="117">
        <v>1902</v>
      </c>
      <c r="F142" s="118">
        <f t="shared" si="12"/>
        <v>0.46420323325635104</v>
      </c>
      <c r="G142" s="117">
        <v>2028</v>
      </c>
      <c r="H142" s="118">
        <f t="shared" si="12"/>
        <v>6.6246056782334417E-2</v>
      </c>
      <c r="I142" s="117">
        <v>1749</v>
      </c>
      <c r="J142" s="118">
        <f t="shared" si="12"/>
        <v>-0.1375739644970414</v>
      </c>
      <c r="K142" s="117">
        <v>1762</v>
      </c>
      <c r="L142" s="118">
        <f t="shared" si="13"/>
        <v>7.4328187535734891E-3</v>
      </c>
    </row>
    <row r="143" spans="2:13" x14ac:dyDescent="0.25">
      <c r="B143" s="116" t="s">
        <v>80</v>
      </c>
      <c r="C143" s="117">
        <v>1553</v>
      </c>
      <c r="D143" s="118">
        <v>3.9145569620253164</v>
      </c>
      <c r="E143" s="117">
        <v>2140</v>
      </c>
      <c r="F143" s="118">
        <f t="shared" si="12"/>
        <v>0.37797810688989064</v>
      </c>
      <c r="G143" s="117">
        <v>3428</v>
      </c>
      <c r="H143" s="118">
        <f t="shared" si="12"/>
        <v>0.60186915887850456</v>
      </c>
      <c r="I143" s="117">
        <v>2359</v>
      </c>
      <c r="J143" s="118">
        <f t="shared" si="12"/>
        <v>-0.31184364060676784</v>
      </c>
      <c r="K143" s="117">
        <v>2548</v>
      </c>
      <c r="L143" s="118">
        <f t="shared" si="13"/>
        <v>8.0118694362017795E-2</v>
      </c>
    </row>
    <row r="144" spans="2:13" x14ac:dyDescent="0.25">
      <c r="B144" s="116" t="s">
        <v>82</v>
      </c>
      <c r="C144" s="117">
        <v>1519</v>
      </c>
      <c r="D144" s="118">
        <v>4.6468401486988844</v>
      </c>
      <c r="E144" s="117">
        <v>1573</v>
      </c>
      <c r="F144" s="118">
        <f t="shared" si="12"/>
        <v>3.5549703752468798E-2</v>
      </c>
      <c r="G144" s="117">
        <v>1590</v>
      </c>
      <c r="H144" s="118">
        <f t="shared" si="12"/>
        <v>1.0807374443738027E-2</v>
      </c>
      <c r="I144" s="117">
        <v>2129</v>
      </c>
      <c r="J144" s="118">
        <f t="shared" si="12"/>
        <v>0.33899371069182394</v>
      </c>
      <c r="K144" s="117">
        <v>1713</v>
      </c>
      <c r="L144" s="118">
        <f t="shared" si="13"/>
        <v>-0.19539689995302956</v>
      </c>
    </row>
    <row r="145" spans="1:13" x14ac:dyDescent="0.25">
      <c r="B145" s="116" t="s">
        <v>84</v>
      </c>
      <c r="C145" s="117">
        <v>881</v>
      </c>
      <c r="D145" s="118">
        <v>2.3625954198473282</v>
      </c>
      <c r="E145" s="117">
        <v>1613</v>
      </c>
      <c r="F145" s="118">
        <f t="shared" si="12"/>
        <v>0.83087400681044277</v>
      </c>
      <c r="G145" s="117">
        <v>1681</v>
      </c>
      <c r="H145" s="118">
        <f t="shared" si="12"/>
        <v>4.2157470551766885E-2</v>
      </c>
      <c r="I145" s="117">
        <v>829</v>
      </c>
      <c r="J145" s="118">
        <f t="shared" si="12"/>
        <v>-0.50684116597263529</v>
      </c>
      <c r="K145" s="117">
        <v>1370</v>
      </c>
      <c r="L145" s="118">
        <f t="shared" si="13"/>
        <v>0.65259348612786483</v>
      </c>
    </row>
    <row r="146" spans="1:13" x14ac:dyDescent="0.25">
      <c r="B146" s="116" t="s">
        <v>86</v>
      </c>
      <c r="C146" s="117">
        <v>1321</v>
      </c>
      <c r="D146" s="118">
        <v>4.7186147186147185</v>
      </c>
      <c r="E146" s="117">
        <v>1398</v>
      </c>
      <c r="F146" s="118">
        <f t="shared" si="12"/>
        <v>5.8289174867524496E-2</v>
      </c>
      <c r="G146" s="117">
        <v>1391</v>
      </c>
      <c r="H146" s="118">
        <f t="shared" si="12"/>
        <v>-5.0071530758225569E-3</v>
      </c>
      <c r="I146" s="117">
        <v>1601</v>
      </c>
      <c r="J146" s="118">
        <f t="shared" si="12"/>
        <v>0.15097052480230055</v>
      </c>
      <c r="K146" s="117">
        <v>1240</v>
      </c>
      <c r="L146" s="118">
        <f t="shared" si="13"/>
        <v>-0.2254840724547158</v>
      </c>
    </row>
    <row r="147" spans="1:13" x14ac:dyDescent="0.25">
      <c r="B147" s="116" t="s">
        <v>88</v>
      </c>
      <c r="C147" s="117">
        <v>1114</v>
      </c>
      <c r="D147" s="118">
        <v>0.65037037037037027</v>
      </c>
      <c r="E147" s="117">
        <v>1518</v>
      </c>
      <c r="F147" s="118">
        <f t="shared" si="12"/>
        <v>0.36265709156193893</v>
      </c>
      <c r="G147" s="117">
        <v>1166</v>
      </c>
      <c r="H147" s="118">
        <f t="shared" si="12"/>
        <v>-0.23188405797101452</v>
      </c>
      <c r="I147" s="117">
        <v>1615</v>
      </c>
      <c r="J147" s="118">
        <f t="shared" si="12"/>
        <v>0.38507718696397952</v>
      </c>
      <c r="K147" s="117">
        <v>1596</v>
      </c>
      <c r="L147" s="118">
        <f t="shared" si="13"/>
        <v>-1.1764705882352899E-2</v>
      </c>
    </row>
    <row r="148" spans="1:13" x14ac:dyDescent="0.25">
      <c r="B148" s="116" t="s">
        <v>90</v>
      </c>
      <c r="C148" s="117">
        <v>998</v>
      </c>
      <c r="D148" s="118">
        <v>0.10276243093922655</v>
      </c>
      <c r="E148" s="117">
        <v>1506</v>
      </c>
      <c r="F148" s="118">
        <f t="shared" si="12"/>
        <v>0.50901803607214435</v>
      </c>
      <c r="G148" s="117">
        <v>1232</v>
      </c>
      <c r="H148" s="118">
        <f t="shared" si="12"/>
        <v>-0.18193891102257631</v>
      </c>
      <c r="I148" s="117">
        <v>1507</v>
      </c>
      <c r="J148" s="118">
        <f t="shared" si="12"/>
        <v>0.22321428571428581</v>
      </c>
      <c r="K148" s="117"/>
      <c r="L148" s="118"/>
    </row>
    <row r="149" spans="1:13" x14ac:dyDescent="0.25">
      <c r="B149" s="116" t="s">
        <v>92</v>
      </c>
      <c r="C149" s="117">
        <v>1047</v>
      </c>
      <c r="D149" s="118">
        <v>0.2660217654171706</v>
      </c>
      <c r="E149" s="117">
        <v>1465</v>
      </c>
      <c r="F149" s="118">
        <f t="shared" si="12"/>
        <v>0.39923591212989495</v>
      </c>
      <c r="G149" s="117">
        <v>1114</v>
      </c>
      <c r="H149" s="118">
        <f t="shared" si="12"/>
        <v>-0.23959044368600679</v>
      </c>
      <c r="I149" s="117">
        <v>1375</v>
      </c>
      <c r="J149" s="118">
        <f t="shared" si="12"/>
        <v>0.23429084380610421</v>
      </c>
      <c r="K149" s="117"/>
      <c r="L149" s="118"/>
    </row>
    <row r="150" spans="1:13" x14ac:dyDescent="0.25">
      <c r="A150" s="122"/>
      <c r="B150" s="116" t="s">
        <v>94</v>
      </c>
      <c r="C150" s="117">
        <v>1679</v>
      </c>
      <c r="D150" s="118">
        <v>-9.4390507011866243E-2</v>
      </c>
      <c r="E150" s="117">
        <v>1982</v>
      </c>
      <c r="F150" s="118">
        <f t="shared" si="12"/>
        <v>0.18046456223942831</v>
      </c>
      <c r="G150" s="117">
        <v>1956</v>
      </c>
      <c r="H150" s="118">
        <f t="shared" si="12"/>
        <v>-1.3118062563067578E-2</v>
      </c>
      <c r="I150" s="117">
        <v>2380</v>
      </c>
      <c r="J150" s="118">
        <f t="shared" si="12"/>
        <v>0.21676891615541916</v>
      </c>
      <c r="K150" s="117"/>
      <c r="L150" s="118"/>
    </row>
    <row r="151" spans="1:13" x14ac:dyDescent="0.25">
      <c r="B151" s="116" t="s">
        <v>96</v>
      </c>
      <c r="C151" s="117">
        <v>2421</v>
      </c>
      <c r="D151" s="118">
        <v>0.23836317135549878</v>
      </c>
      <c r="E151" s="117">
        <v>2298</v>
      </c>
      <c r="F151" s="118">
        <f t="shared" si="12"/>
        <v>-5.0805452292441156E-2</v>
      </c>
      <c r="G151" s="117">
        <v>2484</v>
      </c>
      <c r="H151" s="118">
        <f t="shared" si="12"/>
        <v>8.0939947780678922E-2</v>
      </c>
      <c r="I151" s="117">
        <v>2391</v>
      </c>
      <c r="J151" s="118">
        <f t="shared" si="12"/>
        <v>-3.7439613526570104E-2</v>
      </c>
      <c r="K151" s="117"/>
      <c r="L151" s="118"/>
    </row>
    <row r="152" spans="1:13" x14ac:dyDescent="0.25">
      <c r="B152" s="116" t="s">
        <v>98</v>
      </c>
      <c r="C152" s="117">
        <v>1685</v>
      </c>
      <c r="D152" s="118">
        <v>7.1201525746980243E-2</v>
      </c>
      <c r="E152" s="117">
        <v>1850</v>
      </c>
      <c r="F152" s="118">
        <f t="shared" si="12"/>
        <v>9.7922848664688367E-2</v>
      </c>
      <c r="G152" s="117">
        <v>1784</v>
      </c>
      <c r="H152" s="118">
        <f t="shared" si="12"/>
        <v>-3.5675675675675644E-2</v>
      </c>
      <c r="I152" s="117">
        <v>1986</v>
      </c>
      <c r="J152" s="118">
        <f t="shared" si="12"/>
        <v>0.11322869955156944</v>
      </c>
      <c r="K152" s="117"/>
      <c r="L152" s="118"/>
    </row>
    <row r="153" spans="1:13" ht="15.75" x14ac:dyDescent="0.25">
      <c r="B153" s="119" t="s">
        <v>32</v>
      </c>
      <c r="C153" s="120">
        <v>16587</v>
      </c>
      <c r="D153" s="121">
        <v>0.78393202839320275</v>
      </c>
      <c r="E153" s="120">
        <v>20868</v>
      </c>
      <c r="F153" s="121">
        <f t="shared" si="12"/>
        <v>0.25809368782781705</v>
      </c>
      <c r="G153" s="120">
        <v>21452</v>
      </c>
      <c r="H153" s="121">
        <f t="shared" si="12"/>
        <v>2.798543224075134E-2</v>
      </c>
      <c r="I153" s="120">
        <v>21670</v>
      </c>
      <c r="J153" s="121">
        <f t="shared" si="12"/>
        <v>1.0162222636584062E-2</v>
      </c>
      <c r="K153" s="120">
        <v>12046</v>
      </c>
      <c r="L153" s="121">
        <v>1.2467791538526285E-3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4" t="s">
        <v>253</v>
      </c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9" t="s">
        <v>121</v>
      </c>
      <c r="D160" s="300"/>
      <c r="E160" s="300"/>
      <c r="F160" s="300"/>
      <c r="G160" s="300"/>
      <c r="H160" s="300"/>
      <c r="I160" s="300"/>
      <c r="J160" s="300"/>
      <c r="K160" s="300"/>
      <c r="L160" s="300"/>
    </row>
    <row r="161" spans="2:12" ht="22.5" thickTop="1" thickBot="1" x14ac:dyDescent="0.3">
      <c r="B161" s="112"/>
      <c r="C161" s="304">
        <f>C$7</f>
        <v>2022</v>
      </c>
      <c r="D161" s="302"/>
      <c r="E161" s="304">
        <f>E$7</f>
        <v>2023</v>
      </c>
      <c r="F161" s="302"/>
      <c r="G161" s="304">
        <f>G$7</f>
        <v>2024</v>
      </c>
      <c r="H161" s="302"/>
      <c r="I161" s="304">
        <f>I$7</f>
        <v>2025</v>
      </c>
      <c r="J161" s="302"/>
      <c r="K161" s="304">
        <f>K$7</f>
        <v>2026</v>
      </c>
      <c r="L161" s="302"/>
    </row>
    <row r="162" spans="2:12" ht="16.5" thickTop="1" thickBot="1" x14ac:dyDescent="0.3">
      <c r="B162" s="87"/>
      <c r="C162" s="113" t="s">
        <v>74</v>
      </c>
      <c r="D162" s="114" t="str">
        <f>CONCATENATE("var ",RIGHT(C161,2),"/",RIGHT(C161-1,2))</f>
        <v>var 22/21</v>
      </c>
      <c r="E162" s="115" t="s">
        <v>74</v>
      </c>
      <c r="F162" s="114" t="str">
        <f>CONCATENATE("var ",RIGHT(E161,2),"/",RIGHT(E161-1,2))</f>
        <v>var 23/22</v>
      </c>
      <c r="G162" s="115" t="s">
        <v>74</v>
      </c>
      <c r="H162" s="114" t="str">
        <f>CONCATENATE("var ",RIGHT(G161,2),"/",RIGHT(G161-1,2))</f>
        <v>var 24/23</v>
      </c>
      <c r="I162" s="115" t="s">
        <v>74</v>
      </c>
      <c r="J162" s="114" t="str">
        <f>CONCATENATE("var ",RIGHT(I161,2),"/",RIGHT(I161-1,2))</f>
        <v>var 25/24</v>
      </c>
      <c r="K162" s="115" t="s">
        <v>74</v>
      </c>
      <c r="L162" s="114" t="str">
        <f>CONCATENATE("var ",RIGHT(K161,2),"/",RIGHT(K161-1,2))</f>
        <v>var 26/25</v>
      </c>
    </row>
    <row r="163" spans="2:12" x14ac:dyDescent="0.25">
      <c r="B163" s="116" t="s">
        <v>76</v>
      </c>
      <c r="C163" s="117">
        <v>1353</v>
      </c>
      <c r="D163" s="118">
        <v>0.30724637681159428</v>
      </c>
      <c r="E163" s="117">
        <v>1657</v>
      </c>
      <c r="F163" s="118">
        <f t="shared" ref="F163:J175" si="14">IFERROR(E163/C163-1,"-")</f>
        <v>0.22468588322246852</v>
      </c>
      <c r="G163" s="117">
        <v>1497</v>
      </c>
      <c r="H163" s="118">
        <f t="shared" si="14"/>
        <v>-9.656004828002418E-2</v>
      </c>
      <c r="I163" s="117">
        <v>1563</v>
      </c>
      <c r="J163" s="118">
        <f t="shared" si="14"/>
        <v>4.4088176352705455E-2</v>
      </c>
      <c r="K163" s="117">
        <v>1519</v>
      </c>
      <c r="L163" s="118">
        <f t="shared" ref="L163:L169" si="15">IFERROR(K163/I163-1,"-")</f>
        <v>-2.8150991682661552E-2</v>
      </c>
    </row>
    <row r="164" spans="2:12" x14ac:dyDescent="0.25">
      <c r="B164" s="116" t="s">
        <v>78</v>
      </c>
      <c r="C164" s="117">
        <v>2904</v>
      </c>
      <c r="D164" s="118">
        <v>2.0730158730158732</v>
      </c>
      <c r="E164" s="117">
        <v>2192</v>
      </c>
      <c r="F164" s="118">
        <f t="shared" si="14"/>
        <v>-0.24517906336088158</v>
      </c>
      <c r="G164" s="117">
        <v>2057</v>
      </c>
      <c r="H164" s="118">
        <f t="shared" si="14"/>
        <v>-6.1587591240875872E-2</v>
      </c>
      <c r="I164" s="117">
        <v>2346</v>
      </c>
      <c r="J164" s="118">
        <f t="shared" si="14"/>
        <v>0.14049586776859502</v>
      </c>
      <c r="K164" s="117">
        <v>1987</v>
      </c>
      <c r="L164" s="118">
        <f t="shared" si="15"/>
        <v>-0.15302642796248933</v>
      </c>
    </row>
    <row r="165" spans="2:12" x14ac:dyDescent="0.25">
      <c r="B165" s="116" t="s">
        <v>80</v>
      </c>
      <c r="C165" s="117">
        <v>2196</v>
      </c>
      <c r="D165" s="118">
        <v>2.0164835164835164</v>
      </c>
      <c r="E165" s="117">
        <v>1764</v>
      </c>
      <c r="F165" s="118">
        <f t="shared" si="14"/>
        <v>-0.19672131147540983</v>
      </c>
      <c r="G165" s="117">
        <v>2459</v>
      </c>
      <c r="H165" s="118">
        <f t="shared" si="14"/>
        <v>0.39399092970521532</v>
      </c>
      <c r="I165" s="117">
        <v>2000</v>
      </c>
      <c r="J165" s="118">
        <f t="shared" si="14"/>
        <v>-0.18666124440829601</v>
      </c>
      <c r="K165" s="117">
        <v>1723</v>
      </c>
      <c r="L165" s="118">
        <f t="shared" si="15"/>
        <v>-0.13849999999999996</v>
      </c>
    </row>
    <row r="166" spans="2:12" x14ac:dyDescent="0.25">
      <c r="B166" s="116" t="s">
        <v>82</v>
      </c>
      <c r="C166" s="117">
        <v>2930</v>
      </c>
      <c r="D166" s="118">
        <v>5.1945031712473577</v>
      </c>
      <c r="E166" s="117">
        <v>2972</v>
      </c>
      <c r="F166" s="118">
        <f t="shared" si="14"/>
        <v>1.4334470989761039E-2</v>
      </c>
      <c r="G166" s="117">
        <v>3165</v>
      </c>
      <c r="H166" s="118">
        <f t="shared" si="14"/>
        <v>6.4939434724091472E-2</v>
      </c>
      <c r="I166" s="117">
        <v>2200</v>
      </c>
      <c r="J166" s="118">
        <f t="shared" si="14"/>
        <v>-0.30489731437598733</v>
      </c>
      <c r="K166" s="117">
        <v>2954</v>
      </c>
      <c r="L166" s="118">
        <f t="shared" si="15"/>
        <v>0.34272727272727277</v>
      </c>
    </row>
    <row r="167" spans="2:12" x14ac:dyDescent="0.25">
      <c r="B167" s="116" t="s">
        <v>84</v>
      </c>
      <c r="C167" s="117">
        <v>2517</v>
      </c>
      <c r="D167" s="118">
        <v>1.799777530589544</v>
      </c>
      <c r="E167" s="117">
        <v>2516</v>
      </c>
      <c r="F167" s="118">
        <f t="shared" si="14"/>
        <v>-3.9729837107671528E-4</v>
      </c>
      <c r="G167" s="117">
        <v>2477</v>
      </c>
      <c r="H167" s="118">
        <f t="shared" si="14"/>
        <v>-1.5500794912559623E-2</v>
      </c>
      <c r="I167" s="117">
        <v>1698</v>
      </c>
      <c r="J167" s="118">
        <f t="shared" si="14"/>
        <v>-0.3144933387161889</v>
      </c>
      <c r="K167" s="117">
        <v>2147</v>
      </c>
      <c r="L167" s="118">
        <f t="shared" si="15"/>
        <v>0.26442873969375746</v>
      </c>
    </row>
    <row r="168" spans="2:12" x14ac:dyDescent="0.25">
      <c r="B168" s="116" t="s">
        <v>86</v>
      </c>
      <c r="C168" s="117">
        <v>1955</v>
      </c>
      <c r="D168" s="118">
        <v>4.1856763925729439</v>
      </c>
      <c r="E168" s="117">
        <v>1820</v>
      </c>
      <c r="F168" s="118">
        <f t="shared" si="14"/>
        <v>-6.9053708439897665E-2</v>
      </c>
      <c r="G168" s="117">
        <v>1716</v>
      </c>
      <c r="H168" s="118">
        <f t="shared" si="14"/>
        <v>-5.7142857142857162E-2</v>
      </c>
      <c r="I168" s="117">
        <v>1687</v>
      </c>
      <c r="J168" s="118">
        <f t="shared" si="14"/>
        <v>-1.689976689976691E-2</v>
      </c>
      <c r="K168" s="117">
        <v>1580</v>
      </c>
      <c r="L168" s="118">
        <f t="shared" si="15"/>
        <v>-6.3426200355660933E-2</v>
      </c>
    </row>
    <row r="169" spans="2:12" x14ac:dyDescent="0.25">
      <c r="B169" s="116" t="s">
        <v>88</v>
      </c>
      <c r="C169" s="117">
        <v>2623</v>
      </c>
      <c r="D169" s="118">
        <v>1.294838145231846</v>
      </c>
      <c r="E169" s="117">
        <v>2026</v>
      </c>
      <c r="F169" s="118">
        <f t="shared" si="14"/>
        <v>-0.22760198246282881</v>
      </c>
      <c r="G169" s="117">
        <v>1892</v>
      </c>
      <c r="H169" s="118">
        <f t="shared" si="14"/>
        <v>-6.6140177690029667E-2</v>
      </c>
      <c r="I169" s="117">
        <v>2124</v>
      </c>
      <c r="J169" s="118">
        <f t="shared" si="14"/>
        <v>0.12262156448202965</v>
      </c>
      <c r="K169" s="117">
        <v>2136</v>
      </c>
      <c r="L169" s="118">
        <f t="shared" si="15"/>
        <v>5.6497175141243527E-3</v>
      </c>
    </row>
    <row r="170" spans="2:12" x14ac:dyDescent="0.25">
      <c r="B170" s="116" t="s">
        <v>90</v>
      </c>
      <c r="C170" s="117">
        <v>2466</v>
      </c>
      <c r="D170" s="118">
        <v>0.41318051575931225</v>
      </c>
      <c r="E170" s="117">
        <v>2255</v>
      </c>
      <c r="F170" s="118">
        <f t="shared" si="14"/>
        <v>-8.5563665855636684E-2</v>
      </c>
      <c r="G170" s="117">
        <v>2125</v>
      </c>
      <c r="H170" s="118">
        <f t="shared" si="14"/>
        <v>-5.7649667405764937E-2</v>
      </c>
      <c r="I170" s="117">
        <v>2041</v>
      </c>
      <c r="J170" s="118">
        <f t="shared" si="14"/>
        <v>-3.9529411764705924E-2</v>
      </c>
      <c r="K170" s="117"/>
      <c r="L170" s="118"/>
    </row>
    <row r="171" spans="2:12" x14ac:dyDescent="0.25">
      <c r="B171" s="116" t="s">
        <v>92</v>
      </c>
      <c r="C171" s="117">
        <v>1641</v>
      </c>
      <c r="D171" s="118">
        <v>0.38481012658227853</v>
      </c>
      <c r="E171" s="117">
        <v>2059</v>
      </c>
      <c r="F171" s="118">
        <f t="shared" si="14"/>
        <v>0.25472273004265689</v>
      </c>
      <c r="G171" s="117">
        <v>1668</v>
      </c>
      <c r="H171" s="118">
        <f t="shared" si="14"/>
        <v>-0.18989800874210783</v>
      </c>
      <c r="I171" s="117">
        <v>1642</v>
      </c>
      <c r="J171" s="118">
        <f t="shared" si="14"/>
        <v>-1.5587529976019199E-2</v>
      </c>
      <c r="K171" s="117"/>
      <c r="L171" s="118"/>
    </row>
    <row r="172" spans="2:12" x14ac:dyDescent="0.25">
      <c r="B172" s="116" t="s">
        <v>94</v>
      </c>
      <c r="C172" s="117">
        <v>2797</v>
      </c>
      <c r="D172" s="118">
        <v>-3.9173789173788665E-3</v>
      </c>
      <c r="E172" s="117">
        <v>2556</v>
      </c>
      <c r="F172" s="118">
        <f t="shared" si="14"/>
        <v>-8.6163746871648184E-2</v>
      </c>
      <c r="G172" s="117">
        <v>2794</v>
      </c>
      <c r="H172" s="118">
        <f t="shared" si="14"/>
        <v>9.3114241001564846E-2</v>
      </c>
      <c r="I172" s="117">
        <v>2877</v>
      </c>
      <c r="J172" s="118">
        <f t="shared" si="14"/>
        <v>2.970651395848245E-2</v>
      </c>
      <c r="K172" s="117"/>
      <c r="L172" s="118"/>
    </row>
    <row r="173" spans="2:12" x14ac:dyDescent="0.25">
      <c r="B173" s="116" t="s">
        <v>96</v>
      </c>
      <c r="C173" s="117">
        <v>1616</v>
      </c>
      <c r="D173" s="118">
        <v>-0.19561971129915379</v>
      </c>
      <c r="E173" s="117">
        <v>1504</v>
      </c>
      <c r="F173" s="118">
        <f t="shared" si="14"/>
        <v>-6.9306930693069257E-2</v>
      </c>
      <c r="G173" s="117">
        <v>1368</v>
      </c>
      <c r="H173" s="118">
        <f t="shared" si="14"/>
        <v>-9.0425531914893664E-2</v>
      </c>
      <c r="I173" s="117">
        <v>1730</v>
      </c>
      <c r="J173" s="118">
        <f t="shared" si="14"/>
        <v>0.26461988304093564</v>
      </c>
      <c r="K173" s="117"/>
      <c r="L173" s="118"/>
    </row>
    <row r="174" spans="2:12" x14ac:dyDescent="0.25">
      <c r="B174" s="116" t="s">
        <v>98</v>
      </c>
      <c r="C174" s="117">
        <v>1942</v>
      </c>
      <c r="D174" s="118">
        <v>2.2643496577145816E-2</v>
      </c>
      <c r="E174" s="117">
        <v>1825</v>
      </c>
      <c r="F174" s="118">
        <f t="shared" si="14"/>
        <v>-6.0247167868177187E-2</v>
      </c>
      <c r="G174" s="117">
        <v>1388</v>
      </c>
      <c r="H174" s="118">
        <f t="shared" si="14"/>
        <v>-0.23945205479452059</v>
      </c>
      <c r="I174" s="117">
        <v>1748</v>
      </c>
      <c r="J174" s="118">
        <f t="shared" si="14"/>
        <v>0.25936599423631135</v>
      </c>
      <c r="K174" s="117"/>
      <c r="L174" s="118"/>
    </row>
    <row r="175" spans="2:12" ht="15.75" x14ac:dyDescent="0.25">
      <c r="B175" s="119" t="s">
        <v>32</v>
      </c>
      <c r="C175" s="120">
        <v>26940</v>
      </c>
      <c r="D175" s="121">
        <v>0.7670208579299489</v>
      </c>
      <c r="E175" s="120">
        <v>25146</v>
      </c>
      <c r="F175" s="121">
        <f t="shared" si="14"/>
        <v>-6.6592427616926519E-2</v>
      </c>
      <c r="G175" s="120">
        <v>24606</v>
      </c>
      <c r="H175" s="121">
        <f t="shared" si="14"/>
        <v>-2.1474588403722294E-2</v>
      </c>
      <c r="I175" s="120">
        <v>23656</v>
      </c>
      <c r="J175" s="121">
        <f t="shared" si="14"/>
        <v>-3.8608469478988883E-2</v>
      </c>
      <c r="K175" s="120">
        <v>14046</v>
      </c>
      <c r="L175" s="121">
        <v>3.1428991041268839E-2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4" t="s">
        <v>254</v>
      </c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9" t="s">
        <v>124</v>
      </c>
      <c r="D182" s="300"/>
      <c r="E182" s="300"/>
      <c r="F182" s="300"/>
      <c r="G182" s="300"/>
      <c r="H182" s="300"/>
      <c r="I182" s="300"/>
      <c r="J182" s="300"/>
      <c r="K182" s="300"/>
      <c r="L182" s="300"/>
    </row>
    <row r="183" spans="1:13" ht="22.5" thickTop="1" thickBot="1" x14ac:dyDescent="0.3">
      <c r="B183" s="112"/>
      <c r="C183" s="304">
        <f>C$7</f>
        <v>2022</v>
      </c>
      <c r="D183" s="302"/>
      <c r="E183" s="304">
        <f>E$7</f>
        <v>2023</v>
      </c>
      <c r="F183" s="302"/>
      <c r="G183" s="304">
        <f>G$7</f>
        <v>2024</v>
      </c>
      <c r="H183" s="302"/>
      <c r="I183" s="304">
        <f>I$7</f>
        <v>2025</v>
      </c>
      <c r="J183" s="302"/>
      <c r="K183" s="304">
        <f>K$7</f>
        <v>2026</v>
      </c>
      <c r="L183" s="302"/>
    </row>
    <row r="184" spans="1:13" ht="16.5" thickTop="1" thickBot="1" x14ac:dyDescent="0.3">
      <c r="B184" s="87"/>
      <c r="C184" s="113" t="s">
        <v>74</v>
      </c>
      <c r="D184" s="114" t="str">
        <f>CONCATENATE("var ",RIGHT(C183,2),"/",RIGHT(C183-1,2))</f>
        <v>var 22/21</v>
      </c>
      <c r="E184" s="115" t="s">
        <v>74</v>
      </c>
      <c r="F184" s="114" t="str">
        <f>CONCATENATE("var ",RIGHT(E183,2),"/",RIGHT(E183-1,2))</f>
        <v>var 23/22</v>
      </c>
      <c r="G184" s="115" t="s">
        <v>74</v>
      </c>
      <c r="H184" s="114" t="str">
        <f>CONCATENATE("var ",RIGHT(G183,2),"/",RIGHT(G183-1,2))</f>
        <v>var 24/23</v>
      </c>
      <c r="I184" s="115" t="s">
        <v>74</v>
      </c>
      <c r="J184" s="114" t="str">
        <f>CONCATENATE("var ",RIGHT(I183,2),"/",RIGHT(I183-1,2))</f>
        <v>var 25/24</v>
      </c>
      <c r="K184" s="115" t="s">
        <v>74</v>
      </c>
      <c r="L184" s="114" t="str">
        <f>CONCATENATE("var ",RIGHT(K183,2),"/",RIGHT(K183-1,2))</f>
        <v>var 26/25</v>
      </c>
    </row>
    <row r="185" spans="1:13" x14ac:dyDescent="0.25">
      <c r="A185" s="122"/>
      <c r="B185" s="116" t="s">
        <v>76</v>
      </c>
      <c r="C185" s="117">
        <v>418</v>
      </c>
      <c r="D185" s="118">
        <v>1.3885714285714288</v>
      </c>
      <c r="E185" s="117">
        <v>363</v>
      </c>
      <c r="F185" s="118">
        <f t="shared" ref="F185:J197" si="16">IFERROR(E185/C185-1,"-")</f>
        <v>-0.13157894736842102</v>
      </c>
      <c r="G185" s="117">
        <v>401</v>
      </c>
      <c r="H185" s="118">
        <f t="shared" si="16"/>
        <v>0.10468319559228645</v>
      </c>
      <c r="I185" s="117">
        <v>326</v>
      </c>
      <c r="J185" s="118">
        <f t="shared" si="16"/>
        <v>-0.18703241895261846</v>
      </c>
      <c r="K185" s="117">
        <v>323</v>
      </c>
      <c r="L185" s="118">
        <f t="shared" ref="L185:L191" si="17">IFERROR(K185/I185-1,"-")</f>
        <v>-9.2024539877300082E-3</v>
      </c>
    </row>
    <row r="186" spans="1:13" x14ac:dyDescent="0.25">
      <c r="B186" s="116" t="s">
        <v>78</v>
      </c>
      <c r="C186" s="117">
        <v>389</v>
      </c>
      <c r="D186" s="118">
        <v>20.611111111111111</v>
      </c>
      <c r="E186" s="117">
        <v>445</v>
      </c>
      <c r="F186" s="118">
        <f t="shared" si="16"/>
        <v>0.14395886889460163</v>
      </c>
      <c r="G186" s="117">
        <v>462</v>
      </c>
      <c r="H186" s="118">
        <f t="shared" si="16"/>
        <v>3.8202247191011285E-2</v>
      </c>
      <c r="I186" s="117">
        <v>351</v>
      </c>
      <c r="J186" s="118">
        <f t="shared" si="16"/>
        <v>-0.24025974025974028</v>
      </c>
      <c r="K186" s="117">
        <v>383</v>
      </c>
      <c r="L186" s="118">
        <f t="shared" si="17"/>
        <v>9.1168091168091214E-2</v>
      </c>
    </row>
    <row r="187" spans="1:13" x14ac:dyDescent="0.25">
      <c r="B187" s="116" t="s">
        <v>80</v>
      </c>
      <c r="C187" s="117">
        <v>354</v>
      </c>
      <c r="D187" s="118">
        <v>16.7</v>
      </c>
      <c r="E187" s="117">
        <v>318</v>
      </c>
      <c r="F187" s="118">
        <f t="shared" si="16"/>
        <v>-0.10169491525423724</v>
      </c>
      <c r="G187" s="117">
        <v>592</v>
      </c>
      <c r="H187" s="118">
        <f t="shared" si="16"/>
        <v>0.86163522012578619</v>
      </c>
      <c r="I187" s="117">
        <v>381</v>
      </c>
      <c r="J187" s="118">
        <f t="shared" si="16"/>
        <v>-0.35641891891891897</v>
      </c>
      <c r="K187" s="117">
        <v>304</v>
      </c>
      <c r="L187" s="118">
        <f t="shared" si="17"/>
        <v>-0.20209973753280841</v>
      </c>
    </row>
    <row r="188" spans="1:13" x14ac:dyDescent="0.25">
      <c r="B188" s="116" t="s">
        <v>82</v>
      </c>
      <c r="C188" s="117">
        <v>556</v>
      </c>
      <c r="D188" s="118">
        <v>15.848484848484848</v>
      </c>
      <c r="E188" s="117">
        <v>355</v>
      </c>
      <c r="F188" s="118">
        <f t="shared" si="16"/>
        <v>-0.36151079136690645</v>
      </c>
      <c r="G188" s="117">
        <v>404</v>
      </c>
      <c r="H188" s="118">
        <f t="shared" si="16"/>
        <v>0.13802816901408455</v>
      </c>
      <c r="I188" s="117">
        <v>569</v>
      </c>
      <c r="J188" s="118">
        <f t="shared" si="16"/>
        <v>0.40841584158415833</v>
      </c>
      <c r="K188" s="117">
        <v>539</v>
      </c>
      <c r="L188" s="118">
        <f t="shared" si="17"/>
        <v>-5.2724077328646701E-2</v>
      </c>
    </row>
    <row r="189" spans="1:13" x14ac:dyDescent="0.25">
      <c r="B189" s="116" t="s">
        <v>84</v>
      </c>
      <c r="C189" s="117">
        <v>214</v>
      </c>
      <c r="D189" s="118">
        <v>0.78333333333333344</v>
      </c>
      <c r="E189" s="117">
        <v>518</v>
      </c>
      <c r="F189" s="118">
        <f t="shared" si="16"/>
        <v>1.4205607476635516</v>
      </c>
      <c r="G189" s="117">
        <v>597</v>
      </c>
      <c r="H189" s="118">
        <f t="shared" si="16"/>
        <v>0.15250965250965254</v>
      </c>
      <c r="I189" s="117">
        <v>211</v>
      </c>
      <c r="J189" s="118">
        <f t="shared" si="16"/>
        <v>-0.64656616415410384</v>
      </c>
      <c r="K189" s="117">
        <v>347</v>
      </c>
      <c r="L189" s="118">
        <f t="shared" si="17"/>
        <v>0.64454976303317535</v>
      </c>
    </row>
    <row r="190" spans="1:13" x14ac:dyDescent="0.25">
      <c r="B190" s="116" t="s">
        <v>125</v>
      </c>
      <c r="C190" s="117">
        <v>248</v>
      </c>
      <c r="D190" s="118">
        <v>1.8837209302325579</v>
      </c>
      <c r="E190" s="117">
        <v>365</v>
      </c>
      <c r="F190" s="118">
        <f t="shared" si="16"/>
        <v>0.47177419354838701</v>
      </c>
      <c r="G190" s="117">
        <v>533</v>
      </c>
      <c r="H190" s="118">
        <f t="shared" si="16"/>
        <v>0.46027397260273983</v>
      </c>
      <c r="I190" s="117">
        <v>304</v>
      </c>
      <c r="J190" s="118">
        <f t="shared" si="16"/>
        <v>-0.42964352720450283</v>
      </c>
      <c r="K190" s="117">
        <v>339</v>
      </c>
      <c r="L190" s="118">
        <f t="shared" si="17"/>
        <v>0.11513157894736836</v>
      </c>
    </row>
    <row r="191" spans="1:13" x14ac:dyDescent="0.25">
      <c r="B191" s="116" t="s">
        <v>88</v>
      </c>
      <c r="C191" s="117">
        <v>528</v>
      </c>
      <c r="D191" s="118">
        <v>1.613861386138614</v>
      </c>
      <c r="E191" s="117">
        <v>711</v>
      </c>
      <c r="F191" s="118">
        <f t="shared" si="16"/>
        <v>0.34659090909090917</v>
      </c>
      <c r="G191" s="117">
        <v>628</v>
      </c>
      <c r="H191" s="118">
        <f t="shared" si="16"/>
        <v>-0.11673699015471173</v>
      </c>
      <c r="I191" s="117">
        <v>554</v>
      </c>
      <c r="J191" s="118">
        <f t="shared" si="16"/>
        <v>-0.11783439490445857</v>
      </c>
      <c r="K191" s="117">
        <v>639</v>
      </c>
      <c r="L191" s="118">
        <f t="shared" si="17"/>
        <v>0.1534296028880866</v>
      </c>
    </row>
    <row r="192" spans="1:13" x14ac:dyDescent="0.25">
      <c r="B192" s="116" t="s">
        <v>90</v>
      </c>
      <c r="C192" s="117">
        <v>262</v>
      </c>
      <c r="D192" s="118">
        <v>-0.56694214876033056</v>
      </c>
      <c r="E192" s="117">
        <v>497</v>
      </c>
      <c r="F192" s="118">
        <f t="shared" si="16"/>
        <v>0.89694656488549618</v>
      </c>
      <c r="G192" s="117">
        <v>486</v>
      </c>
      <c r="H192" s="118">
        <f t="shared" si="16"/>
        <v>-2.2132796780684139E-2</v>
      </c>
      <c r="I192" s="117">
        <v>299</v>
      </c>
      <c r="J192" s="118">
        <f t="shared" si="16"/>
        <v>-0.3847736625514403</v>
      </c>
      <c r="K192" s="117"/>
      <c r="L192" s="118"/>
    </row>
    <row r="193" spans="2:13" x14ac:dyDescent="0.25">
      <c r="B193" s="116" t="s">
        <v>92</v>
      </c>
      <c r="C193" s="117">
        <v>331</v>
      </c>
      <c r="D193" s="118">
        <v>-0.33799999999999997</v>
      </c>
      <c r="E193" s="117">
        <v>339</v>
      </c>
      <c r="F193" s="118">
        <f t="shared" si="16"/>
        <v>2.4169184290030232E-2</v>
      </c>
      <c r="G193" s="117">
        <v>217</v>
      </c>
      <c r="H193" s="118">
        <f t="shared" si="16"/>
        <v>-0.35988200589970498</v>
      </c>
      <c r="I193" s="117">
        <v>205</v>
      </c>
      <c r="J193" s="118">
        <f t="shared" si="16"/>
        <v>-5.5299539170506895E-2</v>
      </c>
      <c r="K193" s="117"/>
      <c r="L193" s="118"/>
    </row>
    <row r="194" spans="2:13" x14ac:dyDescent="0.25">
      <c r="B194" s="116" t="s">
        <v>94</v>
      </c>
      <c r="C194" s="117">
        <v>379</v>
      </c>
      <c r="D194" s="118">
        <v>-7.1078431372548989E-2</v>
      </c>
      <c r="E194" s="117">
        <v>638</v>
      </c>
      <c r="F194" s="118">
        <f t="shared" si="16"/>
        <v>0.68337730870712399</v>
      </c>
      <c r="G194" s="117">
        <v>350</v>
      </c>
      <c r="H194" s="118">
        <f t="shared" si="16"/>
        <v>-0.45141065830721006</v>
      </c>
      <c r="I194" s="117">
        <v>481</v>
      </c>
      <c r="J194" s="118">
        <f t="shared" si="16"/>
        <v>0.37428571428571433</v>
      </c>
      <c r="K194" s="117"/>
      <c r="L194" s="118"/>
    </row>
    <row r="195" spans="2:13" x14ac:dyDescent="0.25">
      <c r="B195" s="116" t="s">
        <v>96</v>
      </c>
      <c r="C195" s="117">
        <v>412</v>
      </c>
      <c r="D195" s="118">
        <v>-0.3439490445859873</v>
      </c>
      <c r="E195" s="117">
        <v>437</v>
      </c>
      <c r="F195" s="118">
        <f t="shared" si="16"/>
        <v>6.0679611650485521E-2</v>
      </c>
      <c r="G195" s="117">
        <v>424</v>
      </c>
      <c r="H195" s="118">
        <f t="shared" si="16"/>
        <v>-2.9748283752860427E-2</v>
      </c>
      <c r="I195" s="117">
        <v>416</v>
      </c>
      <c r="J195" s="118">
        <f t="shared" si="16"/>
        <v>-1.8867924528301883E-2</v>
      </c>
      <c r="K195" s="117"/>
      <c r="L195" s="118"/>
    </row>
    <row r="196" spans="2:13" x14ac:dyDescent="0.25">
      <c r="B196" s="116" t="s">
        <v>98</v>
      </c>
      <c r="C196" s="117">
        <v>478</v>
      </c>
      <c r="D196" s="118">
        <v>-0.12932604735883424</v>
      </c>
      <c r="E196" s="117">
        <v>522</v>
      </c>
      <c r="F196" s="118">
        <f t="shared" si="16"/>
        <v>9.2050209205020828E-2</v>
      </c>
      <c r="G196" s="117">
        <v>497</v>
      </c>
      <c r="H196" s="118">
        <f t="shared" si="16"/>
        <v>-4.789272030651337E-2</v>
      </c>
      <c r="I196" s="117">
        <v>534</v>
      </c>
      <c r="J196" s="118">
        <f t="shared" si="16"/>
        <v>7.444668008048283E-2</v>
      </c>
      <c r="K196" s="117"/>
      <c r="L196" s="118"/>
    </row>
    <row r="197" spans="2:13" ht="15.75" x14ac:dyDescent="0.25">
      <c r="B197" s="119" t="s">
        <v>32</v>
      </c>
      <c r="C197" s="120">
        <v>4569</v>
      </c>
      <c r="D197" s="121">
        <v>0.36632775119617222</v>
      </c>
      <c r="E197" s="120">
        <v>5508</v>
      </c>
      <c r="F197" s="121">
        <f t="shared" si="16"/>
        <v>0.20551543007222595</v>
      </c>
      <c r="G197" s="120">
        <v>5591</v>
      </c>
      <c r="H197" s="121">
        <f t="shared" si="16"/>
        <v>1.5068990559186535E-2</v>
      </c>
      <c r="I197" s="120">
        <v>4631</v>
      </c>
      <c r="J197" s="121">
        <f t="shared" si="16"/>
        <v>-0.17170452512967271</v>
      </c>
      <c r="K197" s="120">
        <v>2874</v>
      </c>
      <c r="L197" s="121">
        <v>6.6023738872403648E-2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4" t="s">
        <v>255</v>
      </c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9" t="s">
        <v>128</v>
      </c>
      <c r="D204" s="300"/>
      <c r="E204" s="300"/>
      <c r="F204" s="300"/>
      <c r="G204" s="300"/>
      <c r="H204" s="300"/>
      <c r="I204" s="300"/>
      <c r="J204" s="300"/>
      <c r="K204" s="300"/>
      <c r="L204" s="300"/>
    </row>
    <row r="205" spans="2:13" ht="22.5" thickTop="1" thickBot="1" x14ac:dyDescent="0.3">
      <c r="B205" s="112"/>
      <c r="C205" s="304">
        <f>C$7</f>
        <v>2022</v>
      </c>
      <c r="D205" s="302"/>
      <c r="E205" s="304">
        <f>E$7</f>
        <v>2023</v>
      </c>
      <c r="F205" s="302"/>
      <c r="G205" s="304">
        <f>G$7</f>
        <v>2024</v>
      </c>
      <c r="H205" s="302"/>
      <c r="I205" s="304">
        <f>I$7</f>
        <v>2025</v>
      </c>
      <c r="J205" s="302"/>
      <c r="K205" s="304">
        <f>K$7</f>
        <v>2026</v>
      </c>
      <c r="L205" s="302"/>
    </row>
    <row r="206" spans="2:13" ht="16.5" thickTop="1" thickBot="1" x14ac:dyDescent="0.3">
      <c r="B206" s="87"/>
      <c r="C206" s="113" t="s">
        <v>74</v>
      </c>
      <c r="D206" s="114" t="str">
        <f>CONCATENATE("var ",RIGHT(C205,2),"/",RIGHT(C205-1,2))</f>
        <v>var 22/21</v>
      </c>
      <c r="E206" s="115" t="s">
        <v>74</v>
      </c>
      <c r="F206" s="114" t="str">
        <f>CONCATENATE("var ",RIGHT(E205,2),"/",RIGHT(E205-1,2))</f>
        <v>var 23/22</v>
      </c>
      <c r="G206" s="115" t="s">
        <v>74</v>
      </c>
      <c r="H206" s="114" t="str">
        <f>CONCATENATE("var ",RIGHT(G205,2),"/",RIGHT(G205-1,2))</f>
        <v>var 24/23</v>
      </c>
      <c r="I206" s="115" t="s">
        <v>74</v>
      </c>
      <c r="J206" s="114" t="str">
        <f>CONCATENATE("var ",RIGHT(I205,2),"/",RIGHT(I205-1,2))</f>
        <v>var 25/24</v>
      </c>
      <c r="K206" s="115" t="s">
        <v>74</v>
      </c>
      <c r="L206" s="114" t="str">
        <f>CONCATENATE("var ",RIGHT(K205,2),"/",RIGHT(K205-1,2))</f>
        <v>var 26/25</v>
      </c>
    </row>
    <row r="207" spans="2:13" x14ac:dyDescent="0.25">
      <c r="B207" s="116" t="s">
        <v>76</v>
      </c>
      <c r="C207" s="117">
        <v>928</v>
      </c>
      <c r="D207" s="118">
        <v>28</v>
      </c>
      <c r="E207" s="117">
        <v>676</v>
      </c>
      <c r="F207" s="118">
        <f t="shared" ref="F207:J219" si="18">IFERROR(E207/C207-1,"-")</f>
        <v>-0.27155172413793105</v>
      </c>
      <c r="G207" s="117">
        <v>577</v>
      </c>
      <c r="H207" s="118">
        <f t="shared" si="18"/>
        <v>-0.14644970414201186</v>
      </c>
      <c r="I207" s="117">
        <v>512</v>
      </c>
      <c r="J207" s="118">
        <f t="shared" si="18"/>
        <v>-0.11265164644714043</v>
      </c>
      <c r="K207" s="117">
        <v>346</v>
      </c>
      <c r="L207" s="118">
        <f t="shared" ref="L207:L213" si="19">IFERROR(K207/I207-1,"-")</f>
        <v>-0.32421875</v>
      </c>
    </row>
    <row r="208" spans="2:13" x14ac:dyDescent="0.25">
      <c r="B208" s="116" t="s">
        <v>78</v>
      </c>
      <c r="C208" s="117">
        <v>770</v>
      </c>
      <c r="D208" s="118">
        <v>16.906976744186046</v>
      </c>
      <c r="E208" s="117">
        <v>751</v>
      </c>
      <c r="F208" s="118">
        <f t="shared" si="18"/>
        <v>-2.4675324675324628E-2</v>
      </c>
      <c r="G208" s="117">
        <v>669</v>
      </c>
      <c r="H208" s="118">
        <f t="shared" si="18"/>
        <v>-0.10918774966711053</v>
      </c>
      <c r="I208" s="117">
        <v>678</v>
      </c>
      <c r="J208" s="118">
        <f t="shared" si="18"/>
        <v>1.3452914798206317E-2</v>
      </c>
      <c r="K208" s="117">
        <v>392</v>
      </c>
      <c r="L208" s="118">
        <f t="shared" si="19"/>
        <v>-0.42182890855457222</v>
      </c>
    </row>
    <row r="209" spans="2:13" x14ac:dyDescent="0.25">
      <c r="B209" s="116" t="s">
        <v>80</v>
      </c>
      <c r="C209" s="117">
        <v>561</v>
      </c>
      <c r="D209" s="118">
        <v>30.166666666666668</v>
      </c>
      <c r="E209" s="117">
        <v>636</v>
      </c>
      <c r="F209" s="118">
        <f t="shared" si="18"/>
        <v>0.1336898395721926</v>
      </c>
      <c r="G209" s="117">
        <v>493</v>
      </c>
      <c r="H209" s="118">
        <f t="shared" si="18"/>
        <v>-0.22484276729559749</v>
      </c>
      <c r="I209" s="117">
        <v>547</v>
      </c>
      <c r="J209" s="118">
        <f t="shared" si="18"/>
        <v>0.1095334685598377</v>
      </c>
      <c r="K209" s="117">
        <v>386</v>
      </c>
      <c r="L209" s="118">
        <f t="shared" si="19"/>
        <v>-0.29433272394881171</v>
      </c>
    </row>
    <row r="210" spans="2:13" x14ac:dyDescent="0.25">
      <c r="B210" s="116" t="s">
        <v>82</v>
      </c>
      <c r="C210" s="117">
        <v>1074</v>
      </c>
      <c r="D210" s="118">
        <v>41.96</v>
      </c>
      <c r="E210" s="117">
        <v>1013</v>
      </c>
      <c r="F210" s="118">
        <f t="shared" si="18"/>
        <v>-5.6797020484171346E-2</v>
      </c>
      <c r="G210" s="117">
        <v>570</v>
      </c>
      <c r="H210" s="118">
        <f t="shared" si="18"/>
        <v>-0.43731490621915103</v>
      </c>
      <c r="I210" s="117">
        <v>590</v>
      </c>
      <c r="J210" s="118">
        <f t="shared" si="18"/>
        <v>3.5087719298245723E-2</v>
      </c>
      <c r="K210" s="117">
        <v>623</v>
      </c>
      <c r="L210" s="118">
        <f t="shared" si="19"/>
        <v>5.5932203389830404E-2</v>
      </c>
    </row>
    <row r="211" spans="2:13" x14ac:dyDescent="0.25">
      <c r="B211" s="116" t="s">
        <v>84</v>
      </c>
      <c r="C211" s="117">
        <v>827</v>
      </c>
      <c r="D211" s="118">
        <v>20.763157894736842</v>
      </c>
      <c r="E211" s="117">
        <v>516</v>
      </c>
      <c r="F211" s="118">
        <f t="shared" si="18"/>
        <v>-0.37605804111245467</v>
      </c>
      <c r="G211" s="117">
        <v>527</v>
      </c>
      <c r="H211" s="118">
        <f t="shared" si="18"/>
        <v>2.1317829457364379E-2</v>
      </c>
      <c r="I211" s="117">
        <v>280</v>
      </c>
      <c r="J211" s="118">
        <f t="shared" si="18"/>
        <v>-0.46869070208728658</v>
      </c>
      <c r="K211" s="117">
        <v>280</v>
      </c>
      <c r="L211" s="118">
        <f t="shared" si="19"/>
        <v>0</v>
      </c>
    </row>
    <row r="212" spans="2:13" x14ac:dyDescent="0.25">
      <c r="B212" s="116" t="s">
        <v>86</v>
      </c>
      <c r="C212" s="117">
        <v>664</v>
      </c>
      <c r="D212" s="118">
        <v>12.833333333333334</v>
      </c>
      <c r="E212" s="117">
        <v>493</v>
      </c>
      <c r="F212" s="118">
        <f t="shared" si="18"/>
        <v>-0.25753012048192769</v>
      </c>
      <c r="G212" s="117">
        <v>432</v>
      </c>
      <c r="H212" s="118">
        <f t="shared" si="18"/>
        <v>-0.12373225152129819</v>
      </c>
      <c r="I212" s="117">
        <v>397</v>
      </c>
      <c r="J212" s="118">
        <f t="shared" si="18"/>
        <v>-8.101851851851849E-2</v>
      </c>
      <c r="K212" s="117">
        <v>300</v>
      </c>
      <c r="L212" s="118">
        <f t="shared" si="19"/>
        <v>-0.24433249370277077</v>
      </c>
    </row>
    <row r="213" spans="2:13" x14ac:dyDescent="0.25">
      <c r="B213" s="116" t="s">
        <v>88</v>
      </c>
      <c r="C213" s="117">
        <v>1141</v>
      </c>
      <c r="D213" s="118">
        <v>6.1312499999999996</v>
      </c>
      <c r="E213" s="117">
        <v>957</v>
      </c>
      <c r="F213" s="118">
        <f t="shared" si="18"/>
        <v>-0.16126205083260303</v>
      </c>
      <c r="G213" s="117">
        <v>531</v>
      </c>
      <c r="H213" s="118">
        <f t="shared" si="18"/>
        <v>-0.44514106583072099</v>
      </c>
      <c r="I213" s="117">
        <v>569</v>
      </c>
      <c r="J213" s="118">
        <f t="shared" si="18"/>
        <v>7.1563088512241135E-2</v>
      </c>
      <c r="K213" s="117">
        <v>472</v>
      </c>
      <c r="L213" s="118">
        <f t="shared" si="19"/>
        <v>-0.17047451669595781</v>
      </c>
    </row>
    <row r="214" spans="2:13" x14ac:dyDescent="0.25">
      <c r="B214" s="116" t="s">
        <v>90</v>
      </c>
      <c r="C214" s="117">
        <v>1213</v>
      </c>
      <c r="D214" s="118">
        <v>6.2634730538922154</v>
      </c>
      <c r="E214" s="117">
        <v>1041</v>
      </c>
      <c r="F214" s="118">
        <f t="shared" si="18"/>
        <v>-0.14179719703215166</v>
      </c>
      <c r="G214" s="117">
        <v>508</v>
      </c>
      <c r="H214" s="118">
        <f t="shared" si="18"/>
        <v>-0.51200768491834769</v>
      </c>
      <c r="I214" s="117">
        <v>378</v>
      </c>
      <c r="J214" s="118">
        <f t="shared" si="18"/>
        <v>-0.25590551181102361</v>
      </c>
      <c r="K214" s="117"/>
      <c r="L214" s="118"/>
    </row>
    <row r="215" spans="2:13" x14ac:dyDescent="0.25">
      <c r="B215" s="116" t="s">
        <v>92</v>
      </c>
      <c r="C215" s="117">
        <v>808</v>
      </c>
      <c r="D215" s="118">
        <v>0.17784256559766765</v>
      </c>
      <c r="E215" s="117">
        <v>805</v>
      </c>
      <c r="F215" s="118">
        <f t="shared" si="18"/>
        <v>-3.7128712871287162E-3</v>
      </c>
      <c r="G215" s="117">
        <v>446</v>
      </c>
      <c r="H215" s="118">
        <f t="shared" si="18"/>
        <v>-0.4459627329192547</v>
      </c>
      <c r="I215" s="117">
        <v>459</v>
      </c>
      <c r="J215" s="118">
        <f t="shared" si="18"/>
        <v>2.9147982062780242E-2</v>
      </c>
      <c r="K215" s="117"/>
      <c r="L215" s="118"/>
    </row>
    <row r="216" spans="2:13" x14ac:dyDescent="0.25">
      <c r="B216" s="116" t="s">
        <v>94</v>
      </c>
      <c r="C216" s="117">
        <v>709</v>
      </c>
      <c r="D216" s="118">
        <v>-0.43908227848101267</v>
      </c>
      <c r="E216" s="117">
        <v>743</v>
      </c>
      <c r="F216" s="118">
        <f t="shared" si="18"/>
        <v>4.7954866008462549E-2</v>
      </c>
      <c r="G216" s="117">
        <v>702</v>
      </c>
      <c r="H216" s="118">
        <f t="shared" si="18"/>
        <v>-5.5181695827725474E-2</v>
      </c>
      <c r="I216" s="117">
        <v>543</v>
      </c>
      <c r="J216" s="118">
        <f t="shared" si="18"/>
        <v>-0.22649572649572647</v>
      </c>
      <c r="K216" s="117"/>
      <c r="L216" s="118"/>
    </row>
    <row r="217" spans="2:13" x14ac:dyDescent="0.25">
      <c r="B217" s="116" t="s">
        <v>96</v>
      </c>
      <c r="C217" s="117">
        <v>646</v>
      </c>
      <c r="D217" s="118">
        <v>-0.35785288270377735</v>
      </c>
      <c r="E217" s="117">
        <v>719</v>
      </c>
      <c r="F217" s="118">
        <f t="shared" si="18"/>
        <v>0.11300309597523217</v>
      </c>
      <c r="G217" s="117">
        <v>613</v>
      </c>
      <c r="H217" s="118">
        <f t="shared" si="18"/>
        <v>-0.14742698191933246</v>
      </c>
      <c r="I217" s="117">
        <v>438</v>
      </c>
      <c r="J217" s="118">
        <f t="shared" si="18"/>
        <v>-0.28548123980424145</v>
      </c>
      <c r="K217" s="117"/>
      <c r="L217" s="118"/>
    </row>
    <row r="218" spans="2:13" x14ac:dyDescent="0.25">
      <c r="B218" s="116" t="s">
        <v>98</v>
      </c>
      <c r="C218" s="117">
        <v>624</v>
      </c>
      <c r="D218" s="118">
        <v>-0.29010238907849828</v>
      </c>
      <c r="E218" s="117">
        <v>620</v>
      </c>
      <c r="F218" s="118">
        <f t="shared" si="18"/>
        <v>-6.4102564102563875E-3</v>
      </c>
      <c r="G218" s="117">
        <v>489</v>
      </c>
      <c r="H218" s="118">
        <f t="shared" si="18"/>
        <v>-0.21129032258064517</v>
      </c>
      <c r="I218" s="117">
        <v>497</v>
      </c>
      <c r="J218" s="118">
        <f t="shared" si="18"/>
        <v>1.6359918200409052E-2</v>
      </c>
      <c r="K218" s="117"/>
      <c r="L218" s="118"/>
    </row>
    <row r="219" spans="2:13" ht="15.75" x14ac:dyDescent="0.25">
      <c r="B219" s="119" t="s">
        <v>32</v>
      </c>
      <c r="C219" s="120">
        <v>9965</v>
      </c>
      <c r="D219" s="121">
        <v>1.2824095281722401</v>
      </c>
      <c r="E219" s="120">
        <v>8970</v>
      </c>
      <c r="F219" s="121">
        <f t="shared" si="18"/>
        <v>-9.9849473156046198E-2</v>
      </c>
      <c r="G219" s="120">
        <v>6557</v>
      </c>
      <c r="H219" s="121">
        <f t="shared" si="18"/>
        <v>-0.26900780379041245</v>
      </c>
      <c r="I219" s="120">
        <v>5888</v>
      </c>
      <c r="J219" s="121">
        <f t="shared" si="18"/>
        <v>-0.10202836663108128</v>
      </c>
      <c r="K219" s="120">
        <v>2799</v>
      </c>
      <c r="L219" s="121">
        <v>-0.21662468513853905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4" t="s">
        <v>254</v>
      </c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9" t="s">
        <v>124</v>
      </c>
      <c r="D226" s="300"/>
      <c r="E226" s="300"/>
      <c r="F226" s="300"/>
      <c r="G226" s="300"/>
      <c r="H226" s="300"/>
      <c r="I226" s="300"/>
      <c r="J226" s="300"/>
      <c r="K226" s="300"/>
      <c r="L226" s="300"/>
    </row>
    <row r="227" spans="2:13" ht="22.5" thickTop="1" thickBot="1" x14ac:dyDescent="0.3">
      <c r="B227" s="112"/>
      <c r="C227" s="304">
        <f>C$7</f>
        <v>2022</v>
      </c>
      <c r="D227" s="302"/>
      <c r="E227" s="304">
        <f>E$7</f>
        <v>2023</v>
      </c>
      <c r="F227" s="302"/>
      <c r="G227" s="304">
        <f>G$7</f>
        <v>2024</v>
      </c>
      <c r="H227" s="302"/>
      <c r="I227" s="304">
        <f>I$7</f>
        <v>2025</v>
      </c>
      <c r="J227" s="302"/>
      <c r="K227" s="304">
        <f>K$7</f>
        <v>2026</v>
      </c>
      <c r="L227" s="302"/>
    </row>
    <row r="228" spans="2:13" ht="16.5" thickTop="1" thickBot="1" x14ac:dyDescent="0.3">
      <c r="B228" s="87"/>
      <c r="C228" s="113" t="s">
        <v>74</v>
      </c>
      <c r="D228" s="114" t="str">
        <f>CONCATENATE("var ",RIGHT(C227,2),"/",RIGHT(C227-1,2))</f>
        <v>var 22/21</v>
      </c>
      <c r="E228" s="115" t="s">
        <v>74</v>
      </c>
      <c r="F228" s="114" t="str">
        <f>CONCATENATE("var ",RIGHT(E227,2),"/",RIGHT(E227-1,2))</f>
        <v>var 23/22</v>
      </c>
      <c r="G228" s="115" t="s">
        <v>74</v>
      </c>
      <c r="H228" s="114" t="str">
        <f>CONCATENATE("var ",RIGHT(G227,2),"/",RIGHT(G227-1,2))</f>
        <v>var 24/23</v>
      </c>
      <c r="I228" s="115" t="s">
        <v>74</v>
      </c>
      <c r="J228" s="114" t="str">
        <f>CONCATENATE("var ",RIGHT(I227,2),"/",RIGHT(I227-1,2))</f>
        <v>var 25/24</v>
      </c>
      <c r="K228" s="115" t="s">
        <v>74</v>
      </c>
      <c r="L228" s="114" t="str">
        <f>CONCATENATE("var ",RIGHT(K227,2),"/",RIGHT(K227-1,2))</f>
        <v>var 26/25</v>
      </c>
    </row>
    <row r="229" spans="2:13" x14ac:dyDescent="0.25">
      <c r="B229" s="116" t="s">
        <v>76</v>
      </c>
      <c r="C229" s="117">
        <v>418</v>
      </c>
      <c r="D229" s="118">
        <v>1.3885714285714288</v>
      </c>
      <c r="E229" s="117">
        <v>363</v>
      </c>
      <c r="F229" s="118">
        <f t="shared" ref="F229:J241" si="20">IFERROR(E229/C229-1,"-")</f>
        <v>-0.13157894736842102</v>
      </c>
      <c r="G229" s="117">
        <v>401</v>
      </c>
      <c r="H229" s="118">
        <f t="shared" si="20"/>
        <v>0.10468319559228645</v>
      </c>
      <c r="I229" s="117">
        <v>326</v>
      </c>
      <c r="J229" s="118">
        <f t="shared" si="20"/>
        <v>-0.18703241895261846</v>
      </c>
      <c r="K229" s="117">
        <v>323</v>
      </c>
      <c r="L229" s="118">
        <f t="shared" ref="L229:L235" si="21">IFERROR(K229/I229-1,"-")</f>
        <v>-9.2024539877300082E-3</v>
      </c>
    </row>
    <row r="230" spans="2:13" x14ac:dyDescent="0.25">
      <c r="B230" s="116" t="s">
        <v>78</v>
      </c>
      <c r="C230" s="117">
        <v>389</v>
      </c>
      <c r="D230" s="118">
        <v>20.611111111111111</v>
      </c>
      <c r="E230" s="117">
        <v>445</v>
      </c>
      <c r="F230" s="118">
        <f t="shared" si="20"/>
        <v>0.14395886889460163</v>
      </c>
      <c r="G230" s="117">
        <v>462</v>
      </c>
      <c r="H230" s="118">
        <f t="shared" si="20"/>
        <v>3.8202247191011285E-2</v>
      </c>
      <c r="I230" s="117">
        <v>351</v>
      </c>
      <c r="J230" s="118">
        <f t="shared" si="20"/>
        <v>-0.24025974025974028</v>
      </c>
      <c r="K230" s="117">
        <v>383</v>
      </c>
      <c r="L230" s="118">
        <f t="shared" si="21"/>
        <v>9.1168091168091214E-2</v>
      </c>
    </row>
    <row r="231" spans="2:13" x14ac:dyDescent="0.25">
      <c r="B231" s="116" t="s">
        <v>80</v>
      </c>
      <c r="C231" s="117">
        <v>354</v>
      </c>
      <c r="D231" s="118">
        <v>16.7</v>
      </c>
      <c r="E231" s="117">
        <v>318</v>
      </c>
      <c r="F231" s="118">
        <f t="shared" si="20"/>
        <v>-0.10169491525423724</v>
      </c>
      <c r="G231" s="117">
        <v>592</v>
      </c>
      <c r="H231" s="118">
        <f t="shared" si="20"/>
        <v>0.86163522012578619</v>
      </c>
      <c r="I231" s="117">
        <v>381</v>
      </c>
      <c r="J231" s="118">
        <f t="shared" si="20"/>
        <v>-0.35641891891891897</v>
      </c>
      <c r="K231" s="117">
        <v>304</v>
      </c>
      <c r="L231" s="118">
        <f t="shared" si="21"/>
        <v>-0.20209973753280841</v>
      </c>
    </row>
    <row r="232" spans="2:13" x14ac:dyDescent="0.25">
      <c r="B232" s="116" t="s">
        <v>82</v>
      </c>
      <c r="C232" s="117">
        <v>556</v>
      </c>
      <c r="D232" s="118">
        <v>15.848484848484848</v>
      </c>
      <c r="E232" s="117">
        <v>355</v>
      </c>
      <c r="F232" s="118">
        <f t="shared" si="20"/>
        <v>-0.36151079136690645</v>
      </c>
      <c r="G232" s="117">
        <v>404</v>
      </c>
      <c r="H232" s="118">
        <f t="shared" si="20"/>
        <v>0.13802816901408455</v>
      </c>
      <c r="I232" s="117">
        <v>569</v>
      </c>
      <c r="J232" s="118">
        <f t="shared" si="20"/>
        <v>0.40841584158415833</v>
      </c>
      <c r="K232" s="117">
        <v>539</v>
      </c>
      <c r="L232" s="118">
        <f t="shared" si="21"/>
        <v>-5.2724077328646701E-2</v>
      </c>
    </row>
    <row r="233" spans="2:13" x14ac:dyDescent="0.25">
      <c r="B233" s="116" t="s">
        <v>84</v>
      </c>
      <c r="C233" s="117">
        <v>214</v>
      </c>
      <c r="D233" s="118">
        <v>0.78333333333333344</v>
      </c>
      <c r="E233" s="117">
        <v>518</v>
      </c>
      <c r="F233" s="118">
        <f t="shared" si="20"/>
        <v>1.4205607476635516</v>
      </c>
      <c r="G233" s="117">
        <v>597</v>
      </c>
      <c r="H233" s="118">
        <f t="shared" si="20"/>
        <v>0.15250965250965254</v>
      </c>
      <c r="I233" s="117">
        <v>211</v>
      </c>
      <c r="J233" s="118">
        <f t="shared" si="20"/>
        <v>-0.64656616415410384</v>
      </c>
      <c r="K233" s="117">
        <v>347</v>
      </c>
      <c r="L233" s="118">
        <f t="shared" si="21"/>
        <v>0.64454976303317535</v>
      </c>
    </row>
    <row r="234" spans="2:13" x14ac:dyDescent="0.25">
      <c r="B234" s="116" t="s">
        <v>86</v>
      </c>
      <c r="C234" s="117">
        <v>248</v>
      </c>
      <c r="D234" s="118">
        <v>1.8837209302325579</v>
      </c>
      <c r="E234" s="117">
        <v>365</v>
      </c>
      <c r="F234" s="118">
        <f t="shared" si="20"/>
        <v>0.47177419354838701</v>
      </c>
      <c r="G234" s="117">
        <v>533</v>
      </c>
      <c r="H234" s="118">
        <f t="shared" si="20"/>
        <v>0.46027397260273983</v>
      </c>
      <c r="I234" s="117">
        <v>304</v>
      </c>
      <c r="J234" s="118">
        <f t="shared" si="20"/>
        <v>-0.42964352720450283</v>
      </c>
      <c r="K234" s="117">
        <v>339</v>
      </c>
      <c r="L234" s="118">
        <f t="shared" si="21"/>
        <v>0.11513157894736836</v>
      </c>
    </row>
    <row r="235" spans="2:13" x14ac:dyDescent="0.25">
      <c r="B235" s="116" t="s">
        <v>88</v>
      </c>
      <c r="C235" s="117">
        <v>528</v>
      </c>
      <c r="D235" s="118">
        <v>1.613861386138614</v>
      </c>
      <c r="E235" s="117">
        <v>711</v>
      </c>
      <c r="F235" s="118">
        <f t="shared" si="20"/>
        <v>0.34659090909090917</v>
      </c>
      <c r="G235" s="117">
        <v>628</v>
      </c>
      <c r="H235" s="118">
        <f t="shared" si="20"/>
        <v>-0.11673699015471173</v>
      </c>
      <c r="I235" s="117">
        <v>554</v>
      </c>
      <c r="J235" s="118">
        <f t="shared" si="20"/>
        <v>-0.11783439490445857</v>
      </c>
      <c r="K235" s="117">
        <v>639</v>
      </c>
      <c r="L235" s="118">
        <f t="shared" si="21"/>
        <v>0.1534296028880866</v>
      </c>
    </row>
    <row r="236" spans="2:13" x14ac:dyDescent="0.25">
      <c r="B236" s="116" t="s">
        <v>90</v>
      </c>
      <c r="C236" s="117">
        <v>262</v>
      </c>
      <c r="D236" s="118">
        <v>-0.56694214876033056</v>
      </c>
      <c r="E236" s="117">
        <v>497</v>
      </c>
      <c r="F236" s="118">
        <f t="shared" si="20"/>
        <v>0.89694656488549618</v>
      </c>
      <c r="G236" s="117">
        <v>486</v>
      </c>
      <c r="H236" s="118">
        <f t="shared" si="20"/>
        <v>-2.2132796780684139E-2</v>
      </c>
      <c r="I236" s="117">
        <v>299</v>
      </c>
      <c r="J236" s="118">
        <f t="shared" si="20"/>
        <v>-0.3847736625514403</v>
      </c>
      <c r="K236" s="117"/>
      <c r="L236" s="118"/>
    </row>
    <row r="237" spans="2:13" x14ac:dyDescent="0.25">
      <c r="B237" s="116" t="s">
        <v>92</v>
      </c>
      <c r="C237" s="117">
        <v>331</v>
      </c>
      <c r="D237" s="118">
        <v>-0.33799999999999997</v>
      </c>
      <c r="E237" s="117">
        <v>339</v>
      </c>
      <c r="F237" s="118">
        <f t="shared" si="20"/>
        <v>2.4169184290030232E-2</v>
      </c>
      <c r="G237" s="117">
        <v>217</v>
      </c>
      <c r="H237" s="118">
        <f t="shared" si="20"/>
        <v>-0.35988200589970498</v>
      </c>
      <c r="I237" s="117">
        <v>205</v>
      </c>
      <c r="J237" s="118">
        <f t="shared" si="20"/>
        <v>-5.5299539170506895E-2</v>
      </c>
      <c r="K237" s="117"/>
      <c r="L237" s="118"/>
    </row>
    <row r="238" spans="2:13" x14ac:dyDescent="0.25">
      <c r="B238" s="116" t="s">
        <v>94</v>
      </c>
      <c r="C238" s="117">
        <v>379</v>
      </c>
      <c r="D238" s="118">
        <v>-7.1078431372548989E-2</v>
      </c>
      <c r="E238" s="117">
        <v>638</v>
      </c>
      <c r="F238" s="118">
        <f t="shared" si="20"/>
        <v>0.68337730870712399</v>
      </c>
      <c r="G238" s="117">
        <v>350</v>
      </c>
      <c r="H238" s="118">
        <f t="shared" si="20"/>
        <v>-0.45141065830721006</v>
      </c>
      <c r="I238" s="117">
        <v>481</v>
      </c>
      <c r="J238" s="118">
        <f t="shared" si="20"/>
        <v>0.37428571428571433</v>
      </c>
      <c r="K238" s="117"/>
      <c r="L238" s="118"/>
    </row>
    <row r="239" spans="2:13" x14ac:dyDescent="0.25">
      <c r="B239" s="116" t="s">
        <v>96</v>
      </c>
      <c r="C239" s="117">
        <v>412</v>
      </c>
      <c r="D239" s="118">
        <v>-0.3439490445859873</v>
      </c>
      <c r="E239" s="117">
        <v>437</v>
      </c>
      <c r="F239" s="118">
        <f t="shared" si="20"/>
        <v>6.0679611650485521E-2</v>
      </c>
      <c r="G239" s="117">
        <v>424</v>
      </c>
      <c r="H239" s="118">
        <f t="shared" si="20"/>
        <v>-2.9748283752860427E-2</v>
      </c>
      <c r="I239" s="117">
        <v>416</v>
      </c>
      <c r="J239" s="118">
        <f t="shared" si="20"/>
        <v>-1.8867924528301883E-2</v>
      </c>
      <c r="K239" s="117"/>
      <c r="L239" s="118"/>
    </row>
    <row r="240" spans="2:13" x14ac:dyDescent="0.25">
      <c r="B240" s="116" t="s">
        <v>98</v>
      </c>
      <c r="C240" s="117">
        <v>478</v>
      </c>
      <c r="D240" s="118">
        <v>-0.12932604735883424</v>
      </c>
      <c r="E240" s="117">
        <v>522</v>
      </c>
      <c r="F240" s="118">
        <f t="shared" si="20"/>
        <v>9.2050209205020828E-2</v>
      </c>
      <c r="G240" s="117">
        <v>497</v>
      </c>
      <c r="H240" s="118">
        <f t="shared" si="20"/>
        <v>-4.789272030651337E-2</v>
      </c>
      <c r="I240" s="117">
        <v>534</v>
      </c>
      <c r="J240" s="118">
        <f t="shared" si="20"/>
        <v>7.444668008048283E-2</v>
      </c>
      <c r="K240" s="117"/>
      <c r="L240" s="118"/>
    </row>
    <row r="241" spans="2:13" ht="15.75" x14ac:dyDescent="0.25">
      <c r="B241" s="119" t="s">
        <v>32</v>
      </c>
      <c r="C241" s="120">
        <v>4569</v>
      </c>
      <c r="D241" s="121">
        <v>0.36632775119617222</v>
      </c>
      <c r="E241" s="120">
        <v>5508</v>
      </c>
      <c r="F241" s="121">
        <f t="shared" si="20"/>
        <v>0.20551543007222595</v>
      </c>
      <c r="G241" s="120">
        <v>5591</v>
      </c>
      <c r="H241" s="121">
        <f t="shared" si="20"/>
        <v>1.5068990559186535E-2</v>
      </c>
      <c r="I241" s="120">
        <v>4631</v>
      </c>
      <c r="J241" s="121">
        <f t="shared" si="20"/>
        <v>-0.17170452512967271</v>
      </c>
      <c r="K241" s="120">
        <v>2874</v>
      </c>
      <c r="L241" s="121">
        <v>6.6023738872403648E-2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4" t="s">
        <v>256</v>
      </c>
      <c r="C246" s="274"/>
      <c r="D246" s="274"/>
      <c r="E246" s="274"/>
      <c r="F246" s="274"/>
      <c r="G246" s="274"/>
      <c r="H246" s="274"/>
      <c r="I246" s="274"/>
      <c r="J246" s="274"/>
      <c r="K246" s="274"/>
      <c r="L246" s="274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9" t="s">
        <v>133</v>
      </c>
      <c r="D248" s="300"/>
      <c r="E248" s="300"/>
      <c r="F248" s="300"/>
      <c r="G248" s="300"/>
      <c r="H248" s="300"/>
      <c r="I248" s="300"/>
      <c r="J248" s="300"/>
      <c r="K248" s="300"/>
      <c r="L248" s="300"/>
    </row>
    <row r="249" spans="2:13" ht="22.5" thickTop="1" thickBot="1" x14ac:dyDescent="0.3">
      <c r="B249" s="112"/>
      <c r="C249" s="304">
        <f>C$7</f>
        <v>2022</v>
      </c>
      <c r="D249" s="302"/>
      <c r="E249" s="304">
        <f>E$7</f>
        <v>2023</v>
      </c>
      <c r="F249" s="302"/>
      <c r="G249" s="304">
        <f>G$7</f>
        <v>2024</v>
      </c>
      <c r="H249" s="302"/>
      <c r="I249" s="304">
        <f>I$7</f>
        <v>2025</v>
      </c>
      <c r="J249" s="302"/>
      <c r="K249" s="304">
        <f>K$7</f>
        <v>2026</v>
      </c>
      <c r="L249" s="302"/>
    </row>
    <row r="250" spans="2:13" ht="16.5" thickTop="1" thickBot="1" x14ac:dyDescent="0.3">
      <c r="B250" s="87"/>
      <c r="C250" s="113" t="s">
        <v>74</v>
      </c>
      <c r="D250" s="114" t="str">
        <f>CONCATENATE("var ",RIGHT(C249,2),"/",RIGHT(C249-1,2))</f>
        <v>var 22/21</v>
      </c>
      <c r="E250" s="115" t="s">
        <v>74</v>
      </c>
      <c r="F250" s="114" t="str">
        <f>CONCATENATE("var ",RIGHT(E249,2),"/",RIGHT(E249-1,2))</f>
        <v>var 23/22</v>
      </c>
      <c r="G250" s="115" t="s">
        <v>74</v>
      </c>
      <c r="H250" s="114" t="str">
        <f>CONCATENATE("var ",RIGHT(G249,2),"/",RIGHT(G249-1,2))</f>
        <v>var 24/23</v>
      </c>
      <c r="I250" s="115" t="s">
        <v>74</v>
      </c>
      <c r="J250" s="114" t="str">
        <f>CONCATENATE("var ",RIGHT(I249,2),"/",RIGHT(I249-1,2))</f>
        <v>var 25/24</v>
      </c>
      <c r="K250" s="115" t="s">
        <v>74</v>
      </c>
      <c r="L250" s="114" t="str">
        <f>CONCATENATE("var ",RIGHT(K249,2),"/",RIGHT(K249-1,2))</f>
        <v>var 26/25</v>
      </c>
    </row>
    <row r="251" spans="2:13" x14ac:dyDescent="0.25">
      <c r="B251" s="116" t="s">
        <v>76</v>
      </c>
      <c r="C251" s="117">
        <v>458</v>
      </c>
      <c r="D251" s="118">
        <v>24.444444444444443</v>
      </c>
      <c r="E251" s="117">
        <v>905</v>
      </c>
      <c r="F251" s="118">
        <f t="shared" ref="F251:J263" si="22">IFERROR(E251/C251-1,"-")</f>
        <v>0.97598253275109181</v>
      </c>
      <c r="G251" s="117">
        <v>582</v>
      </c>
      <c r="H251" s="118">
        <f t="shared" si="22"/>
        <v>-0.35690607734806634</v>
      </c>
      <c r="I251" s="117">
        <v>664</v>
      </c>
      <c r="J251" s="118">
        <f t="shared" si="22"/>
        <v>0.14089347079037795</v>
      </c>
      <c r="K251" s="117">
        <v>518</v>
      </c>
      <c r="L251" s="118">
        <f t="shared" ref="L251:L257" si="23">IFERROR(K251/I251-1,"-")</f>
        <v>-0.21987951807228912</v>
      </c>
    </row>
    <row r="252" spans="2:13" x14ac:dyDescent="0.25">
      <c r="B252" s="116" t="s">
        <v>78</v>
      </c>
      <c r="C252" s="117">
        <v>444</v>
      </c>
      <c r="D252" s="118">
        <v>147</v>
      </c>
      <c r="E252" s="117">
        <v>665</v>
      </c>
      <c r="F252" s="118">
        <f t="shared" si="22"/>
        <v>0.49774774774774766</v>
      </c>
      <c r="G252" s="117">
        <v>638</v>
      </c>
      <c r="H252" s="118">
        <f t="shared" si="22"/>
        <v>-4.0601503759398527E-2</v>
      </c>
      <c r="I252" s="117">
        <v>582</v>
      </c>
      <c r="J252" s="118">
        <f t="shared" si="22"/>
        <v>-8.7774294670846409E-2</v>
      </c>
      <c r="K252" s="117">
        <v>461</v>
      </c>
      <c r="L252" s="118">
        <f t="shared" si="23"/>
        <v>-0.20790378006872856</v>
      </c>
    </row>
    <row r="253" spans="2:13" x14ac:dyDescent="0.25">
      <c r="B253" s="116" t="s">
        <v>80</v>
      </c>
      <c r="C253" s="117">
        <v>515</v>
      </c>
      <c r="D253" s="118">
        <v>170.66666666666666</v>
      </c>
      <c r="E253" s="117">
        <v>457</v>
      </c>
      <c r="F253" s="118">
        <f t="shared" si="22"/>
        <v>-0.11262135922330097</v>
      </c>
      <c r="G253" s="117">
        <v>499</v>
      </c>
      <c r="H253" s="118">
        <f t="shared" si="22"/>
        <v>9.1903719912472592E-2</v>
      </c>
      <c r="I253" s="117">
        <v>650</v>
      </c>
      <c r="J253" s="118">
        <f t="shared" si="22"/>
        <v>0.30260521042084165</v>
      </c>
      <c r="K253" s="117">
        <v>662</v>
      </c>
      <c r="L253" s="118">
        <f t="shared" si="23"/>
        <v>1.8461538461538529E-2</v>
      </c>
    </row>
    <row r="254" spans="2:13" x14ac:dyDescent="0.25">
      <c r="B254" s="116" t="s">
        <v>82</v>
      </c>
      <c r="C254" s="117">
        <v>328</v>
      </c>
      <c r="D254" s="118" t="s">
        <v>257</v>
      </c>
      <c r="E254" s="117">
        <v>202</v>
      </c>
      <c r="F254" s="118">
        <f t="shared" si="22"/>
        <v>-0.38414634146341464</v>
      </c>
      <c r="G254" s="117">
        <v>203</v>
      </c>
      <c r="H254" s="118">
        <f t="shared" si="22"/>
        <v>4.9504950495049549E-3</v>
      </c>
      <c r="I254" s="117">
        <v>320</v>
      </c>
      <c r="J254" s="118">
        <f t="shared" si="22"/>
        <v>0.57635467980295574</v>
      </c>
      <c r="K254" s="117">
        <v>161</v>
      </c>
      <c r="L254" s="118">
        <f t="shared" si="23"/>
        <v>-0.49687499999999996</v>
      </c>
    </row>
    <row r="255" spans="2:13" x14ac:dyDescent="0.25">
      <c r="B255" s="116" t="s">
        <v>84</v>
      </c>
      <c r="C255" s="117">
        <v>22</v>
      </c>
      <c r="D255" s="118">
        <v>1.2000000000000002</v>
      </c>
      <c r="E255" s="117">
        <v>9</v>
      </c>
      <c r="F255" s="118">
        <f t="shared" si="22"/>
        <v>-0.59090909090909083</v>
      </c>
      <c r="G255" s="117">
        <v>22</v>
      </c>
      <c r="H255" s="118">
        <f t="shared" si="22"/>
        <v>1.4444444444444446</v>
      </c>
      <c r="I255" s="117">
        <v>9</v>
      </c>
      <c r="J255" s="118">
        <f t="shared" si="22"/>
        <v>-0.59090909090909083</v>
      </c>
      <c r="K255" s="117">
        <v>15</v>
      </c>
      <c r="L255" s="118">
        <f t="shared" si="23"/>
        <v>0.66666666666666674</v>
      </c>
    </row>
    <row r="256" spans="2:13" x14ac:dyDescent="0.25">
      <c r="B256" s="116" t="s">
        <v>86</v>
      </c>
      <c r="C256" s="117">
        <v>23</v>
      </c>
      <c r="D256" s="118">
        <v>10.5</v>
      </c>
      <c r="E256" s="117">
        <v>2</v>
      </c>
      <c r="F256" s="118">
        <f t="shared" si="22"/>
        <v>-0.91304347826086962</v>
      </c>
      <c r="G256" s="117">
        <v>6</v>
      </c>
      <c r="H256" s="118">
        <f t="shared" si="22"/>
        <v>2</v>
      </c>
      <c r="I256" s="117">
        <v>23</v>
      </c>
      <c r="J256" s="118">
        <f t="shared" si="22"/>
        <v>2.8333333333333335</v>
      </c>
      <c r="K256" s="117">
        <v>18</v>
      </c>
      <c r="L256" s="118">
        <f t="shared" si="23"/>
        <v>-0.21739130434782605</v>
      </c>
    </row>
    <row r="257" spans="2:13" x14ac:dyDescent="0.25">
      <c r="B257" s="116" t="s">
        <v>88</v>
      </c>
      <c r="C257" s="117">
        <v>80</v>
      </c>
      <c r="D257" s="118">
        <v>1.8571428571428572</v>
      </c>
      <c r="E257" s="117">
        <v>7</v>
      </c>
      <c r="F257" s="118">
        <f t="shared" si="22"/>
        <v>-0.91249999999999998</v>
      </c>
      <c r="G257" s="117">
        <v>17</v>
      </c>
      <c r="H257" s="118">
        <f t="shared" si="22"/>
        <v>1.4285714285714284</v>
      </c>
      <c r="I257" s="117">
        <v>57</v>
      </c>
      <c r="J257" s="118">
        <f t="shared" si="22"/>
        <v>2.3529411764705883</v>
      </c>
      <c r="K257" s="117">
        <v>30</v>
      </c>
      <c r="L257" s="118">
        <f t="shared" si="23"/>
        <v>-0.47368421052631582</v>
      </c>
    </row>
    <row r="258" spans="2:13" x14ac:dyDescent="0.25">
      <c r="B258" s="116" t="s">
        <v>90</v>
      </c>
      <c r="C258" s="117">
        <v>7</v>
      </c>
      <c r="D258" s="118" t="s">
        <v>257</v>
      </c>
      <c r="E258" s="117">
        <v>15</v>
      </c>
      <c r="F258" s="118">
        <f t="shared" si="22"/>
        <v>1.1428571428571428</v>
      </c>
      <c r="G258" s="117">
        <v>25</v>
      </c>
      <c r="H258" s="118">
        <f t="shared" si="22"/>
        <v>0.66666666666666674</v>
      </c>
      <c r="I258" s="117">
        <v>11</v>
      </c>
      <c r="J258" s="118">
        <f t="shared" si="22"/>
        <v>-0.56000000000000005</v>
      </c>
      <c r="K258" s="117"/>
      <c r="L258" s="118"/>
    </row>
    <row r="259" spans="2:13" x14ac:dyDescent="0.25">
      <c r="B259" s="116" t="s">
        <v>92</v>
      </c>
      <c r="C259" s="117">
        <v>21</v>
      </c>
      <c r="D259" s="118">
        <v>6</v>
      </c>
      <c r="E259" s="117">
        <v>12</v>
      </c>
      <c r="F259" s="118">
        <f t="shared" si="22"/>
        <v>-0.4285714285714286</v>
      </c>
      <c r="G259" s="117">
        <v>10</v>
      </c>
      <c r="H259" s="118">
        <f t="shared" si="22"/>
        <v>-0.16666666666666663</v>
      </c>
      <c r="I259" s="117">
        <v>17</v>
      </c>
      <c r="J259" s="118">
        <f t="shared" si="22"/>
        <v>0.7</v>
      </c>
      <c r="K259" s="117"/>
      <c r="L259" s="118"/>
    </row>
    <row r="260" spans="2:13" x14ac:dyDescent="0.25">
      <c r="B260" s="116" t="s">
        <v>94</v>
      </c>
      <c r="C260" s="117">
        <v>86</v>
      </c>
      <c r="D260" s="118">
        <v>-0.69824561403508767</v>
      </c>
      <c r="E260" s="117">
        <v>77</v>
      </c>
      <c r="F260" s="118">
        <f t="shared" si="22"/>
        <v>-0.10465116279069764</v>
      </c>
      <c r="G260" s="117">
        <v>176</v>
      </c>
      <c r="H260" s="118">
        <f t="shared" si="22"/>
        <v>1.2857142857142856</v>
      </c>
      <c r="I260" s="117">
        <v>153</v>
      </c>
      <c r="J260" s="118">
        <f t="shared" si="22"/>
        <v>-0.13068181818181823</v>
      </c>
      <c r="K260" s="117"/>
      <c r="L260" s="118"/>
    </row>
    <row r="261" spans="2:13" x14ac:dyDescent="0.25">
      <c r="B261" s="116" t="s">
        <v>96</v>
      </c>
      <c r="C261" s="117">
        <v>784</v>
      </c>
      <c r="D261" s="118">
        <v>0.35875216637781637</v>
      </c>
      <c r="E261" s="117">
        <v>782</v>
      </c>
      <c r="F261" s="118">
        <f t="shared" si="22"/>
        <v>-2.5510204081632404E-3</v>
      </c>
      <c r="G261" s="117">
        <v>514</v>
      </c>
      <c r="H261" s="118">
        <f t="shared" si="22"/>
        <v>-0.34271099744245526</v>
      </c>
      <c r="I261" s="117">
        <v>557</v>
      </c>
      <c r="J261" s="118">
        <f t="shared" si="22"/>
        <v>8.3657587548638057E-2</v>
      </c>
      <c r="K261" s="117"/>
      <c r="L261" s="118"/>
    </row>
    <row r="262" spans="2:13" x14ac:dyDescent="0.25">
      <c r="B262" s="116" t="s">
        <v>98</v>
      </c>
      <c r="C262" s="117">
        <v>556</v>
      </c>
      <c r="D262" s="118">
        <v>0.12778904665314395</v>
      </c>
      <c r="E262" s="117">
        <v>560</v>
      </c>
      <c r="F262" s="118">
        <f t="shared" si="22"/>
        <v>7.194244604316502E-3</v>
      </c>
      <c r="G262" s="117">
        <v>676</v>
      </c>
      <c r="H262" s="118">
        <f t="shared" si="22"/>
        <v>0.20714285714285707</v>
      </c>
      <c r="I262" s="117">
        <v>441</v>
      </c>
      <c r="J262" s="118">
        <f t="shared" si="22"/>
        <v>-0.34763313609467461</v>
      </c>
      <c r="K262" s="117"/>
      <c r="L262" s="118"/>
    </row>
    <row r="263" spans="2:13" ht="15.75" x14ac:dyDescent="0.25">
      <c r="B263" s="119" t="s">
        <v>32</v>
      </c>
      <c r="C263" s="120">
        <v>3324</v>
      </c>
      <c r="D263" s="121">
        <v>1.3375527426160336</v>
      </c>
      <c r="E263" s="120">
        <v>3693</v>
      </c>
      <c r="F263" s="121">
        <f t="shared" si="22"/>
        <v>0.11101083032490977</v>
      </c>
      <c r="G263" s="120">
        <v>3368</v>
      </c>
      <c r="H263" s="121">
        <f t="shared" si="22"/>
        <v>-8.8004332520985606E-2</v>
      </c>
      <c r="I263" s="120">
        <v>3484</v>
      </c>
      <c r="J263" s="121">
        <f t="shared" si="22"/>
        <v>3.444180522565321E-2</v>
      </c>
      <c r="K263" s="120">
        <v>1865</v>
      </c>
      <c r="L263" s="121">
        <v>-0.19088937093275493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4" t="s">
        <v>258</v>
      </c>
      <c r="C268" s="274"/>
      <c r="D268" s="274"/>
      <c r="E268" s="274"/>
      <c r="F268" s="274"/>
      <c r="G268" s="274"/>
      <c r="H268" s="274"/>
      <c r="I268" s="274"/>
      <c r="J268" s="274"/>
      <c r="K268" s="274"/>
      <c r="L268" s="274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9" t="s">
        <v>136</v>
      </c>
      <c r="D270" s="300"/>
      <c r="E270" s="300"/>
      <c r="F270" s="300"/>
      <c r="G270" s="300"/>
      <c r="H270" s="300"/>
      <c r="I270" s="300"/>
      <c r="J270" s="300"/>
      <c r="K270" s="300"/>
      <c r="L270" s="300"/>
    </row>
    <row r="271" spans="2:13" ht="22.5" thickTop="1" thickBot="1" x14ac:dyDescent="0.3">
      <c r="B271" s="112"/>
      <c r="C271" s="304">
        <f>C$7</f>
        <v>2022</v>
      </c>
      <c r="D271" s="302"/>
      <c r="E271" s="304">
        <f>E$7</f>
        <v>2023</v>
      </c>
      <c r="F271" s="302"/>
      <c r="G271" s="304">
        <f>G$7</f>
        <v>2024</v>
      </c>
      <c r="H271" s="302"/>
      <c r="I271" s="304">
        <f>I$7</f>
        <v>2025</v>
      </c>
      <c r="J271" s="302"/>
      <c r="K271" s="304">
        <f>K$7</f>
        <v>2026</v>
      </c>
      <c r="L271" s="302"/>
    </row>
    <row r="272" spans="2:13" ht="16.5" thickTop="1" thickBot="1" x14ac:dyDescent="0.3">
      <c r="B272" s="87"/>
      <c r="C272" s="113" t="s">
        <v>74</v>
      </c>
      <c r="D272" s="114" t="str">
        <f>CONCATENATE("var ",RIGHT(C271,2),"/",RIGHT(C271-1,2))</f>
        <v>var 22/21</v>
      </c>
      <c r="E272" s="115" t="s">
        <v>74</v>
      </c>
      <c r="F272" s="114" t="str">
        <f>CONCATENATE("var ",RIGHT(E271,2),"/",RIGHT(E271-1,2))</f>
        <v>var 23/22</v>
      </c>
      <c r="G272" s="115" t="s">
        <v>74</v>
      </c>
      <c r="H272" s="114" t="str">
        <f>CONCATENATE("var ",RIGHT(G271,2),"/",RIGHT(G271-1,2))</f>
        <v>var 24/23</v>
      </c>
      <c r="I272" s="115" t="s">
        <v>74</v>
      </c>
      <c r="J272" s="114" t="str">
        <f>CONCATENATE("var ",RIGHT(I271,2),"/",RIGHT(I271-1,2))</f>
        <v>var 25/24</v>
      </c>
      <c r="K272" s="115" t="s">
        <v>74</v>
      </c>
      <c r="L272" s="114" t="str">
        <f>CONCATENATE("var ",RIGHT(K271,2),"/",RIGHT(K271-1,2))</f>
        <v>var 26/25</v>
      </c>
    </row>
    <row r="273" spans="2:12" x14ac:dyDescent="0.25">
      <c r="B273" s="116" t="s">
        <v>76</v>
      </c>
      <c r="C273" s="117">
        <v>232</v>
      </c>
      <c r="D273" s="118">
        <v>28</v>
      </c>
      <c r="E273" s="117">
        <v>528</v>
      </c>
      <c r="F273" s="118">
        <f t="shared" ref="F273:J285" si="24">IFERROR(E273/C273-1,"-")</f>
        <v>1.2758620689655173</v>
      </c>
      <c r="G273" s="117">
        <v>592</v>
      </c>
      <c r="H273" s="118">
        <f t="shared" si="24"/>
        <v>0.1212121212121211</v>
      </c>
      <c r="I273" s="117">
        <v>342</v>
      </c>
      <c r="J273" s="118">
        <f t="shared" si="24"/>
        <v>-0.42229729729729726</v>
      </c>
      <c r="K273" s="117">
        <v>352</v>
      </c>
      <c r="L273" s="118">
        <f t="shared" ref="L273:L279" si="25">IFERROR(K273/I273-1,"-")</f>
        <v>2.9239766081871288E-2</v>
      </c>
    </row>
    <row r="274" spans="2:12" x14ac:dyDescent="0.25">
      <c r="B274" s="116" t="s">
        <v>78</v>
      </c>
      <c r="C274" s="117">
        <v>194</v>
      </c>
      <c r="D274" s="118">
        <v>16.636363636363637</v>
      </c>
      <c r="E274" s="117">
        <v>457</v>
      </c>
      <c r="F274" s="118">
        <f t="shared" si="24"/>
        <v>1.3556701030927836</v>
      </c>
      <c r="G274" s="117">
        <v>407</v>
      </c>
      <c r="H274" s="118">
        <f t="shared" si="24"/>
        <v>-0.10940919037199126</v>
      </c>
      <c r="I274" s="117">
        <v>288</v>
      </c>
      <c r="J274" s="118">
        <f t="shared" si="24"/>
        <v>-0.29238329238329241</v>
      </c>
      <c r="K274" s="117">
        <v>256</v>
      </c>
      <c r="L274" s="118">
        <f t="shared" si="25"/>
        <v>-0.11111111111111116</v>
      </c>
    </row>
    <row r="275" spans="2:12" x14ac:dyDescent="0.25">
      <c r="B275" s="116" t="s">
        <v>80</v>
      </c>
      <c r="C275" s="117">
        <v>261</v>
      </c>
      <c r="D275" s="118">
        <v>16.399999999999999</v>
      </c>
      <c r="E275" s="117">
        <v>280</v>
      </c>
      <c r="F275" s="118">
        <f t="shared" si="24"/>
        <v>7.2796934865900331E-2</v>
      </c>
      <c r="G275" s="117">
        <v>446</v>
      </c>
      <c r="H275" s="118">
        <f t="shared" si="24"/>
        <v>0.59285714285714275</v>
      </c>
      <c r="I275" s="117">
        <v>331</v>
      </c>
      <c r="J275" s="118">
        <f t="shared" si="24"/>
        <v>-0.25784753363228696</v>
      </c>
      <c r="K275" s="117">
        <v>296</v>
      </c>
      <c r="L275" s="118">
        <f t="shared" si="25"/>
        <v>-0.10574018126888218</v>
      </c>
    </row>
    <row r="276" spans="2:12" x14ac:dyDescent="0.25">
      <c r="B276" s="116" t="s">
        <v>82</v>
      </c>
      <c r="C276" s="117">
        <v>187</v>
      </c>
      <c r="D276" s="118" t="s">
        <v>257</v>
      </c>
      <c r="E276" s="117">
        <v>281</v>
      </c>
      <c r="F276" s="118">
        <f t="shared" si="24"/>
        <v>0.50267379679144386</v>
      </c>
      <c r="G276" s="117">
        <v>96</v>
      </c>
      <c r="H276" s="118">
        <f t="shared" si="24"/>
        <v>-0.65836298932384341</v>
      </c>
      <c r="I276" s="117">
        <v>95</v>
      </c>
      <c r="J276" s="118">
        <f t="shared" si="24"/>
        <v>-1.041666666666663E-2</v>
      </c>
      <c r="K276" s="117">
        <v>170</v>
      </c>
      <c r="L276" s="118">
        <f t="shared" si="25"/>
        <v>0.78947368421052633</v>
      </c>
    </row>
    <row r="277" spans="2:12" x14ac:dyDescent="0.25">
      <c r="B277" s="116" t="s">
        <v>84</v>
      </c>
      <c r="C277" s="117">
        <v>2</v>
      </c>
      <c r="D277" s="118">
        <v>-0.33333333333333337</v>
      </c>
      <c r="E277" s="117">
        <v>28</v>
      </c>
      <c r="F277" s="118">
        <f t="shared" si="24"/>
        <v>13</v>
      </c>
      <c r="G277" s="117">
        <v>14</v>
      </c>
      <c r="H277" s="118">
        <f t="shared" si="24"/>
        <v>-0.5</v>
      </c>
      <c r="I277" s="117">
        <v>14</v>
      </c>
      <c r="J277" s="118">
        <f t="shared" si="24"/>
        <v>0</v>
      </c>
      <c r="K277" s="117">
        <v>16</v>
      </c>
      <c r="L277" s="118">
        <f t="shared" si="25"/>
        <v>0.14285714285714279</v>
      </c>
    </row>
    <row r="278" spans="2:12" x14ac:dyDescent="0.25">
      <c r="B278" s="116" t="s">
        <v>86</v>
      </c>
      <c r="C278" s="117">
        <v>12</v>
      </c>
      <c r="D278" s="118">
        <v>2</v>
      </c>
      <c r="E278" s="117">
        <v>11</v>
      </c>
      <c r="F278" s="118">
        <f t="shared" si="24"/>
        <v>-8.333333333333337E-2</v>
      </c>
      <c r="G278" s="117">
        <v>5</v>
      </c>
      <c r="H278" s="118">
        <f t="shared" si="24"/>
        <v>-0.54545454545454541</v>
      </c>
      <c r="I278" s="117">
        <v>23</v>
      </c>
      <c r="J278" s="118">
        <f t="shared" si="24"/>
        <v>3.5999999999999996</v>
      </c>
      <c r="K278" s="117">
        <v>13</v>
      </c>
      <c r="L278" s="118">
        <f t="shared" si="25"/>
        <v>-0.43478260869565222</v>
      </c>
    </row>
    <row r="279" spans="2:12" x14ac:dyDescent="0.25">
      <c r="B279" s="116" t="s">
        <v>88</v>
      </c>
      <c r="C279" s="117">
        <v>29</v>
      </c>
      <c r="D279" s="118">
        <v>1.4166666666666665</v>
      </c>
      <c r="E279" s="117">
        <v>14</v>
      </c>
      <c r="F279" s="118">
        <f t="shared" si="24"/>
        <v>-0.51724137931034475</v>
      </c>
      <c r="G279" s="117">
        <v>25</v>
      </c>
      <c r="H279" s="118">
        <f t="shared" si="24"/>
        <v>0.78571428571428581</v>
      </c>
      <c r="I279" s="117">
        <v>25</v>
      </c>
      <c r="J279" s="118">
        <f t="shared" si="24"/>
        <v>0</v>
      </c>
      <c r="K279" s="117">
        <v>7</v>
      </c>
      <c r="L279" s="118">
        <f t="shared" si="25"/>
        <v>-0.72</v>
      </c>
    </row>
    <row r="280" spans="2:12" x14ac:dyDescent="0.25">
      <c r="B280" s="116" t="s">
        <v>90</v>
      </c>
      <c r="C280" s="117">
        <v>9</v>
      </c>
      <c r="D280" s="118" t="s">
        <v>257</v>
      </c>
      <c r="E280" s="117">
        <v>32</v>
      </c>
      <c r="F280" s="118">
        <f t="shared" si="24"/>
        <v>2.5555555555555554</v>
      </c>
      <c r="G280" s="117">
        <v>3</v>
      </c>
      <c r="H280" s="118">
        <f t="shared" si="24"/>
        <v>-0.90625</v>
      </c>
      <c r="I280" s="117">
        <v>8</v>
      </c>
      <c r="J280" s="118">
        <f t="shared" si="24"/>
        <v>1.6666666666666665</v>
      </c>
      <c r="K280" s="117"/>
      <c r="L280" s="118"/>
    </row>
    <row r="281" spans="2:12" x14ac:dyDescent="0.25">
      <c r="B281" s="116" t="s">
        <v>92</v>
      </c>
      <c r="C281" s="117">
        <v>0</v>
      </c>
      <c r="D281" s="118" t="s">
        <v>257</v>
      </c>
      <c r="E281" s="117">
        <v>11</v>
      </c>
      <c r="F281" s="118" t="str">
        <f t="shared" si="24"/>
        <v>-</v>
      </c>
      <c r="G281" s="117">
        <v>12</v>
      </c>
      <c r="H281" s="118">
        <f t="shared" si="24"/>
        <v>9.0909090909090828E-2</v>
      </c>
      <c r="I281" s="117">
        <v>7</v>
      </c>
      <c r="J281" s="118">
        <f t="shared" si="24"/>
        <v>-0.41666666666666663</v>
      </c>
      <c r="K281" s="117"/>
      <c r="L281" s="118"/>
    </row>
    <row r="282" spans="2:12" x14ac:dyDescent="0.25">
      <c r="B282" s="116" t="s">
        <v>94</v>
      </c>
      <c r="C282" s="117">
        <v>151</v>
      </c>
      <c r="D282" s="118">
        <v>6.3380281690140761E-2</v>
      </c>
      <c r="E282" s="117">
        <v>132</v>
      </c>
      <c r="F282" s="118">
        <f t="shared" si="24"/>
        <v>-0.1258278145695364</v>
      </c>
      <c r="G282" s="117">
        <v>229</v>
      </c>
      <c r="H282" s="118">
        <f t="shared" si="24"/>
        <v>0.73484848484848486</v>
      </c>
      <c r="I282" s="117">
        <v>228</v>
      </c>
      <c r="J282" s="118">
        <f t="shared" si="24"/>
        <v>-4.366812227074246E-3</v>
      </c>
      <c r="K282" s="117"/>
      <c r="L282" s="118"/>
    </row>
    <row r="283" spans="2:12" x14ac:dyDescent="0.25">
      <c r="B283" s="116" t="s">
        <v>96</v>
      </c>
      <c r="C283" s="117">
        <v>417</v>
      </c>
      <c r="D283" s="118">
        <v>0.10610079575596809</v>
      </c>
      <c r="E283" s="117">
        <v>543</v>
      </c>
      <c r="F283" s="118">
        <f t="shared" si="24"/>
        <v>0.30215827338129486</v>
      </c>
      <c r="G283" s="117">
        <v>519</v>
      </c>
      <c r="H283" s="118">
        <f t="shared" si="24"/>
        <v>-4.4198895027624308E-2</v>
      </c>
      <c r="I283" s="117">
        <v>481</v>
      </c>
      <c r="J283" s="118">
        <f t="shared" si="24"/>
        <v>-7.3217726396917149E-2</v>
      </c>
      <c r="K283" s="117"/>
      <c r="L283" s="118"/>
    </row>
    <row r="284" spans="2:12" x14ac:dyDescent="0.25">
      <c r="B284" s="116" t="s">
        <v>98</v>
      </c>
      <c r="C284" s="117">
        <v>585</v>
      </c>
      <c r="D284" s="118">
        <v>0.56000000000000005</v>
      </c>
      <c r="E284" s="117">
        <v>569</v>
      </c>
      <c r="F284" s="118">
        <f t="shared" si="24"/>
        <v>-2.7350427350427364E-2</v>
      </c>
      <c r="G284" s="117">
        <v>484</v>
      </c>
      <c r="H284" s="118">
        <f t="shared" si="24"/>
        <v>-0.14938488576449915</v>
      </c>
      <c r="I284" s="117">
        <v>411</v>
      </c>
      <c r="J284" s="118">
        <f t="shared" si="24"/>
        <v>-0.15082644628099173</v>
      </c>
      <c r="K284" s="117"/>
      <c r="L284" s="118"/>
    </row>
    <row r="285" spans="2:12" ht="15.75" x14ac:dyDescent="0.25">
      <c r="B285" s="119" t="s">
        <v>32</v>
      </c>
      <c r="C285" s="120">
        <v>2079</v>
      </c>
      <c r="D285" s="121">
        <v>1.1953537486800423</v>
      </c>
      <c r="E285" s="120">
        <v>2886</v>
      </c>
      <c r="F285" s="121">
        <f t="shared" si="24"/>
        <v>0.38816738816738816</v>
      </c>
      <c r="G285" s="120">
        <v>2832</v>
      </c>
      <c r="H285" s="121">
        <f t="shared" si="24"/>
        <v>-1.8711018711018657E-2</v>
      </c>
      <c r="I285" s="120">
        <v>2253</v>
      </c>
      <c r="J285" s="121">
        <f t="shared" si="24"/>
        <v>-0.20444915254237284</v>
      </c>
      <c r="K285" s="120">
        <v>1110</v>
      </c>
      <c r="L285" s="121">
        <v>-7.1556350626118537E-3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EBC3-CC27-4520-AA20-4CF2047CD777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274" t="s">
        <v>246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1" t="s">
        <v>71</v>
      </c>
    </row>
    <row r="5" spans="1:18" ht="10.5" customHeight="1" thickBot="1" x14ac:dyDescent="0.3">
      <c r="B5" s="109"/>
      <c r="C5" s="109"/>
      <c r="D5" s="109"/>
      <c r="E5" s="109"/>
      <c r="F5" s="109"/>
      <c r="G5" s="109"/>
      <c r="H5" s="109"/>
      <c r="I5" s="109"/>
      <c r="J5" s="110"/>
      <c r="K5" s="109"/>
      <c r="L5" s="109"/>
      <c r="M5" s="109"/>
      <c r="N5" s="109"/>
      <c r="O5" s="109"/>
      <c r="P5" s="4"/>
      <c r="Q5" s="4"/>
      <c r="R5" s="1" t="s">
        <v>72</v>
      </c>
    </row>
    <row r="6" spans="1:18" ht="22.5" thickTop="1" thickBot="1" x14ac:dyDescent="0.3">
      <c r="B6" s="111" t="s">
        <v>32</v>
      </c>
      <c r="C6" s="299" t="s">
        <v>137</v>
      </c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</row>
    <row r="7" spans="1:18" ht="22.5" thickTop="1" thickBot="1" x14ac:dyDescent="0.3">
      <c r="B7" s="112"/>
      <c r="C7" s="124">
        <v>2019</v>
      </c>
      <c r="D7" s="304">
        <v>2020</v>
      </c>
      <c r="E7" s="302"/>
      <c r="F7" s="304">
        <v>2021</v>
      </c>
      <c r="G7" s="302"/>
      <c r="H7" s="304">
        <v>2022</v>
      </c>
      <c r="I7" s="302"/>
      <c r="J7" s="304">
        <v>2023</v>
      </c>
      <c r="K7" s="302"/>
      <c r="L7" s="301">
        <v>2024</v>
      </c>
      <c r="M7" s="302"/>
      <c r="N7" s="301">
        <v>2025</v>
      </c>
      <c r="O7" s="303"/>
      <c r="P7" s="301">
        <v>2026</v>
      </c>
      <c r="Q7" s="303"/>
    </row>
    <row r="8" spans="1:18" ht="16.5" thickTop="1" thickBot="1" x14ac:dyDescent="0.3">
      <c r="B8" s="87"/>
      <c r="C8" s="113" t="s">
        <v>74</v>
      </c>
      <c r="D8" s="113" t="s">
        <v>74</v>
      </c>
      <c r="E8" s="114" t="s">
        <v>138</v>
      </c>
      <c r="F8" s="113" t="s">
        <v>74</v>
      </c>
      <c r="G8" s="114" t="s">
        <v>139</v>
      </c>
      <c r="H8" s="113" t="s">
        <v>74</v>
      </c>
      <c r="I8" s="114" t="s">
        <v>140</v>
      </c>
      <c r="J8" s="113" t="s">
        <v>74</v>
      </c>
      <c r="K8" s="114" t="s">
        <v>259</v>
      </c>
      <c r="L8" s="115" t="s">
        <v>74</v>
      </c>
      <c r="M8" s="114" t="s">
        <v>260</v>
      </c>
      <c r="N8" s="115" t="s">
        <v>74</v>
      </c>
      <c r="O8" s="114" t="s">
        <v>261</v>
      </c>
      <c r="P8" s="115" t="s">
        <v>74</v>
      </c>
      <c r="Q8" s="114" t="s">
        <v>141</v>
      </c>
    </row>
    <row r="9" spans="1:18" x14ac:dyDescent="0.25">
      <c r="A9" s="1" t="s">
        <v>75</v>
      </c>
      <c r="B9" s="116" t="s">
        <v>76</v>
      </c>
      <c r="C9" s="117">
        <v>19740</v>
      </c>
      <c r="D9" s="117">
        <v>21031</v>
      </c>
      <c r="E9" s="118">
        <f t="shared" ref="E9:E21" si="0">D9/C9-1</f>
        <v>6.5400202634245286E-2</v>
      </c>
      <c r="F9" s="117">
        <v>6223</v>
      </c>
      <c r="G9" s="118">
        <f>F9/D9-1</f>
        <v>-0.70410346631163523</v>
      </c>
      <c r="H9" s="117">
        <v>15598</v>
      </c>
      <c r="I9" s="118">
        <f>IFERROR(H9/F9-1,"-")</f>
        <v>1.5065081150570463</v>
      </c>
      <c r="J9" s="117">
        <v>22490</v>
      </c>
      <c r="K9" s="118">
        <f>IFERROR(J9/H9-1,"-")</f>
        <v>0.44185151942556744</v>
      </c>
      <c r="L9" s="117">
        <v>23190</v>
      </c>
      <c r="M9" s="118">
        <f t="shared" ref="M9:M21" si="1">IFERROR(L9/J9-1,"-")</f>
        <v>3.1124944419742118E-2</v>
      </c>
      <c r="N9" s="117">
        <v>22528</v>
      </c>
      <c r="O9" s="118">
        <f>IFERROR(N9/L9-1,"-")</f>
        <v>-2.8546787408365693E-2</v>
      </c>
      <c r="P9" s="117">
        <v>23783</v>
      </c>
      <c r="Q9" s="118">
        <f t="shared" ref="Q9:Q20" si="2">IFERROR(P9/N9-1,"-")</f>
        <v>5.5708451704545414E-2</v>
      </c>
    </row>
    <row r="10" spans="1:18" x14ac:dyDescent="0.25">
      <c r="A10" s="1" t="s">
        <v>77</v>
      </c>
      <c r="B10" s="116" t="s">
        <v>78</v>
      </c>
      <c r="C10" s="117">
        <v>19223</v>
      </c>
      <c r="D10" s="117">
        <v>22403</v>
      </c>
      <c r="E10" s="118">
        <f t="shared" si="0"/>
        <v>0.16542683244030587</v>
      </c>
      <c r="F10" s="117">
        <v>5135</v>
      </c>
      <c r="G10" s="118">
        <f t="shared" ref="G10:G20" si="3">F10/D10-1</f>
        <v>-0.7707896263893228</v>
      </c>
      <c r="H10" s="117">
        <v>21666</v>
      </c>
      <c r="I10" s="118">
        <f t="shared" ref="G10:I21" si="4">IFERROR(H10/F10-1,"-")</f>
        <v>3.2192794547224928</v>
      </c>
      <c r="J10" s="117">
        <v>23086</v>
      </c>
      <c r="K10" s="118">
        <f t="shared" ref="K10:K21" si="5">IFERROR(J10/H10-1,"-")</f>
        <v>6.5540478168559124E-2</v>
      </c>
      <c r="L10" s="117">
        <v>23921</v>
      </c>
      <c r="M10" s="118">
        <f t="shared" si="1"/>
        <v>3.6169106817985019E-2</v>
      </c>
      <c r="N10" s="117">
        <v>23285</v>
      </c>
      <c r="O10" s="118">
        <f t="shared" ref="O10:O21" si="6">IFERROR(N10/L10-1,"-")</f>
        <v>-2.6587517244262338E-2</v>
      </c>
      <c r="P10" s="117">
        <v>21964</v>
      </c>
      <c r="Q10" s="118">
        <f t="shared" si="2"/>
        <v>-5.6731801589005815E-2</v>
      </c>
    </row>
    <row r="11" spans="1:18" x14ac:dyDescent="0.25">
      <c r="A11" s="1" t="s">
        <v>79</v>
      </c>
      <c r="B11" s="116" t="s">
        <v>80</v>
      </c>
      <c r="C11" s="117">
        <v>21973</v>
      </c>
      <c r="D11" s="117">
        <v>8865</v>
      </c>
      <c r="E11" s="118">
        <f t="shared" si="0"/>
        <v>-0.59655031174623407</v>
      </c>
      <c r="F11" s="117">
        <v>5413</v>
      </c>
      <c r="G11" s="118">
        <f t="shared" si="3"/>
        <v>-0.38939650310208684</v>
      </c>
      <c r="H11" s="117">
        <v>22231</v>
      </c>
      <c r="I11" s="118">
        <f t="shared" si="4"/>
        <v>3.1069647145760211</v>
      </c>
      <c r="J11" s="117">
        <v>21689</v>
      </c>
      <c r="K11" s="118">
        <f t="shared" si="5"/>
        <v>-2.4380369753947195E-2</v>
      </c>
      <c r="L11" s="117">
        <v>27356</v>
      </c>
      <c r="M11" s="118">
        <f t="shared" si="1"/>
        <v>0.26128452210798092</v>
      </c>
      <c r="N11" s="117">
        <v>24054</v>
      </c>
      <c r="O11" s="118">
        <f t="shared" si="6"/>
        <v>-0.12070478140078955</v>
      </c>
      <c r="P11" s="117">
        <v>23677</v>
      </c>
      <c r="Q11" s="118">
        <f t="shared" si="2"/>
        <v>-1.5673068928244827E-2</v>
      </c>
    </row>
    <row r="12" spans="1:18" x14ac:dyDescent="0.25">
      <c r="A12" s="1" t="s">
        <v>81</v>
      </c>
      <c r="B12" s="116" t="s">
        <v>82</v>
      </c>
      <c r="C12" s="117">
        <v>20119</v>
      </c>
      <c r="D12" s="117">
        <v>0</v>
      </c>
      <c r="E12" s="118">
        <f t="shared" si="0"/>
        <v>-1</v>
      </c>
      <c r="F12" s="117">
        <v>6463</v>
      </c>
      <c r="G12" s="118" t="str">
        <f t="shared" si="4"/>
        <v>-</v>
      </c>
      <c r="H12" s="117">
        <v>23894</v>
      </c>
      <c r="I12" s="118">
        <f t="shared" si="4"/>
        <v>2.6970447160761255</v>
      </c>
      <c r="J12" s="117">
        <v>23484</v>
      </c>
      <c r="K12" s="118">
        <f t="shared" si="5"/>
        <v>-1.715911944421189E-2</v>
      </c>
      <c r="L12" s="117">
        <v>22205</v>
      </c>
      <c r="M12" s="118">
        <f t="shared" si="1"/>
        <v>-5.4462612842786529E-2</v>
      </c>
      <c r="N12" s="117">
        <v>23503</v>
      </c>
      <c r="O12" s="118">
        <f t="shared" si="6"/>
        <v>5.845530285971634E-2</v>
      </c>
      <c r="P12" s="117">
        <v>23510</v>
      </c>
      <c r="Q12" s="118">
        <f t="shared" si="2"/>
        <v>2.9783431902319357E-4</v>
      </c>
    </row>
    <row r="13" spans="1:18" x14ac:dyDescent="0.25">
      <c r="A13" s="1" t="s">
        <v>83</v>
      </c>
      <c r="B13" s="116" t="s">
        <v>84</v>
      </c>
      <c r="C13" s="117">
        <v>14799</v>
      </c>
      <c r="D13" s="117">
        <v>0</v>
      </c>
      <c r="E13" s="118">
        <f t="shared" si="0"/>
        <v>-1</v>
      </c>
      <c r="F13" s="117">
        <v>6823</v>
      </c>
      <c r="G13" s="118" t="str">
        <f t="shared" si="4"/>
        <v>-</v>
      </c>
      <c r="H13" s="117">
        <v>20251</v>
      </c>
      <c r="I13" s="118">
        <f t="shared" si="4"/>
        <v>1.9680492452000586</v>
      </c>
      <c r="J13" s="117">
        <v>21547</v>
      </c>
      <c r="K13" s="118">
        <f t="shared" si="5"/>
        <v>6.3996839662238791E-2</v>
      </c>
      <c r="L13" s="117">
        <v>23449</v>
      </c>
      <c r="M13" s="118">
        <f t="shared" si="1"/>
        <v>8.8272149255116616E-2</v>
      </c>
      <c r="N13" s="117">
        <v>19536</v>
      </c>
      <c r="O13" s="118">
        <f t="shared" si="6"/>
        <v>-0.16687278775214298</v>
      </c>
      <c r="P13" s="117">
        <v>23254</v>
      </c>
      <c r="Q13" s="118">
        <f t="shared" si="2"/>
        <v>0.19031531531531543</v>
      </c>
    </row>
    <row r="14" spans="1:18" x14ac:dyDescent="0.25">
      <c r="A14" s="1" t="s">
        <v>85</v>
      </c>
      <c r="B14" s="116" t="s">
        <v>86</v>
      </c>
      <c r="C14" s="117">
        <v>19316</v>
      </c>
      <c r="D14" s="117">
        <v>0</v>
      </c>
      <c r="E14" s="118">
        <f t="shared" si="0"/>
        <v>-1</v>
      </c>
      <c r="F14" s="117">
        <v>3802</v>
      </c>
      <c r="G14" s="118" t="str">
        <f t="shared" si="4"/>
        <v>-</v>
      </c>
      <c r="H14" s="117">
        <v>18886</v>
      </c>
      <c r="I14" s="118">
        <f t="shared" si="4"/>
        <v>3.9673855865334033</v>
      </c>
      <c r="J14" s="117">
        <v>21065</v>
      </c>
      <c r="K14" s="118">
        <f t="shared" si="5"/>
        <v>0.11537646934237</v>
      </c>
      <c r="L14" s="117">
        <v>22841</v>
      </c>
      <c r="M14" s="118">
        <f t="shared" si="1"/>
        <v>8.4310467600284822E-2</v>
      </c>
      <c r="N14" s="117">
        <v>23159</v>
      </c>
      <c r="O14" s="118">
        <f t="shared" si="6"/>
        <v>1.3922332647432256E-2</v>
      </c>
      <c r="P14" s="117">
        <v>25073</v>
      </c>
      <c r="Q14" s="118">
        <f t="shared" si="2"/>
        <v>8.2646055529167928E-2</v>
      </c>
    </row>
    <row r="15" spans="1:18" x14ac:dyDescent="0.25">
      <c r="A15" s="1" t="s">
        <v>87</v>
      </c>
      <c r="B15" s="116" t="s">
        <v>88</v>
      </c>
      <c r="C15" s="117">
        <v>24858</v>
      </c>
      <c r="D15" s="117">
        <v>0</v>
      </c>
      <c r="E15" s="118">
        <f t="shared" si="0"/>
        <v>-1</v>
      </c>
      <c r="F15" s="117">
        <v>10219</v>
      </c>
      <c r="G15" s="118" t="str">
        <f t="shared" si="4"/>
        <v>-</v>
      </c>
      <c r="H15" s="117">
        <v>23111</v>
      </c>
      <c r="I15" s="118">
        <f t="shared" si="4"/>
        <v>1.2615715823466092</v>
      </c>
      <c r="J15" s="117">
        <v>26451</v>
      </c>
      <c r="K15" s="118">
        <f t="shared" si="5"/>
        <v>0.14451992557656523</v>
      </c>
      <c r="L15" s="117">
        <v>24893</v>
      </c>
      <c r="M15" s="118">
        <f t="shared" si="1"/>
        <v>-5.8901364787720678E-2</v>
      </c>
      <c r="N15" s="117">
        <v>27952</v>
      </c>
      <c r="O15" s="118">
        <f t="shared" si="6"/>
        <v>0.12288595187402085</v>
      </c>
      <c r="P15" s="117">
        <v>27459</v>
      </c>
      <c r="Q15" s="118">
        <f t="shared" si="2"/>
        <v>-1.7637378362907796E-2</v>
      </c>
    </row>
    <row r="16" spans="1:18" x14ac:dyDescent="0.25">
      <c r="A16" s="1" t="s">
        <v>89</v>
      </c>
      <c r="B16" s="116" t="s">
        <v>90</v>
      </c>
      <c r="C16" s="117">
        <v>24709</v>
      </c>
      <c r="D16" s="117">
        <v>13295</v>
      </c>
      <c r="E16" s="118">
        <f t="shared" si="0"/>
        <v>-0.46193694605204583</v>
      </c>
      <c r="F16" s="117">
        <v>18239</v>
      </c>
      <c r="G16" s="118">
        <f t="shared" si="3"/>
        <v>0.37186912373072589</v>
      </c>
      <c r="H16" s="117">
        <v>24659</v>
      </c>
      <c r="I16" s="118">
        <f t="shared" si="4"/>
        <v>0.35199298207138541</v>
      </c>
      <c r="J16" s="117">
        <v>25495</v>
      </c>
      <c r="K16" s="118">
        <f t="shared" si="5"/>
        <v>3.3902429133379375E-2</v>
      </c>
      <c r="L16" s="117">
        <v>25319</v>
      </c>
      <c r="M16" s="118">
        <f t="shared" si="1"/>
        <v>-6.9033143753677306E-3</v>
      </c>
      <c r="N16" s="117">
        <v>25459</v>
      </c>
      <c r="O16" s="118">
        <f t="shared" si="6"/>
        <v>5.5294442908486729E-3</v>
      </c>
      <c r="P16" s="117">
        <v>0</v>
      </c>
      <c r="Q16" s="118">
        <f t="shared" si="2"/>
        <v>-1</v>
      </c>
    </row>
    <row r="17" spans="1:17" x14ac:dyDescent="0.25">
      <c r="A17" s="1" t="s">
        <v>91</v>
      </c>
      <c r="B17" s="116" t="s">
        <v>92</v>
      </c>
      <c r="C17" s="117">
        <v>22149</v>
      </c>
      <c r="D17" s="117">
        <v>5725</v>
      </c>
      <c r="E17" s="118">
        <f t="shared" si="0"/>
        <v>-0.74152331933721616</v>
      </c>
      <c r="F17" s="117">
        <v>15267</v>
      </c>
      <c r="G17" s="118">
        <f t="shared" si="3"/>
        <v>1.6667248908296943</v>
      </c>
      <c r="H17" s="117">
        <v>20130</v>
      </c>
      <c r="I17" s="118">
        <f t="shared" si="4"/>
        <v>0.31853016309687554</v>
      </c>
      <c r="J17" s="117">
        <v>22106</v>
      </c>
      <c r="K17" s="118">
        <f t="shared" si="5"/>
        <v>9.8161947342275235E-2</v>
      </c>
      <c r="L17" s="117">
        <v>21182</v>
      </c>
      <c r="M17" s="118">
        <f t="shared" si="1"/>
        <v>-4.1798606713109532E-2</v>
      </c>
      <c r="N17" s="117">
        <v>24257</v>
      </c>
      <c r="O17" s="118">
        <f t="shared" si="6"/>
        <v>0.14517042772165056</v>
      </c>
      <c r="P17" s="117">
        <v>0</v>
      </c>
      <c r="Q17" s="118">
        <f t="shared" si="2"/>
        <v>-1</v>
      </c>
    </row>
    <row r="18" spans="1:17" x14ac:dyDescent="0.25">
      <c r="A18" s="1" t="s">
        <v>93</v>
      </c>
      <c r="B18" s="116" t="s">
        <v>94</v>
      </c>
      <c r="C18" s="117">
        <v>22803</v>
      </c>
      <c r="D18" s="117">
        <v>6665</v>
      </c>
      <c r="E18" s="118">
        <f t="shared" si="0"/>
        <v>-0.70771389729421563</v>
      </c>
      <c r="F18" s="117">
        <v>23140</v>
      </c>
      <c r="G18" s="118">
        <f t="shared" si="3"/>
        <v>2.471867966991748</v>
      </c>
      <c r="H18" s="117">
        <v>22327</v>
      </c>
      <c r="I18" s="118">
        <f t="shared" si="4"/>
        <v>-3.5133967156439017E-2</v>
      </c>
      <c r="J18" s="117">
        <v>25007</v>
      </c>
      <c r="K18" s="118">
        <f t="shared" si="5"/>
        <v>0.12003403950373981</v>
      </c>
      <c r="L18" s="117">
        <v>27341</v>
      </c>
      <c r="M18" s="118">
        <f t="shared" si="1"/>
        <v>9.3333866517375075E-2</v>
      </c>
      <c r="N18" s="117">
        <v>26482</v>
      </c>
      <c r="O18" s="118">
        <f t="shared" si="6"/>
        <v>-3.1418016897699408E-2</v>
      </c>
      <c r="P18" s="117">
        <v>0</v>
      </c>
      <c r="Q18" s="118">
        <f t="shared" si="2"/>
        <v>-1</v>
      </c>
    </row>
    <row r="19" spans="1:17" x14ac:dyDescent="0.25">
      <c r="A19" s="1" t="s">
        <v>95</v>
      </c>
      <c r="B19" s="116" t="s">
        <v>96</v>
      </c>
      <c r="C19" s="117">
        <v>19561</v>
      </c>
      <c r="D19" s="117">
        <v>4928</v>
      </c>
      <c r="E19" s="118">
        <f t="shared" si="0"/>
        <v>-0.74807013956341706</v>
      </c>
      <c r="F19" s="117">
        <v>19838</v>
      </c>
      <c r="G19" s="118">
        <f t="shared" si="3"/>
        <v>3.0255681818181817</v>
      </c>
      <c r="H19" s="117">
        <v>21079</v>
      </c>
      <c r="I19" s="118">
        <f t="shared" si="4"/>
        <v>6.2556709345700234E-2</v>
      </c>
      <c r="J19" s="117">
        <v>24207</v>
      </c>
      <c r="K19" s="118">
        <f t="shared" si="5"/>
        <v>0.14839413634422893</v>
      </c>
      <c r="L19" s="117">
        <v>23363</v>
      </c>
      <c r="M19" s="118">
        <f t="shared" si="1"/>
        <v>-3.4865947866319691E-2</v>
      </c>
      <c r="N19" s="117">
        <v>23375</v>
      </c>
      <c r="O19" s="118">
        <f t="shared" si="6"/>
        <v>5.1363266703763344E-4</v>
      </c>
      <c r="P19" s="117">
        <v>0</v>
      </c>
      <c r="Q19" s="118">
        <f t="shared" si="2"/>
        <v>-1</v>
      </c>
    </row>
    <row r="20" spans="1:17" x14ac:dyDescent="0.25">
      <c r="A20" s="1" t="s">
        <v>97</v>
      </c>
      <c r="B20" s="116" t="s">
        <v>98</v>
      </c>
      <c r="C20" s="117">
        <v>20974</v>
      </c>
      <c r="D20" s="117">
        <v>6261</v>
      </c>
      <c r="E20" s="118">
        <f t="shared" si="0"/>
        <v>-0.70148755602174118</v>
      </c>
      <c r="F20" s="117">
        <v>19784</v>
      </c>
      <c r="G20" s="118">
        <f t="shared" si="3"/>
        <v>2.1598786136399934</v>
      </c>
      <c r="H20" s="117">
        <v>23310</v>
      </c>
      <c r="I20" s="118">
        <f t="shared" si="4"/>
        <v>0.17822482814395468</v>
      </c>
      <c r="J20" s="117">
        <v>24142</v>
      </c>
      <c r="K20" s="118">
        <f t="shared" si="5"/>
        <v>3.5692835692835656E-2</v>
      </c>
      <c r="L20" s="117">
        <v>23290</v>
      </c>
      <c r="M20" s="118">
        <f t="shared" si="1"/>
        <v>-3.5291193770193074E-2</v>
      </c>
      <c r="N20" s="117">
        <v>24074</v>
      </c>
      <c r="O20" s="118">
        <f t="shared" si="6"/>
        <v>3.3662516101331086E-2</v>
      </c>
      <c r="P20" s="117">
        <v>0</v>
      </c>
      <c r="Q20" s="118">
        <f t="shared" si="2"/>
        <v>-1</v>
      </c>
    </row>
    <row r="21" spans="1:17" ht="15.75" x14ac:dyDescent="0.25">
      <c r="A21" s="1" t="s">
        <v>0</v>
      </c>
      <c r="B21" s="119" t="s">
        <v>32</v>
      </c>
      <c r="C21" s="120">
        <v>250224</v>
      </c>
      <c r="D21" s="120">
        <v>96681</v>
      </c>
      <c r="E21" s="121">
        <f t="shared" si="0"/>
        <v>-0.61362219451371569</v>
      </c>
      <c r="F21" s="120">
        <v>140346</v>
      </c>
      <c r="G21" s="121">
        <f>F21/D21-1</f>
        <v>0.45163992925186958</v>
      </c>
      <c r="H21" s="120">
        <v>257142</v>
      </c>
      <c r="I21" s="121">
        <f t="shared" si="4"/>
        <v>0.8322004189645591</v>
      </c>
      <c r="J21" s="120">
        <v>280769</v>
      </c>
      <c r="K21" s="121">
        <f t="shared" si="5"/>
        <v>9.1883084054724673E-2</v>
      </c>
      <c r="L21" s="120">
        <v>288350</v>
      </c>
      <c r="M21" s="121">
        <f t="shared" si="1"/>
        <v>2.7000844110282918E-2</v>
      </c>
      <c r="N21" s="120">
        <v>287664</v>
      </c>
      <c r="O21" s="121">
        <f t="shared" si="6"/>
        <v>-2.3790532339170722E-3</v>
      </c>
      <c r="P21" s="120">
        <v>168720</v>
      </c>
      <c r="Q21" s="121">
        <v>2.8673856978240098E-2</v>
      </c>
    </row>
    <row r="22" spans="1:17" ht="6" customHeight="1" x14ac:dyDescent="0.25"/>
    <row r="23" spans="1:1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17"/>
      <c r="Q23" s="107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83004-6054-435D-B827-DC516289B2BF}">
  <sheetPr>
    <tabColor theme="7" tint="0.79998168889431442"/>
  </sheetPr>
  <dimension ref="A4:M114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4" t="s">
        <v>262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137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5">
        <f t="shared" ref="C7" si="0">E7-1</f>
        <v>2022</v>
      </c>
      <c r="D7" s="302"/>
      <c r="E7" s="301">
        <f t="shared" ref="E7" si="1">G7-1</f>
        <v>2023</v>
      </c>
      <c r="F7" s="302"/>
      <c r="G7" s="301">
        <f t="shared" ref="G7" si="2">I7-1</f>
        <v>2024</v>
      </c>
      <c r="H7" s="302"/>
      <c r="I7" s="301">
        <f>K7-1</f>
        <v>2025</v>
      </c>
      <c r="J7" s="302"/>
      <c r="K7" s="301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15598</v>
      </c>
      <c r="D9" s="118">
        <v>1.5065081150570463</v>
      </c>
      <c r="E9" s="117">
        <v>22490</v>
      </c>
      <c r="F9" s="118">
        <f t="shared" ref="F9:J21" si="3">IFERROR(E9/C9-1,"-")</f>
        <v>0.44185151942556744</v>
      </c>
      <c r="G9" s="117">
        <v>23190</v>
      </c>
      <c r="H9" s="118">
        <f t="shared" si="3"/>
        <v>3.1124944419742118E-2</v>
      </c>
      <c r="I9" s="117">
        <v>22528</v>
      </c>
      <c r="J9" s="118">
        <f t="shared" si="3"/>
        <v>-2.8546787408365693E-2</v>
      </c>
      <c r="K9" s="117">
        <v>23783</v>
      </c>
      <c r="L9" s="118">
        <f t="shared" ref="L9:L15" si="4">IFERROR(K9/I9-1,"-")</f>
        <v>5.5708451704545414E-2</v>
      </c>
    </row>
    <row r="10" spans="1:13" x14ac:dyDescent="0.25">
      <c r="A10" s="1" t="s">
        <v>77</v>
      </c>
      <c r="B10" s="116" t="s">
        <v>78</v>
      </c>
      <c r="C10" s="117">
        <v>21666</v>
      </c>
      <c r="D10" s="118">
        <v>3.2192794547224928</v>
      </c>
      <c r="E10" s="117">
        <v>23086</v>
      </c>
      <c r="F10" s="118">
        <f t="shared" si="3"/>
        <v>6.5540478168559124E-2</v>
      </c>
      <c r="G10" s="117">
        <v>23921</v>
      </c>
      <c r="H10" s="118">
        <f t="shared" si="3"/>
        <v>3.6169106817985019E-2</v>
      </c>
      <c r="I10" s="117">
        <v>23285</v>
      </c>
      <c r="J10" s="118">
        <f t="shared" si="3"/>
        <v>-2.6587517244262338E-2</v>
      </c>
      <c r="K10" s="117">
        <v>21964</v>
      </c>
      <c r="L10" s="118">
        <f t="shared" si="4"/>
        <v>-5.6731801589005815E-2</v>
      </c>
    </row>
    <row r="11" spans="1:13" x14ac:dyDescent="0.25">
      <c r="A11" s="1" t="s">
        <v>79</v>
      </c>
      <c r="B11" s="116" t="s">
        <v>80</v>
      </c>
      <c r="C11" s="117">
        <v>22231</v>
      </c>
      <c r="D11" s="118">
        <v>3.1069647145760211</v>
      </c>
      <c r="E11" s="117">
        <v>21689</v>
      </c>
      <c r="F11" s="118">
        <f t="shared" si="3"/>
        <v>-2.4380369753947195E-2</v>
      </c>
      <c r="G11" s="117">
        <v>27356</v>
      </c>
      <c r="H11" s="118">
        <f t="shared" si="3"/>
        <v>0.26128452210798092</v>
      </c>
      <c r="I11" s="117">
        <v>24054</v>
      </c>
      <c r="J11" s="118">
        <f t="shared" si="3"/>
        <v>-0.12070478140078955</v>
      </c>
      <c r="K11" s="117">
        <v>23677</v>
      </c>
      <c r="L11" s="118">
        <f t="shared" si="4"/>
        <v>-1.5673068928244827E-2</v>
      </c>
    </row>
    <row r="12" spans="1:13" x14ac:dyDescent="0.25">
      <c r="A12" s="1" t="s">
        <v>81</v>
      </c>
      <c r="B12" s="116" t="s">
        <v>82</v>
      </c>
      <c r="C12" s="117">
        <v>23894</v>
      </c>
      <c r="D12" s="118">
        <v>2.6970447160761255</v>
      </c>
      <c r="E12" s="117">
        <v>23484</v>
      </c>
      <c r="F12" s="118">
        <f t="shared" si="3"/>
        <v>-1.715911944421189E-2</v>
      </c>
      <c r="G12" s="117">
        <v>22205</v>
      </c>
      <c r="H12" s="118">
        <f t="shared" si="3"/>
        <v>-5.4462612842786529E-2</v>
      </c>
      <c r="I12" s="117">
        <v>23503</v>
      </c>
      <c r="J12" s="118">
        <f t="shared" si="3"/>
        <v>5.845530285971634E-2</v>
      </c>
      <c r="K12" s="117">
        <v>23510</v>
      </c>
      <c r="L12" s="118">
        <f t="shared" si="4"/>
        <v>2.9783431902319357E-4</v>
      </c>
    </row>
    <row r="13" spans="1:13" x14ac:dyDescent="0.25">
      <c r="A13" s="1" t="s">
        <v>83</v>
      </c>
      <c r="B13" s="116" t="s">
        <v>84</v>
      </c>
      <c r="C13" s="117">
        <v>20251</v>
      </c>
      <c r="D13" s="118">
        <v>1.9680492452000586</v>
      </c>
      <c r="E13" s="117">
        <v>21547</v>
      </c>
      <c r="F13" s="118">
        <f t="shared" si="3"/>
        <v>6.3996839662238791E-2</v>
      </c>
      <c r="G13" s="117">
        <v>23449</v>
      </c>
      <c r="H13" s="118">
        <f t="shared" si="3"/>
        <v>8.8272149255116616E-2</v>
      </c>
      <c r="I13" s="117">
        <v>19536</v>
      </c>
      <c r="J13" s="118">
        <f t="shared" si="3"/>
        <v>-0.16687278775214298</v>
      </c>
      <c r="K13" s="117">
        <v>23254</v>
      </c>
      <c r="L13" s="118">
        <f t="shared" si="4"/>
        <v>0.19031531531531543</v>
      </c>
    </row>
    <row r="14" spans="1:13" x14ac:dyDescent="0.25">
      <c r="A14" s="1" t="s">
        <v>85</v>
      </c>
      <c r="B14" s="116" t="s">
        <v>86</v>
      </c>
      <c r="C14" s="117">
        <v>18886</v>
      </c>
      <c r="D14" s="118">
        <v>3.9673855865334033</v>
      </c>
      <c r="E14" s="117">
        <v>21065</v>
      </c>
      <c r="F14" s="118">
        <f t="shared" si="3"/>
        <v>0.11537646934237</v>
      </c>
      <c r="G14" s="117">
        <v>22841</v>
      </c>
      <c r="H14" s="118">
        <f t="shared" si="3"/>
        <v>8.4310467600284822E-2</v>
      </c>
      <c r="I14" s="117">
        <v>23159</v>
      </c>
      <c r="J14" s="118">
        <f t="shared" si="3"/>
        <v>1.3922332647432256E-2</v>
      </c>
      <c r="K14" s="117">
        <v>25073</v>
      </c>
      <c r="L14" s="118">
        <f t="shared" si="4"/>
        <v>8.2646055529167928E-2</v>
      </c>
    </row>
    <row r="15" spans="1:13" x14ac:dyDescent="0.25">
      <c r="A15" s="1" t="s">
        <v>87</v>
      </c>
      <c r="B15" s="116" t="s">
        <v>88</v>
      </c>
      <c r="C15" s="117">
        <v>23111</v>
      </c>
      <c r="D15" s="118">
        <v>1.2615715823466092</v>
      </c>
      <c r="E15" s="117">
        <v>26451</v>
      </c>
      <c r="F15" s="118">
        <f t="shared" si="3"/>
        <v>0.14451992557656523</v>
      </c>
      <c r="G15" s="117">
        <v>24893</v>
      </c>
      <c r="H15" s="118">
        <f t="shared" si="3"/>
        <v>-5.8901364787720678E-2</v>
      </c>
      <c r="I15" s="117">
        <v>27952</v>
      </c>
      <c r="J15" s="118">
        <f t="shared" si="3"/>
        <v>0.12288595187402085</v>
      </c>
      <c r="K15" s="117">
        <v>27459</v>
      </c>
      <c r="L15" s="118">
        <f t="shared" si="4"/>
        <v>-1.7637378362907796E-2</v>
      </c>
    </row>
    <row r="16" spans="1:13" x14ac:dyDescent="0.25">
      <c r="A16" s="1" t="s">
        <v>89</v>
      </c>
      <c r="B16" s="116" t="s">
        <v>90</v>
      </c>
      <c r="C16" s="117">
        <v>24659</v>
      </c>
      <c r="D16" s="118">
        <v>0.35199298207138541</v>
      </c>
      <c r="E16" s="117">
        <v>25495</v>
      </c>
      <c r="F16" s="118">
        <f t="shared" si="3"/>
        <v>3.3902429133379375E-2</v>
      </c>
      <c r="G16" s="117">
        <v>25319</v>
      </c>
      <c r="H16" s="118">
        <f t="shared" si="3"/>
        <v>-6.9033143753677306E-3</v>
      </c>
      <c r="I16" s="117">
        <v>25459</v>
      </c>
      <c r="J16" s="118">
        <f t="shared" si="3"/>
        <v>5.5294442908486729E-3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20130</v>
      </c>
      <c r="D17" s="118">
        <v>0.31853016309687554</v>
      </c>
      <c r="E17" s="117">
        <v>22106</v>
      </c>
      <c r="F17" s="118">
        <f t="shared" si="3"/>
        <v>9.8161947342275235E-2</v>
      </c>
      <c r="G17" s="117">
        <v>21182</v>
      </c>
      <c r="H17" s="118">
        <f t="shared" si="3"/>
        <v>-4.1798606713109532E-2</v>
      </c>
      <c r="I17" s="117">
        <v>24257</v>
      </c>
      <c r="J17" s="118">
        <f t="shared" si="3"/>
        <v>0.14517042772165056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22327</v>
      </c>
      <c r="D18" s="118">
        <v>-3.5133967156439017E-2</v>
      </c>
      <c r="E18" s="117">
        <v>25007</v>
      </c>
      <c r="F18" s="118">
        <f t="shared" si="3"/>
        <v>0.12003403950373981</v>
      </c>
      <c r="G18" s="117">
        <v>27341</v>
      </c>
      <c r="H18" s="118">
        <f t="shared" si="3"/>
        <v>9.3333866517375075E-2</v>
      </c>
      <c r="I18" s="117">
        <v>26482</v>
      </c>
      <c r="J18" s="118">
        <f t="shared" si="3"/>
        <v>-3.1418016897699408E-2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21079</v>
      </c>
      <c r="D19" s="118">
        <v>6.2556709345700234E-2</v>
      </c>
      <c r="E19" s="117">
        <v>24207</v>
      </c>
      <c r="F19" s="118">
        <f t="shared" si="3"/>
        <v>0.14839413634422893</v>
      </c>
      <c r="G19" s="117">
        <v>23363</v>
      </c>
      <c r="H19" s="118">
        <f t="shared" si="3"/>
        <v>-3.4865947866319691E-2</v>
      </c>
      <c r="I19" s="117">
        <v>23375</v>
      </c>
      <c r="J19" s="118">
        <f t="shared" si="3"/>
        <v>5.1363266703763344E-4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23310</v>
      </c>
      <c r="D20" s="118">
        <v>0.17822482814395468</v>
      </c>
      <c r="E20" s="117">
        <v>24142</v>
      </c>
      <c r="F20" s="118">
        <f t="shared" si="3"/>
        <v>3.5692835692835656E-2</v>
      </c>
      <c r="G20" s="117">
        <v>23290</v>
      </c>
      <c r="H20" s="118">
        <f t="shared" si="3"/>
        <v>-3.5291193770193074E-2</v>
      </c>
      <c r="I20" s="117">
        <v>24074</v>
      </c>
      <c r="J20" s="118">
        <f t="shared" si="3"/>
        <v>3.3662516101331086E-2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257142</v>
      </c>
      <c r="D21" s="121">
        <v>0.8322004189645591</v>
      </c>
      <c r="E21" s="120">
        <v>280769</v>
      </c>
      <c r="F21" s="121">
        <f t="shared" si="3"/>
        <v>9.1883084054724673E-2</v>
      </c>
      <c r="G21" s="120">
        <v>288350</v>
      </c>
      <c r="H21" s="121">
        <f t="shared" si="3"/>
        <v>2.7000844110282918E-2</v>
      </c>
      <c r="I21" s="120">
        <v>287664</v>
      </c>
      <c r="J21" s="121">
        <f t="shared" si="3"/>
        <v>-2.3790532339170722E-3</v>
      </c>
      <c r="K21" s="120">
        <v>168720</v>
      </c>
      <c r="L21" s="121">
        <v>2.8673856978240098E-2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17"/>
      <c r="L23" s="107"/>
    </row>
    <row r="24" spans="1:13" x14ac:dyDescent="0.25">
      <c r="I24" s="122"/>
      <c r="L24" s="81"/>
    </row>
    <row r="26" spans="1:13" ht="48.75" customHeight="1" thickBot="1" x14ac:dyDescent="0.3">
      <c r="B26" s="274" t="s">
        <v>263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142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5">
        <f t="shared" ref="C29" si="5">E29-1</f>
        <v>2022</v>
      </c>
      <c r="D29" s="302"/>
      <c r="E29" s="301">
        <f t="shared" ref="E29" si="6">G29-1</f>
        <v>2023</v>
      </c>
      <c r="F29" s="302"/>
      <c r="G29" s="301">
        <f t="shared" ref="G29" si="7">I29-1</f>
        <v>2024</v>
      </c>
      <c r="H29" s="302"/>
      <c r="I29" s="301">
        <f>K29-1</f>
        <v>2025</v>
      </c>
      <c r="J29" s="302"/>
      <c r="K29" s="301"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12209</v>
      </c>
      <c r="D31" s="118">
        <v>1.0866518543838661</v>
      </c>
      <c r="E31" s="117">
        <v>18402</v>
      </c>
      <c r="F31" s="118">
        <f t="shared" ref="F31:J43" si="8">IFERROR(E31/C31-1,"-")</f>
        <v>0.50724875092145139</v>
      </c>
      <c r="G31" s="117">
        <v>18822</v>
      </c>
      <c r="H31" s="118">
        <f t="shared" si="8"/>
        <v>2.2823606129768415E-2</v>
      </c>
      <c r="I31" s="117">
        <v>18130</v>
      </c>
      <c r="J31" s="118">
        <f t="shared" si="8"/>
        <v>-3.6765487195834612E-2</v>
      </c>
      <c r="K31" s="117">
        <v>19382</v>
      </c>
      <c r="L31" s="118">
        <f t="shared" ref="L31:L37" si="9">IFERROR(K31/I31-1,"-")</f>
        <v>6.9056811913954741E-2</v>
      </c>
    </row>
    <row r="32" spans="1:13" x14ac:dyDescent="0.25">
      <c r="B32" s="116" t="s">
        <v>78</v>
      </c>
      <c r="C32" s="117">
        <v>17700</v>
      </c>
      <c r="D32" s="118">
        <v>2.9307128580946036</v>
      </c>
      <c r="E32" s="117">
        <v>18976</v>
      </c>
      <c r="F32" s="118">
        <f t="shared" si="8"/>
        <v>7.2090395480225888E-2</v>
      </c>
      <c r="G32" s="117">
        <v>20148</v>
      </c>
      <c r="H32" s="118">
        <f t="shared" si="8"/>
        <v>6.1762225969645979E-2</v>
      </c>
      <c r="I32" s="117">
        <v>19062</v>
      </c>
      <c r="J32" s="118">
        <f t="shared" si="8"/>
        <v>-5.390113162596788E-2</v>
      </c>
      <c r="K32" s="117">
        <v>17739</v>
      </c>
      <c r="L32" s="118">
        <f t="shared" si="9"/>
        <v>-6.9405099150141591E-2</v>
      </c>
    </row>
    <row r="33" spans="2:13" x14ac:dyDescent="0.25">
      <c r="B33" s="116" t="s">
        <v>80</v>
      </c>
      <c r="C33" s="117">
        <v>17761</v>
      </c>
      <c r="D33" s="118">
        <v>3.0020279405137451</v>
      </c>
      <c r="E33" s="117">
        <v>17386</v>
      </c>
      <c r="F33" s="118">
        <f t="shared" si="8"/>
        <v>-2.1113676031754958E-2</v>
      </c>
      <c r="G33" s="117">
        <v>22158</v>
      </c>
      <c r="H33" s="118">
        <f t="shared" si="8"/>
        <v>0.27447371448291724</v>
      </c>
      <c r="I33" s="117">
        <v>19601</v>
      </c>
      <c r="J33" s="118">
        <f t="shared" si="8"/>
        <v>-0.11539850166982579</v>
      </c>
      <c r="K33" s="117">
        <v>19142</v>
      </c>
      <c r="L33" s="118">
        <f t="shared" si="9"/>
        <v>-2.3417172593235058E-2</v>
      </c>
    </row>
    <row r="34" spans="2:13" x14ac:dyDescent="0.25">
      <c r="B34" s="116" t="s">
        <v>82</v>
      </c>
      <c r="C34" s="117">
        <v>19923</v>
      </c>
      <c r="D34" s="118">
        <v>2.8677926616191032</v>
      </c>
      <c r="E34" s="117">
        <v>19332</v>
      </c>
      <c r="F34" s="118">
        <f t="shared" si="8"/>
        <v>-2.9664207197711234E-2</v>
      </c>
      <c r="G34" s="117">
        <v>18488</v>
      </c>
      <c r="H34" s="118">
        <f t="shared" si="8"/>
        <v>-4.3658183322987765E-2</v>
      </c>
      <c r="I34" s="117">
        <v>19232</v>
      </c>
      <c r="J34" s="118">
        <f t="shared" si="8"/>
        <v>4.0242319342276067E-2</v>
      </c>
      <c r="K34" s="117">
        <v>19425</v>
      </c>
      <c r="L34" s="118">
        <f t="shared" si="9"/>
        <v>1.0035357737104844E-2</v>
      </c>
    </row>
    <row r="35" spans="2:13" x14ac:dyDescent="0.25">
      <c r="B35" s="116" t="s">
        <v>84</v>
      </c>
      <c r="C35" s="117">
        <v>17673</v>
      </c>
      <c r="D35" s="118">
        <v>2.345258375922771</v>
      </c>
      <c r="E35" s="117">
        <v>18326</v>
      </c>
      <c r="F35" s="118">
        <f t="shared" si="8"/>
        <v>3.6949018276466905E-2</v>
      </c>
      <c r="G35" s="117">
        <v>19636</v>
      </c>
      <c r="H35" s="118">
        <f t="shared" si="8"/>
        <v>7.1483138710029426E-2</v>
      </c>
      <c r="I35" s="117">
        <v>15443</v>
      </c>
      <c r="J35" s="118">
        <f t="shared" si="8"/>
        <v>-0.21353636178447744</v>
      </c>
      <c r="K35" s="117">
        <v>19974</v>
      </c>
      <c r="L35" s="118">
        <f t="shared" si="9"/>
        <v>0.29340154115133066</v>
      </c>
    </row>
    <row r="36" spans="2:13" x14ac:dyDescent="0.25">
      <c r="B36" s="116" t="s">
        <v>86</v>
      </c>
      <c r="C36" s="117">
        <v>15881</v>
      </c>
      <c r="D36" s="118">
        <v>5.7008438818565397</v>
      </c>
      <c r="E36" s="117">
        <v>17783</v>
      </c>
      <c r="F36" s="118">
        <f t="shared" si="8"/>
        <v>0.11976575782381471</v>
      </c>
      <c r="G36" s="117">
        <v>19273</v>
      </c>
      <c r="H36" s="118">
        <f t="shared" si="8"/>
        <v>8.378788730810327E-2</v>
      </c>
      <c r="I36" s="117">
        <v>19200</v>
      </c>
      <c r="J36" s="118">
        <f t="shared" si="8"/>
        <v>-3.7876822497794338E-3</v>
      </c>
      <c r="K36" s="117">
        <v>20802</v>
      </c>
      <c r="L36" s="118">
        <f t="shared" si="9"/>
        <v>8.3437500000000053E-2</v>
      </c>
    </row>
    <row r="37" spans="2:13" x14ac:dyDescent="0.25">
      <c r="B37" s="116" t="s">
        <v>88</v>
      </c>
      <c r="C37" s="117">
        <v>18743</v>
      </c>
      <c r="D37" s="118">
        <v>1.2620082066135652</v>
      </c>
      <c r="E37" s="117">
        <v>22420</v>
      </c>
      <c r="F37" s="118">
        <f t="shared" si="8"/>
        <v>0.19617990716534184</v>
      </c>
      <c r="G37" s="117">
        <v>20528</v>
      </c>
      <c r="H37" s="118">
        <f t="shared" si="8"/>
        <v>-8.4388938447814477E-2</v>
      </c>
      <c r="I37" s="117">
        <v>22688</v>
      </c>
      <c r="J37" s="118">
        <f t="shared" si="8"/>
        <v>0.10522213561964144</v>
      </c>
      <c r="K37" s="117">
        <v>22196</v>
      </c>
      <c r="L37" s="118">
        <f t="shared" si="9"/>
        <v>-2.1685472496473901E-2</v>
      </c>
    </row>
    <row r="38" spans="2:13" x14ac:dyDescent="0.25">
      <c r="B38" s="116" t="s">
        <v>90</v>
      </c>
      <c r="C38" s="117">
        <v>20467</v>
      </c>
      <c r="D38" s="118">
        <v>0.2921085858585859</v>
      </c>
      <c r="E38" s="117">
        <v>20391</v>
      </c>
      <c r="F38" s="118">
        <f t="shared" si="8"/>
        <v>-3.7132945717496257E-3</v>
      </c>
      <c r="G38" s="117">
        <v>20545</v>
      </c>
      <c r="H38" s="118">
        <f t="shared" si="8"/>
        <v>7.5523515276347819E-3</v>
      </c>
      <c r="I38" s="117">
        <v>19559</v>
      </c>
      <c r="J38" s="118">
        <f t="shared" si="8"/>
        <v>-4.7992212217084496E-2</v>
      </c>
      <c r="K38" s="117"/>
      <c r="L38" s="118"/>
    </row>
    <row r="39" spans="2:13" x14ac:dyDescent="0.25">
      <c r="B39" s="116" t="s">
        <v>92</v>
      </c>
      <c r="C39" s="117">
        <v>16918</v>
      </c>
      <c r="D39" s="118">
        <v>0.29233824765105787</v>
      </c>
      <c r="E39" s="117">
        <v>18135</v>
      </c>
      <c r="F39" s="118">
        <f t="shared" si="8"/>
        <v>7.1935216928715073E-2</v>
      </c>
      <c r="G39" s="117">
        <v>17254</v>
      </c>
      <c r="H39" s="118">
        <f t="shared" si="8"/>
        <v>-4.8580093741384056E-2</v>
      </c>
      <c r="I39" s="117">
        <v>20129</v>
      </c>
      <c r="J39" s="118">
        <f t="shared" si="8"/>
        <v>0.16662802828329659</v>
      </c>
      <c r="K39" s="117"/>
      <c r="L39" s="118"/>
    </row>
    <row r="40" spans="2:13" x14ac:dyDescent="0.25">
      <c r="B40" s="116" t="s">
        <v>94</v>
      </c>
      <c r="C40" s="117">
        <v>18718</v>
      </c>
      <c r="D40" s="118">
        <v>-4.6167957602935128E-2</v>
      </c>
      <c r="E40" s="117">
        <v>20522</v>
      </c>
      <c r="F40" s="118">
        <f t="shared" si="8"/>
        <v>9.6377818142963978E-2</v>
      </c>
      <c r="G40" s="117">
        <v>22570</v>
      </c>
      <c r="H40" s="118">
        <f t="shared" si="8"/>
        <v>9.9795341584640873E-2</v>
      </c>
      <c r="I40" s="117">
        <v>21549</v>
      </c>
      <c r="J40" s="118">
        <f t="shared" si="8"/>
        <v>-4.5237040319007549E-2</v>
      </c>
      <c r="K40" s="117"/>
      <c r="L40" s="118"/>
    </row>
    <row r="41" spans="2:13" x14ac:dyDescent="0.25">
      <c r="B41" s="116" t="s">
        <v>96</v>
      </c>
      <c r="C41" s="117">
        <v>16558</v>
      </c>
      <c r="D41" s="118">
        <v>6.0760724267834298E-3</v>
      </c>
      <c r="E41" s="117">
        <v>20019</v>
      </c>
      <c r="F41" s="118">
        <f t="shared" si="8"/>
        <v>0.2090228288440632</v>
      </c>
      <c r="G41" s="117">
        <v>18565</v>
      </c>
      <c r="H41" s="118">
        <f t="shared" si="8"/>
        <v>-7.263100054947802E-2</v>
      </c>
      <c r="I41" s="117">
        <v>18927</v>
      </c>
      <c r="J41" s="118">
        <f t="shared" si="8"/>
        <v>1.9499057366011208E-2</v>
      </c>
      <c r="K41" s="117"/>
      <c r="L41" s="118"/>
    </row>
    <row r="42" spans="2:13" x14ac:dyDescent="0.25">
      <c r="B42" s="116" t="s">
        <v>98</v>
      </c>
      <c r="C42" s="117">
        <v>18747</v>
      </c>
      <c r="D42" s="118">
        <v>0.19445683338642872</v>
      </c>
      <c r="E42" s="117">
        <v>19529</v>
      </c>
      <c r="F42" s="118">
        <f t="shared" si="8"/>
        <v>4.1713340801194931E-2</v>
      </c>
      <c r="G42" s="117">
        <v>18483</v>
      </c>
      <c r="H42" s="118">
        <f t="shared" si="8"/>
        <v>-5.356137026985508E-2</v>
      </c>
      <c r="I42" s="117">
        <v>19257</v>
      </c>
      <c r="J42" s="118">
        <f t="shared" si="8"/>
        <v>4.1876318779418886E-2</v>
      </c>
      <c r="K42" s="117"/>
      <c r="L42" s="118"/>
    </row>
    <row r="43" spans="2:13" ht="15.75" x14ac:dyDescent="0.25">
      <c r="B43" s="119" t="s">
        <v>32</v>
      </c>
      <c r="C43" s="120">
        <v>211298</v>
      </c>
      <c r="D43" s="121">
        <v>0.81231666523715584</v>
      </c>
      <c r="E43" s="120">
        <v>231221</v>
      </c>
      <c r="F43" s="121">
        <f t="shared" si="8"/>
        <v>9.4288635008376698E-2</v>
      </c>
      <c r="G43" s="120">
        <v>236470</v>
      </c>
      <c r="H43" s="121">
        <f t="shared" si="8"/>
        <v>2.2701225234732059E-2</v>
      </c>
      <c r="I43" s="120">
        <v>232777</v>
      </c>
      <c r="J43" s="121">
        <f t="shared" si="8"/>
        <v>-1.5617203027868176E-2</v>
      </c>
      <c r="K43" s="120">
        <v>138660</v>
      </c>
      <c r="L43" s="121">
        <v>3.9773238549446699E-2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I46" s="81"/>
    </row>
    <row r="48" spans="2:13" ht="48.75" customHeight="1" thickBot="1" x14ac:dyDescent="0.3">
      <c r="B48" s="274" t="s">
        <v>264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1" t="s">
        <v>68</v>
      </c>
      <c r="C50" s="299" t="s">
        <v>143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5">
        <f t="shared" ref="C51" si="10">E51-1</f>
        <v>2022</v>
      </c>
      <c r="D51" s="302"/>
      <c r="E51" s="301">
        <f t="shared" ref="E51" si="11">G51-1</f>
        <v>2023</v>
      </c>
      <c r="F51" s="302"/>
      <c r="G51" s="301">
        <f t="shared" ref="G51" si="12">I51-1</f>
        <v>2024</v>
      </c>
      <c r="H51" s="302"/>
      <c r="I51" s="301">
        <f>K51-1</f>
        <v>2025</v>
      </c>
      <c r="J51" s="302"/>
      <c r="K51" s="301"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9227</v>
      </c>
      <c r="D53" s="118" t="s">
        <v>257</v>
      </c>
      <c r="E53" s="117">
        <v>14935</v>
      </c>
      <c r="F53" s="118">
        <f t="shared" ref="F53:J65" si="13">IFERROR(E53/C53-1,"-")</f>
        <v>0.61861926953506008</v>
      </c>
      <c r="G53" s="117">
        <v>14894</v>
      </c>
      <c r="H53" s="118">
        <f t="shared" si="13"/>
        <v>-2.7452293270839867E-3</v>
      </c>
      <c r="I53" s="117">
        <v>14208</v>
      </c>
      <c r="J53" s="118">
        <f t="shared" si="13"/>
        <v>-4.6058815630455219E-2</v>
      </c>
      <c r="K53" s="117">
        <v>15585</v>
      </c>
      <c r="L53" s="118">
        <f t="shared" ref="L53:L59" si="14">IFERROR(K53/I53-1,"-")</f>
        <v>9.6917229729729826E-2</v>
      </c>
    </row>
    <row r="54" spans="1:13" x14ac:dyDescent="0.25">
      <c r="A54" s="1">
        <v>2</v>
      </c>
      <c r="B54" s="116" t="s">
        <v>78</v>
      </c>
      <c r="C54" s="117">
        <v>13725</v>
      </c>
      <c r="D54" s="118" t="s">
        <v>257</v>
      </c>
      <c r="E54" s="117">
        <v>15417</v>
      </c>
      <c r="F54" s="118">
        <f t="shared" si="13"/>
        <v>0.12327868852459023</v>
      </c>
      <c r="G54" s="117">
        <v>15736</v>
      </c>
      <c r="H54" s="118">
        <f t="shared" si="13"/>
        <v>2.0691444509307821E-2</v>
      </c>
      <c r="I54" s="117">
        <v>15122</v>
      </c>
      <c r="J54" s="118">
        <f t="shared" si="13"/>
        <v>-3.9018810371123536E-2</v>
      </c>
      <c r="K54" s="117">
        <v>14293</v>
      </c>
      <c r="L54" s="118">
        <f t="shared" si="14"/>
        <v>-5.4820790900674488E-2</v>
      </c>
    </row>
    <row r="55" spans="1:13" x14ac:dyDescent="0.25">
      <c r="A55" s="1">
        <v>3</v>
      </c>
      <c r="B55" s="116" t="s">
        <v>80</v>
      </c>
      <c r="C55" s="117">
        <v>13764</v>
      </c>
      <c r="D55" s="118" t="s">
        <v>257</v>
      </c>
      <c r="E55" s="117">
        <v>13769</v>
      </c>
      <c r="F55" s="118">
        <f t="shared" si="13"/>
        <v>3.6326649229878605E-4</v>
      </c>
      <c r="G55" s="117">
        <v>17491</v>
      </c>
      <c r="H55" s="118">
        <f t="shared" si="13"/>
        <v>0.27031737962088753</v>
      </c>
      <c r="I55" s="117">
        <v>15694</v>
      </c>
      <c r="J55" s="118">
        <f t="shared" si="13"/>
        <v>-0.10273855125493114</v>
      </c>
      <c r="K55" s="117">
        <v>15178</v>
      </c>
      <c r="L55" s="118">
        <f t="shared" si="14"/>
        <v>-3.2878807187460168E-2</v>
      </c>
    </row>
    <row r="56" spans="1:13" x14ac:dyDescent="0.25">
      <c r="A56" s="1">
        <v>4</v>
      </c>
      <c r="B56" s="116" t="s">
        <v>82</v>
      </c>
      <c r="C56" s="117">
        <v>16004</v>
      </c>
      <c r="D56" s="118" t="s">
        <v>257</v>
      </c>
      <c r="E56" s="117">
        <v>15420</v>
      </c>
      <c r="F56" s="118">
        <f t="shared" si="13"/>
        <v>-3.649087728067979E-2</v>
      </c>
      <c r="G56" s="117">
        <v>14826</v>
      </c>
      <c r="H56" s="118">
        <f t="shared" si="13"/>
        <v>-3.8521400778210091E-2</v>
      </c>
      <c r="I56" s="117">
        <v>15532</v>
      </c>
      <c r="J56" s="118">
        <f t="shared" si="13"/>
        <v>4.7619047619047672E-2</v>
      </c>
      <c r="K56" s="117">
        <v>14580</v>
      </c>
      <c r="L56" s="118">
        <f t="shared" si="14"/>
        <v>-6.1292814833891374E-2</v>
      </c>
    </row>
    <row r="57" spans="1:13" x14ac:dyDescent="0.25">
      <c r="A57" s="1">
        <v>5</v>
      </c>
      <c r="B57" s="116" t="s">
        <v>84</v>
      </c>
      <c r="C57" s="117">
        <v>13304</v>
      </c>
      <c r="D57" s="118" t="s">
        <v>257</v>
      </c>
      <c r="E57" s="117">
        <v>14308</v>
      </c>
      <c r="F57" s="118">
        <f t="shared" si="13"/>
        <v>7.5466025255562341E-2</v>
      </c>
      <c r="G57" s="117">
        <v>15219</v>
      </c>
      <c r="H57" s="118">
        <f t="shared" si="13"/>
        <v>6.3670673748951634E-2</v>
      </c>
      <c r="I57" s="117">
        <v>10784</v>
      </c>
      <c r="J57" s="118">
        <f t="shared" si="13"/>
        <v>-0.29141205072606613</v>
      </c>
      <c r="K57" s="117">
        <v>13364</v>
      </c>
      <c r="L57" s="118">
        <f t="shared" si="14"/>
        <v>0.2392433234421365</v>
      </c>
    </row>
    <row r="58" spans="1:13" x14ac:dyDescent="0.25">
      <c r="A58" s="1">
        <v>6</v>
      </c>
      <c r="B58" s="116" t="s">
        <v>86</v>
      </c>
      <c r="C58" s="117">
        <v>11604</v>
      </c>
      <c r="D58" s="118" t="s">
        <v>257</v>
      </c>
      <c r="E58" s="117">
        <v>13809</v>
      </c>
      <c r="F58" s="118">
        <f t="shared" si="13"/>
        <v>0.19002068252326776</v>
      </c>
      <c r="G58" s="117">
        <v>14680</v>
      </c>
      <c r="H58" s="118">
        <f t="shared" si="13"/>
        <v>6.3074806285755569E-2</v>
      </c>
      <c r="I58" s="117">
        <v>14746</v>
      </c>
      <c r="J58" s="118">
        <f t="shared" si="13"/>
        <v>4.4959128065396037E-3</v>
      </c>
      <c r="K58" s="117">
        <v>13503</v>
      </c>
      <c r="L58" s="118">
        <f t="shared" si="14"/>
        <v>-8.4294045842940424E-2</v>
      </c>
    </row>
    <row r="59" spans="1:13" x14ac:dyDescent="0.25">
      <c r="A59" s="1">
        <v>7</v>
      </c>
      <c r="B59" s="116" t="s">
        <v>88</v>
      </c>
      <c r="C59" s="117">
        <v>13798</v>
      </c>
      <c r="D59" s="118">
        <v>1.5105531295487626</v>
      </c>
      <c r="E59" s="117">
        <v>17801</v>
      </c>
      <c r="F59" s="118">
        <f t="shared" si="13"/>
        <v>0.29011450934918104</v>
      </c>
      <c r="G59" s="117">
        <v>15688</v>
      </c>
      <c r="H59" s="118">
        <f t="shared" si="13"/>
        <v>-0.11870119656199085</v>
      </c>
      <c r="I59" s="117">
        <v>17978</v>
      </c>
      <c r="J59" s="118">
        <f t="shared" si="13"/>
        <v>0.14597144314125443</v>
      </c>
      <c r="K59" s="117">
        <v>14918</v>
      </c>
      <c r="L59" s="118">
        <f t="shared" si="14"/>
        <v>-0.17020803203915902</v>
      </c>
    </row>
    <row r="60" spans="1:13" x14ac:dyDescent="0.25">
      <c r="A60" s="1">
        <v>8</v>
      </c>
      <c r="B60" s="116" t="s">
        <v>90</v>
      </c>
      <c r="C60" s="117">
        <v>15896</v>
      </c>
      <c r="D60" s="118">
        <v>0.59310483062738029</v>
      </c>
      <c r="E60" s="117">
        <v>15580</v>
      </c>
      <c r="F60" s="118">
        <f t="shared" si="13"/>
        <v>-1.9879214896829422E-2</v>
      </c>
      <c r="G60" s="117">
        <v>15273</v>
      </c>
      <c r="H60" s="118">
        <f t="shared" si="13"/>
        <v>-1.9704749679075761E-2</v>
      </c>
      <c r="I60" s="117">
        <v>14386</v>
      </c>
      <c r="J60" s="118">
        <f t="shared" si="13"/>
        <v>-5.8076343874811753E-2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12977</v>
      </c>
      <c r="D61" s="118">
        <v>0.35799497697781502</v>
      </c>
      <c r="E61" s="117">
        <v>14015</v>
      </c>
      <c r="F61" s="118">
        <f t="shared" si="13"/>
        <v>7.9987670493950835E-2</v>
      </c>
      <c r="G61" s="117">
        <v>12989</v>
      </c>
      <c r="H61" s="118">
        <f t="shared" si="13"/>
        <v>-7.3207277916518043E-2</v>
      </c>
      <c r="I61" s="117">
        <v>16265</v>
      </c>
      <c r="J61" s="118">
        <f t="shared" si="13"/>
        <v>0.25221341134806385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14897</v>
      </c>
      <c r="D62" s="118">
        <v>-1.3423719712735149E-4</v>
      </c>
      <c r="E62" s="117">
        <v>15893</v>
      </c>
      <c r="F62" s="118">
        <f t="shared" si="13"/>
        <v>6.6859099147479339E-2</v>
      </c>
      <c r="G62" s="117">
        <v>17980</v>
      </c>
      <c r="H62" s="118">
        <f t="shared" si="13"/>
        <v>0.13131567356697915</v>
      </c>
      <c r="I62" s="117">
        <v>17112</v>
      </c>
      <c r="J62" s="118">
        <f t="shared" si="13"/>
        <v>-4.8275862068965503E-2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13391</v>
      </c>
      <c r="D63" s="118">
        <v>0.10304777594728165</v>
      </c>
      <c r="E63" s="117">
        <v>15821</v>
      </c>
      <c r="F63" s="118">
        <f t="shared" si="13"/>
        <v>0.18146516316929273</v>
      </c>
      <c r="G63" s="117">
        <v>14412</v>
      </c>
      <c r="H63" s="118">
        <f t="shared" si="13"/>
        <v>-8.9058845837810541E-2</v>
      </c>
      <c r="I63" s="117">
        <v>14925</v>
      </c>
      <c r="J63" s="118">
        <f t="shared" si="13"/>
        <v>3.5595337218984113E-2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15326</v>
      </c>
      <c r="D64" s="118">
        <v>0.26891869514820343</v>
      </c>
      <c r="E64" s="117">
        <v>15445</v>
      </c>
      <c r="F64" s="118">
        <f t="shared" si="13"/>
        <v>7.7645830614641032E-3</v>
      </c>
      <c r="G64" s="117">
        <v>14687</v>
      </c>
      <c r="H64" s="118">
        <f t="shared" si="13"/>
        <v>-4.90773713175785E-2</v>
      </c>
      <c r="I64" s="117">
        <v>15398</v>
      </c>
      <c r="J64" s="118">
        <f t="shared" si="13"/>
        <v>4.8410158643698464E-2</v>
      </c>
      <c r="K64" s="117"/>
      <c r="L64" s="118"/>
    </row>
    <row r="65" spans="1:13" ht="15.75" x14ac:dyDescent="0.25">
      <c r="B65" s="119" t="s">
        <v>32</v>
      </c>
      <c r="C65" s="120">
        <v>163913</v>
      </c>
      <c r="D65" s="121">
        <v>0.8764438542465629</v>
      </c>
      <c r="E65" s="120">
        <v>182213</v>
      </c>
      <c r="F65" s="121">
        <f t="shared" si="13"/>
        <v>0.11164459194816767</v>
      </c>
      <c r="G65" s="120">
        <v>183875</v>
      </c>
      <c r="H65" s="121">
        <f t="shared" si="13"/>
        <v>9.1211933286867719E-3</v>
      </c>
      <c r="I65" s="120">
        <v>182150</v>
      </c>
      <c r="J65" s="121">
        <f t="shared" si="13"/>
        <v>-9.3813732154996998E-3</v>
      </c>
      <c r="K65" s="120">
        <v>110145</v>
      </c>
      <c r="L65" s="121">
        <v>5.8435193726937174E-2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4" t="s">
        <v>265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1" t="s">
        <v>69</v>
      </c>
      <c r="C72" s="299" t="s">
        <v>144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5">
        <f t="shared" ref="C73" si="15">E73-1</f>
        <v>2022</v>
      </c>
      <c r="D73" s="302"/>
      <c r="E73" s="301">
        <f t="shared" ref="E73" si="16">G73-1</f>
        <v>2023</v>
      </c>
      <c r="F73" s="302"/>
      <c r="G73" s="301">
        <f t="shared" ref="G73" si="17">I73-1</f>
        <v>2024</v>
      </c>
      <c r="H73" s="302"/>
      <c r="I73" s="301">
        <f>K73-1</f>
        <v>2025</v>
      </c>
      <c r="J73" s="302"/>
      <c r="K73" s="301"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2982</v>
      </c>
      <c r="D75" s="118" t="s">
        <v>257</v>
      </c>
      <c r="E75" s="117">
        <v>3467</v>
      </c>
      <c r="F75" s="118">
        <f t="shared" ref="F75:J87" si="18">IFERROR(E75/C75-1,"-")</f>
        <v>0.16264252179745142</v>
      </c>
      <c r="G75" s="117">
        <v>3928</v>
      </c>
      <c r="H75" s="118">
        <f t="shared" si="18"/>
        <v>0.13296798384770692</v>
      </c>
      <c r="I75" s="117">
        <v>3922</v>
      </c>
      <c r="J75" s="118">
        <f t="shared" si="18"/>
        <v>-1.5274949083503575E-3</v>
      </c>
      <c r="K75" s="117">
        <v>3797</v>
      </c>
      <c r="L75" s="118">
        <f t="shared" ref="L75:L81" si="19">IFERROR(K75/I75-1,"-")</f>
        <v>-3.1871494135645051E-2</v>
      </c>
    </row>
    <row r="76" spans="1:13" x14ac:dyDescent="0.25">
      <c r="A76" s="1">
        <v>2</v>
      </c>
      <c r="B76" s="116" t="s">
        <v>78</v>
      </c>
      <c r="C76" s="117">
        <v>3975</v>
      </c>
      <c r="D76" s="118" t="s">
        <v>257</v>
      </c>
      <c r="E76" s="117">
        <v>3559</v>
      </c>
      <c r="F76" s="118">
        <f t="shared" si="18"/>
        <v>-0.10465408805031451</v>
      </c>
      <c r="G76" s="117">
        <v>4412</v>
      </c>
      <c r="H76" s="118">
        <f t="shared" si="18"/>
        <v>0.2396740657488059</v>
      </c>
      <c r="I76" s="117">
        <v>3940</v>
      </c>
      <c r="J76" s="118">
        <f t="shared" si="18"/>
        <v>-0.10698096101541255</v>
      </c>
      <c r="K76" s="117">
        <v>3918</v>
      </c>
      <c r="L76" s="118">
        <f t="shared" si="19"/>
        <v>-5.583756345177715E-3</v>
      </c>
    </row>
    <row r="77" spans="1:13" x14ac:dyDescent="0.25">
      <c r="A77" s="1">
        <v>3</v>
      </c>
      <c r="B77" s="116" t="s">
        <v>80</v>
      </c>
      <c r="C77" s="117">
        <v>3997</v>
      </c>
      <c r="D77" s="118" t="s">
        <v>257</v>
      </c>
      <c r="E77" s="117">
        <v>3617</v>
      </c>
      <c r="F77" s="118">
        <f t="shared" si="18"/>
        <v>-9.5071303477608171E-2</v>
      </c>
      <c r="G77" s="117">
        <v>4667</v>
      </c>
      <c r="H77" s="118">
        <f t="shared" si="18"/>
        <v>0.29029582526956044</v>
      </c>
      <c r="I77" s="117">
        <v>3907</v>
      </c>
      <c r="J77" s="118">
        <f t="shared" si="18"/>
        <v>-0.16284551103492606</v>
      </c>
      <c r="K77" s="117">
        <v>3901</v>
      </c>
      <c r="L77" s="118">
        <f t="shared" si="19"/>
        <v>-1.5357051446122094E-3</v>
      </c>
    </row>
    <row r="78" spans="1:13" x14ac:dyDescent="0.25">
      <c r="A78" s="1">
        <v>4</v>
      </c>
      <c r="B78" s="116" t="s">
        <v>82</v>
      </c>
      <c r="C78" s="117">
        <v>3919</v>
      </c>
      <c r="D78" s="118" t="s">
        <v>257</v>
      </c>
      <c r="E78" s="117">
        <v>3912</v>
      </c>
      <c r="F78" s="118">
        <f t="shared" si="18"/>
        <v>-1.7861699413115328E-3</v>
      </c>
      <c r="G78" s="117">
        <v>3662</v>
      </c>
      <c r="H78" s="118">
        <f t="shared" si="18"/>
        <v>-6.3905930470347649E-2</v>
      </c>
      <c r="I78" s="117">
        <v>3700</v>
      </c>
      <c r="J78" s="118">
        <f t="shared" si="18"/>
        <v>1.0376843255051948E-2</v>
      </c>
      <c r="K78" s="117">
        <v>3434</v>
      </c>
      <c r="L78" s="118">
        <f t="shared" si="19"/>
        <v>-7.1891891891891935E-2</v>
      </c>
    </row>
    <row r="79" spans="1:13" x14ac:dyDescent="0.25">
      <c r="A79" s="1">
        <v>5</v>
      </c>
      <c r="B79" s="116" t="s">
        <v>84</v>
      </c>
      <c r="C79" s="117">
        <v>4369</v>
      </c>
      <c r="D79" s="118" t="s">
        <v>257</v>
      </c>
      <c r="E79" s="117">
        <v>4018</v>
      </c>
      <c r="F79" s="118">
        <f t="shared" si="18"/>
        <v>-8.0338750286106708E-2</v>
      </c>
      <c r="G79" s="117">
        <v>4417</v>
      </c>
      <c r="H79" s="118">
        <f t="shared" si="18"/>
        <v>9.9303135888501703E-2</v>
      </c>
      <c r="I79" s="117">
        <v>4659</v>
      </c>
      <c r="J79" s="118">
        <f t="shared" si="18"/>
        <v>5.4788317862802804E-2</v>
      </c>
      <c r="K79" s="117">
        <v>4076</v>
      </c>
      <c r="L79" s="118">
        <f t="shared" si="19"/>
        <v>-0.1251341489590041</v>
      </c>
    </row>
    <row r="80" spans="1:13" x14ac:dyDescent="0.25">
      <c r="A80" s="1">
        <v>6</v>
      </c>
      <c r="B80" s="116" t="s">
        <v>86</v>
      </c>
      <c r="C80" s="117">
        <v>4277</v>
      </c>
      <c r="D80" s="118" t="s">
        <v>257</v>
      </c>
      <c r="E80" s="117">
        <v>3974</v>
      </c>
      <c r="F80" s="118">
        <f t="shared" si="18"/>
        <v>-7.0844049567453826E-2</v>
      </c>
      <c r="G80" s="117">
        <v>4593</v>
      </c>
      <c r="H80" s="118">
        <f t="shared" si="18"/>
        <v>0.15576245596376448</v>
      </c>
      <c r="I80" s="117">
        <v>4454</v>
      </c>
      <c r="J80" s="118">
        <f t="shared" si="18"/>
        <v>-3.026344437187023E-2</v>
      </c>
      <c r="K80" s="117">
        <v>3844</v>
      </c>
      <c r="L80" s="118">
        <f t="shared" si="19"/>
        <v>-0.1369555455770094</v>
      </c>
    </row>
    <row r="81" spans="1:13" x14ac:dyDescent="0.25">
      <c r="A81" s="1">
        <v>7</v>
      </c>
      <c r="B81" s="116" t="s">
        <v>88</v>
      </c>
      <c r="C81" s="117">
        <v>4945</v>
      </c>
      <c r="D81" s="118">
        <v>0.77240143369175618</v>
      </c>
      <c r="E81" s="117">
        <v>4619</v>
      </c>
      <c r="F81" s="118">
        <f t="shared" si="18"/>
        <v>-6.5925176946410535E-2</v>
      </c>
      <c r="G81" s="117">
        <v>4840</v>
      </c>
      <c r="H81" s="118">
        <f t="shared" si="18"/>
        <v>4.7845854080969863E-2</v>
      </c>
      <c r="I81" s="117">
        <v>4710</v>
      </c>
      <c r="J81" s="118">
        <f t="shared" si="18"/>
        <v>-2.6859504132231371E-2</v>
      </c>
      <c r="K81" s="117">
        <v>4684</v>
      </c>
      <c r="L81" s="118">
        <f t="shared" si="19"/>
        <v>-5.5201698513800412E-3</v>
      </c>
    </row>
    <row r="82" spans="1:13" x14ac:dyDescent="0.25">
      <c r="A82" s="1">
        <v>8</v>
      </c>
      <c r="B82" s="116" t="s">
        <v>90</v>
      </c>
      <c r="C82" s="117">
        <v>4571</v>
      </c>
      <c r="D82" s="118">
        <v>-0.22023200272944388</v>
      </c>
      <c r="E82" s="117">
        <v>4811</v>
      </c>
      <c r="F82" s="118">
        <f t="shared" si="18"/>
        <v>5.2504922336469084E-2</v>
      </c>
      <c r="G82" s="117">
        <v>5272</v>
      </c>
      <c r="H82" s="118">
        <f t="shared" si="18"/>
        <v>9.5822074412803993E-2</v>
      </c>
      <c r="I82" s="117">
        <v>5173</v>
      </c>
      <c r="J82" s="118">
        <f t="shared" si="18"/>
        <v>-1.8778452200303497E-2</v>
      </c>
      <c r="K82" s="117"/>
      <c r="L82" s="118"/>
    </row>
    <row r="83" spans="1:13" x14ac:dyDescent="0.25">
      <c r="A83" s="1">
        <v>9</v>
      </c>
      <c r="B83" s="116" t="s">
        <v>92</v>
      </c>
      <c r="C83" s="117">
        <v>3941</v>
      </c>
      <c r="D83" s="118">
        <v>0.11485148514851495</v>
      </c>
      <c r="E83" s="117">
        <v>4120</v>
      </c>
      <c r="F83" s="118">
        <f t="shared" si="18"/>
        <v>4.5419944176604998E-2</v>
      </c>
      <c r="G83" s="117">
        <v>4265</v>
      </c>
      <c r="H83" s="118">
        <f t="shared" si="18"/>
        <v>3.5194174757281482E-2</v>
      </c>
      <c r="I83" s="117">
        <v>3864</v>
      </c>
      <c r="J83" s="118">
        <f t="shared" si="18"/>
        <v>-9.4021101992965983E-2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3821</v>
      </c>
      <c r="D84" s="118">
        <v>-0.19132275132275134</v>
      </c>
      <c r="E84" s="117">
        <v>4629</v>
      </c>
      <c r="F84" s="118">
        <f t="shared" si="18"/>
        <v>0.21146296780947393</v>
      </c>
      <c r="G84" s="117">
        <v>4590</v>
      </c>
      <c r="H84" s="118">
        <f t="shared" si="18"/>
        <v>-8.4251458198314477E-3</v>
      </c>
      <c r="I84" s="117">
        <v>4437</v>
      </c>
      <c r="J84" s="118">
        <f t="shared" si="18"/>
        <v>-3.3333333333333326E-2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3167</v>
      </c>
      <c r="D85" s="118">
        <v>-0.2665585919407133</v>
      </c>
      <c r="E85" s="117">
        <v>4198</v>
      </c>
      <c r="F85" s="118">
        <f t="shared" si="18"/>
        <v>0.32554467950742016</v>
      </c>
      <c r="G85" s="117">
        <v>4153</v>
      </c>
      <c r="H85" s="118">
        <f t="shared" si="18"/>
        <v>-1.0719390185802813E-2</v>
      </c>
      <c r="I85" s="117">
        <v>4002</v>
      </c>
      <c r="J85" s="118">
        <f t="shared" si="18"/>
        <v>-3.6359258367445246E-2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3421</v>
      </c>
      <c r="D86" s="118">
        <v>-5.4188554050317972E-2</v>
      </c>
      <c r="E86" s="117">
        <v>4084</v>
      </c>
      <c r="F86" s="118">
        <f t="shared" si="18"/>
        <v>0.19380298158433207</v>
      </c>
      <c r="G86" s="117">
        <v>3796</v>
      </c>
      <c r="H86" s="118">
        <f t="shared" si="18"/>
        <v>-7.0519098922624868E-2</v>
      </c>
      <c r="I86" s="117">
        <v>3859</v>
      </c>
      <c r="J86" s="118">
        <f t="shared" si="18"/>
        <v>1.6596417281348863E-2</v>
      </c>
      <c r="K86" s="117"/>
      <c r="L86" s="118"/>
    </row>
    <row r="87" spans="1:13" ht="15.75" x14ac:dyDescent="0.25">
      <c r="B87" s="119" t="s">
        <v>32</v>
      </c>
      <c r="C87" s="120">
        <v>47385</v>
      </c>
      <c r="D87" s="121">
        <v>0.62072032014228551</v>
      </c>
      <c r="E87" s="120">
        <v>49008</v>
      </c>
      <c r="F87" s="121">
        <f t="shared" si="18"/>
        <v>3.4251345362456442E-2</v>
      </c>
      <c r="G87" s="120">
        <v>52595</v>
      </c>
      <c r="H87" s="121">
        <f t="shared" si="18"/>
        <v>7.3192131896833157E-2</v>
      </c>
      <c r="I87" s="120">
        <v>50627</v>
      </c>
      <c r="J87" s="121">
        <f t="shared" si="18"/>
        <v>-3.741800551383212E-2</v>
      </c>
      <c r="K87" s="120">
        <v>28515</v>
      </c>
      <c r="L87" s="121">
        <v>-2.6526013928717784E-2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4" t="s">
        <v>266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119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120</v>
      </c>
    </row>
    <row r="94" spans="1:13" ht="22.5" thickTop="1" thickBot="1" x14ac:dyDescent="0.3">
      <c r="B94" s="123" t="s">
        <v>101</v>
      </c>
      <c r="C94" s="299" t="s">
        <v>34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5">
        <f t="shared" ref="C95" si="20">E95-1</f>
        <v>2022</v>
      </c>
      <c r="D95" s="302"/>
      <c r="E95" s="301">
        <f t="shared" ref="E95" si="21">G95-1</f>
        <v>2023</v>
      </c>
      <c r="F95" s="302"/>
      <c r="G95" s="301">
        <f t="shared" ref="G95" si="22">I95-1</f>
        <v>2024</v>
      </c>
      <c r="H95" s="302"/>
      <c r="I95" s="301">
        <f>K95-1</f>
        <v>2025</v>
      </c>
      <c r="J95" s="302"/>
      <c r="K95" s="301">
        <v>2026</v>
      </c>
      <c r="L95" s="303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",RIGHT(E95,2),"/",RIGHT(E95-1,2))</f>
        <v>var 23/22</v>
      </c>
      <c r="G96" s="115" t="s">
        <v>74</v>
      </c>
      <c r="H96" s="114" t="str">
        <f>CONCATENATE("var ",RIGHT(G95,2),"/",RIGHT(G95-1,2))</f>
        <v>var 24/23</v>
      </c>
      <c r="I96" s="115" t="s">
        <v>74</v>
      </c>
      <c r="J96" s="114" t="str">
        <f>CONCATENATE("var ",RIGHT(I95,2),"/",RIGHT(I95-1,2))</f>
        <v>var 25/24</v>
      </c>
      <c r="K96" s="115" t="s">
        <v>74</v>
      </c>
      <c r="L96" s="114" t="str">
        <f>CONCATENATE("var ",RIGHT(K95,2),"/",RIGHT(K95-1,2))</f>
        <v>var 26/25</v>
      </c>
    </row>
    <row r="97" spans="2:12" x14ac:dyDescent="0.25">
      <c r="B97" s="116" t="s">
        <v>76</v>
      </c>
      <c r="C97" s="117">
        <v>3389</v>
      </c>
      <c r="D97" s="118">
        <v>8.1102150537634401</v>
      </c>
      <c r="E97" s="117">
        <v>4088</v>
      </c>
      <c r="F97" s="118">
        <f t="shared" ref="F97:J109" si="23">IFERROR(E97/C97-1,"-")</f>
        <v>0.20625553260548823</v>
      </c>
      <c r="G97" s="117">
        <v>4368</v>
      </c>
      <c r="H97" s="118">
        <f t="shared" si="23"/>
        <v>6.8493150684931559E-2</v>
      </c>
      <c r="I97" s="117">
        <v>4398</v>
      </c>
      <c r="J97" s="118">
        <f t="shared" si="23"/>
        <v>6.8681318681318437E-3</v>
      </c>
      <c r="K97" s="117">
        <v>4401</v>
      </c>
      <c r="L97" s="118">
        <f t="shared" ref="L97:L103" si="24">IFERROR(K97/I97-1,"-")</f>
        <v>6.8212824010904782E-4</v>
      </c>
    </row>
    <row r="98" spans="2:12" x14ac:dyDescent="0.25">
      <c r="B98" s="116" t="s">
        <v>78</v>
      </c>
      <c r="C98" s="117">
        <v>3966</v>
      </c>
      <c r="D98" s="118">
        <v>5.2753164556962027</v>
      </c>
      <c r="E98" s="117">
        <v>4110</v>
      </c>
      <c r="F98" s="118">
        <f t="shared" si="23"/>
        <v>3.6308623298033194E-2</v>
      </c>
      <c r="G98" s="117">
        <v>3773</v>
      </c>
      <c r="H98" s="118">
        <f t="shared" si="23"/>
        <v>-8.1995133819951382E-2</v>
      </c>
      <c r="I98" s="117">
        <v>4223</v>
      </c>
      <c r="J98" s="118">
        <f t="shared" si="23"/>
        <v>0.11926848661542544</v>
      </c>
      <c r="K98" s="117">
        <v>4225</v>
      </c>
      <c r="L98" s="118">
        <f t="shared" si="24"/>
        <v>4.7359696897930625E-4</v>
      </c>
    </row>
    <row r="99" spans="2:12" x14ac:dyDescent="0.25">
      <c r="B99" s="116" t="s">
        <v>80</v>
      </c>
      <c r="C99" s="117">
        <v>4470</v>
      </c>
      <c r="D99" s="118">
        <v>3.5846153846153843</v>
      </c>
      <c r="E99" s="117">
        <v>4303</v>
      </c>
      <c r="F99" s="118">
        <f t="shared" si="23"/>
        <v>-3.7360178970917257E-2</v>
      </c>
      <c r="G99" s="117">
        <v>5198</v>
      </c>
      <c r="H99" s="118">
        <f t="shared" si="23"/>
        <v>0.20799442249593314</v>
      </c>
      <c r="I99" s="117">
        <v>4453</v>
      </c>
      <c r="J99" s="118">
        <f t="shared" si="23"/>
        <v>-0.14332435552135436</v>
      </c>
      <c r="K99" s="117">
        <v>4535</v>
      </c>
      <c r="L99" s="118">
        <f t="shared" si="24"/>
        <v>1.8414551987424144E-2</v>
      </c>
    </row>
    <row r="100" spans="2:12" x14ac:dyDescent="0.25">
      <c r="B100" s="116" t="s">
        <v>82</v>
      </c>
      <c r="C100" s="117">
        <v>3971</v>
      </c>
      <c r="D100" s="118">
        <v>2.0266768292682928</v>
      </c>
      <c r="E100" s="117">
        <v>4152</v>
      </c>
      <c r="F100" s="118">
        <f t="shared" si="23"/>
        <v>4.5580458322840522E-2</v>
      </c>
      <c r="G100" s="117">
        <v>3717</v>
      </c>
      <c r="H100" s="118">
        <f t="shared" si="23"/>
        <v>-0.10476878612716767</v>
      </c>
      <c r="I100" s="117">
        <v>4271</v>
      </c>
      <c r="J100" s="118">
        <f t="shared" si="23"/>
        <v>0.14904492870594566</v>
      </c>
      <c r="K100" s="117">
        <v>4085</v>
      </c>
      <c r="L100" s="118">
        <f t="shared" si="24"/>
        <v>-4.3549520018731025E-2</v>
      </c>
    </row>
    <row r="101" spans="2:12" x14ac:dyDescent="0.25">
      <c r="B101" s="116" t="s">
        <v>84</v>
      </c>
      <c r="C101" s="117">
        <v>2578</v>
      </c>
      <c r="D101" s="118">
        <v>0.67402597402597397</v>
      </c>
      <c r="E101" s="117">
        <v>3221</v>
      </c>
      <c r="F101" s="118">
        <f t="shared" si="23"/>
        <v>0.24941815360744757</v>
      </c>
      <c r="G101" s="117">
        <v>3813</v>
      </c>
      <c r="H101" s="118">
        <f t="shared" si="23"/>
        <v>0.1837938528407328</v>
      </c>
      <c r="I101" s="117">
        <v>4093</v>
      </c>
      <c r="J101" s="118">
        <f t="shared" si="23"/>
        <v>7.3432992394440122E-2</v>
      </c>
      <c r="K101" s="117">
        <v>3280</v>
      </c>
      <c r="L101" s="118">
        <f t="shared" si="24"/>
        <v>-0.1986318104080137</v>
      </c>
    </row>
    <row r="102" spans="2:12" x14ac:dyDescent="0.25">
      <c r="B102" s="116" t="s">
        <v>86</v>
      </c>
      <c r="C102" s="117">
        <v>3005</v>
      </c>
      <c r="D102" s="118">
        <v>1.0984636871508382</v>
      </c>
      <c r="E102" s="117">
        <v>3282</v>
      </c>
      <c r="F102" s="118">
        <f t="shared" si="23"/>
        <v>9.2179700499168016E-2</v>
      </c>
      <c r="G102" s="117">
        <v>3568</v>
      </c>
      <c r="H102" s="118">
        <f t="shared" si="23"/>
        <v>8.7141986593540555E-2</v>
      </c>
      <c r="I102" s="117">
        <v>3959</v>
      </c>
      <c r="J102" s="118">
        <f t="shared" si="23"/>
        <v>0.109585201793722</v>
      </c>
      <c r="K102" s="117">
        <v>4271</v>
      </c>
      <c r="L102" s="118">
        <f t="shared" si="24"/>
        <v>7.8807779742359196E-2</v>
      </c>
    </row>
    <row r="103" spans="2:12" x14ac:dyDescent="0.25">
      <c r="B103" s="116" t="s">
        <v>88</v>
      </c>
      <c r="C103" s="117">
        <v>4368</v>
      </c>
      <c r="D103" s="118">
        <v>1.2596999482669426</v>
      </c>
      <c r="E103" s="117">
        <v>4031</v>
      </c>
      <c r="F103" s="118">
        <f t="shared" si="23"/>
        <v>-7.71520146520146E-2</v>
      </c>
      <c r="G103" s="117">
        <v>4365</v>
      </c>
      <c r="H103" s="118">
        <f t="shared" si="23"/>
        <v>8.2857851649714709E-2</v>
      </c>
      <c r="I103" s="117">
        <v>5264</v>
      </c>
      <c r="J103" s="118">
        <f t="shared" si="23"/>
        <v>0.20595647193585331</v>
      </c>
      <c r="K103" s="117">
        <v>5263</v>
      </c>
      <c r="L103" s="118">
        <f t="shared" si="24"/>
        <v>-1.899696048631716E-4</v>
      </c>
    </row>
    <row r="104" spans="2:12" x14ac:dyDescent="0.25">
      <c r="B104" s="116" t="s">
        <v>90</v>
      </c>
      <c r="C104" s="117">
        <v>4192</v>
      </c>
      <c r="D104" s="118">
        <v>0.7473947478115881</v>
      </c>
      <c r="E104" s="117">
        <v>5104</v>
      </c>
      <c r="F104" s="118">
        <f t="shared" si="23"/>
        <v>0.21755725190839703</v>
      </c>
      <c r="G104" s="117">
        <v>4774</v>
      </c>
      <c r="H104" s="118">
        <f t="shared" si="23"/>
        <v>-6.4655172413793149E-2</v>
      </c>
      <c r="I104" s="117">
        <v>5900</v>
      </c>
      <c r="J104" s="118">
        <f t="shared" si="23"/>
        <v>0.23586091328026804</v>
      </c>
      <c r="K104" s="117"/>
      <c r="L104" s="118"/>
    </row>
    <row r="105" spans="2:12" x14ac:dyDescent="0.25">
      <c r="B105" s="116" t="s">
        <v>92</v>
      </c>
      <c r="C105" s="117">
        <v>3212</v>
      </c>
      <c r="D105" s="118">
        <v>0.47610294117647056</v>
      </c>
      <c r="E105" s="117">
        <v>3971</v>
      </c>
      <c r="F105" s="118">
        <f t="shared" si="23"/>
        <v>0.23630136986301364</v>
      </c>
      <c r="G105" s="117">
        <v>3928</v>
      </c>
      <c r="H105" s="118">
        <f t="shared" si="23"/>
        <v>-1.0828506673381977E-2</v>
      </c>
      <c r="I105" s="117">
        <v>4128</v>
      </c>
      <c r="J105" s="118">
        <f t="shared" si="23"/>
        <v>5.0916496945010215E-2</v>
      </c>
      <c r="K105" s="117"/>
      <c r="L105" s="118"/>
    </row>
    <row r="106" spans="2:12" x14ac:dyDescent="0.25">
      <c r="B106" s="116" t="s">
        <v>94</v>
      </c>
      <c r="C106" s="117">
        <v>3609</v>
      </c>
      <c r="D106" s="118">
        <v>2.6450511945392385E-2</v>
      </c>
      <c r="E106" s="117">
        <v>4485</v>
      </c>
      <c r="F106" s="118">
        <f t="shared" si="23"/>
        <v>0.24272651704073156</v>
      </c>
      <c r="G106" s="117">
        <v>4771</v>
      </c>
      <c r="H106" s="118">
        <f t="shared" si="23"/>
        <v>6.3768115942028913E-2</v>
      </c>
      <c r="I106" s="117">
        <v>4933</v>
      </c>
      <c r="J106" s="118">
        <f t="shared" si="23"/>
        <v>3.3955145671766829E-2</v>
      </c>
      <c r="K106" s="117"/>
      <c r="L106" s="118"/>
    </row>
    <row r="107" spans="2:12" x14ac:dyDescent="0.25">
      <c r="B107" s="116" t="s">
        <v>96</v>
      </c>
      <c r="C107" s="117">
        <v>4521</v>
      </c>
      <c r="D107" s="118">
        <v>0.33757396449704147</v>
      </c>
      <c r="E107" s="117">
        <v>4188</v>
      </c>
      <c r="F107" s="118">
        <f t="shared" si="23"/>
        <v>-7.3656270736562668E-2</v>
      </c>
      <c r="G107" s="117">
        <v>4798</v>
      </c>
      <c r="H107" s="118">
        <f t="shared" si="23"/>
        <v>0.14565425023877743</v>
      </c>
      <c r="I107" s="117">
        <v>4448</v>
      </c>
      <c r="J107" s="118">
        <f t="shared" si="23"/>
        <v>-7.2947061275531522E-2</v>
      </c>
      <c r="K107" s="117"/>
      <c r="L107" s="118"/>
    </row>
    <row r="108" spans="2:12" x14ac:dyDescent="0.25">
      <c r="B108" s="116" t="s">
        <v>98</v>
      </c>
      <c r="C108" s="117">
        <v>4563</v>
      </c>
      <c r="D108" s="118">
        <v>0.1159207630227439</v>
      </c>
      <c r="E108" s="117">
        <v>4613</v>
      </c>
      <c r="F108" s="118">
        <f t="shared" si="23"/>
        <v>1.095770326539558E-2</v>
      </c>
      <c r="G108" s="117">
        <v>4807</v>
      </c>
      <c r="H108" s="118">
        <f t="shared" si="23"/>
        <v>4.2055061781920644E-2</v>
      </c>
      <c r="I108" s="117">
        <v>4817</v>
      </c>
      <c r="J108" s="118">
        <f t="shared" si="23"/>
        <v>2.0802995631370447E-3</v>
      </c>
      <c r="K108" s="117"/>
      <c r="L108" s="118"/>
    </row>
    <row r="109" spans="2:12" ht="15.75" x14ac:dyDescent="0.25">
      <c r="B109" s="119" t="s">
        <v>32</v>
      </c>
      <c r="C109" s="120">
        <v>45844</v>
      </c>
      <c r="D109" s="121">
        <v>0.929786159286075</v>
      </c>
      <c r="E109" s="120">
        <v>49548</v>
      </c>
      <c r="F109" s="121">
        <f t="shared" si="23"/>
        <v>8.0795742081842814E-2</v>
      </c>
      <c r="G109" s="120">
        <v>51880</v>
      </c>
      <c r="H109" s="121">
        <f t="shared" si="23"/>
        <v>4.7065471865665565E-2</v>
      </c>
      <c r="I109" s="120">
        <v>54887</v>
      </c>
      <c r="J109" s="121">
        <f t="shared" si="23"/>
        <v>5.796067848882025E-2</v>
      </c>
      <c r="K109" s="120">
        <v>30060</v>
      </c>
      <c r="L109" s="121">
        <v>-1.9601448093669482E-2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4" spans="9:9" x14ac:dyDescent="0.25">
      <c r="I114" s="122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8742-1457-4DEA-8D82-58A2FBCAC6F9}">
  <sheetPr>
    <tabColor theme="7" tint="0.79998168889431442"/>
  </sheetPr>
  <dimension ref="A4:E116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267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137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287664</v>
      </c>
      <c r="D8" s="118">
        <f t="shared" ref="D8:D10" si="0">C8/C9-1</f>
        <v>-2.3790532339170722E-3</v>
      </c>
    </row>
    <row r="9" spans="1:5" x14ac:dyDescent="0.25">
      <c r="A9" s="1"/>
      <c r="B9" s="116">
        <f>B8-1</f>
        <v>2024</v>
      </c>
      <c r="C9" s="117">
        <v>288350</v>
      </c>
      <c r="D9" s="118">
        <f t="shared" si="0"/>
        <v>2.7000844110282918E-2</v>
      </c>
    </row>
    <row r="10" spans="1:5" x14ac:dyDescent="0.25">
      <c r="A10" s="1"/>
      <c r="B10" s="116">
        <f t="shared" ref="B10:B22" si="1">B9-1</f>
        <v>2023</v>
      </c>
      <c r="C10" s="117">
        <v>280769</v>
      </c>
      <c r="D10" s="118">
        <f t="shared" si="0"/>
        <v>9.1883084054724673E-2</v>
      </c>
    </row>
    <row r="11" spans="1:5" x14ac:dyDescent="0.25">
      <c r="A11" s="1"/>
      <c r="B11" s="116">
        <f t="shared" si="1"/>
        <v>2022</v>
      </c>
      <c r="C11" s="117">
        <v>257142</v>
      </c>
      <c r="D11" s="118">
        <f>C11/C12-1</f>
        <v>0.8322004189645591</v>
      </c>
    </row>
    <row r="12" spans="1:5" x14ac:dyDescent="0.25">
      <c r="A12" s="1" t="s">
        <v>77</v>
      </c>
      <c r="B12" s="116">
        <f t="shared" si="1"/>
        <v>2021</v>
      </c>
      <c r="C12" s="117">
        <v>140346</v>
      </c>
      <c r="D12" s="118">
        <f t="shared" ref="D12:D21" si="2">C12/C13-1</f>
        <v>0.45163992925186958</v>
      </c>
    </row>
    <row r="13" spans="1:5" x14ac:dyDescent="0.25">
      <c r="A13" s="1" t="s">
        <v>79</v>
      </c>
      <c r="B13" s="116">
        <f t="shared" si="1"/>
        <v>2020</v>
      </c>
      <c r="C13" s="117">
        <v>96681</v>
      </c>
      <c r="D13" s="118">
        <f t="shared" si="2"/>
        <v>-0.61362219451371569</v>
      </c>
    </row>
    <row r="14" spans="1:5" x14ac:dyDescent="0.25">
      <c r="A14" s="1" t="s">
        <v>81</v>
      </c>
      <c r="B14" s="116">
        <f t="shared" si="1"/>
        <v>2019</v>
      </c>
      <c r="C14" s="117">
        <v>250224</v>
      </c>
      <c r="D14" s="118">
        <f t="shared" si="2"/>
        <v>-8.1504103836609998E-2</v>
      </c>
    </row>
    <row r="15" spans="1:5" x14ac:dyDescent="0.25">
      <c r="A15" s="1" t="s">
        <v>83</v>
      </c>
      <c r="B15" s="116">
        <f t="shared" si="1"/>
        <v>2018</v>
      </c>
      <c r="C15" s="117">
        <v>272428</v>
      </c>
      <c r="D15" s="118">
        <f>C15/C16-1</f>
        <v>2.9455887965597727E-2</v>
      </c>
    </row>
    <row r="16" spans="1:5" x14ac:dyDescent="0.25">
      <c r="A16" s="1" t="s">
        <v>85</v>
      </c>
      <c r="B16" s="116">
        <f t="shared" si="1"/>
        <v>2017</v>
      </c>
      <c r="C16" s="117">
        <v>264633</v>
      </c>
      <c r="D16" s="118">
        <f>C16/C17-1</f>
        <v>4.9452140083993346E-2</v>
      </c>
    </row>
    <row r="17" spans="1:5" x14ac:dyDescent="0.25">
      <c r="A17" s="1" t="s">
        <v>87</v>
      </c>
      <c r="B17" s="116">
        <f t="shared" si="1"/>
        <v>2016</v>
      </c>
      <c r="C17" s="117">
        <v>252163</v>
      </c>
      <c r="D17" s="118">
        <f t="shared" si="2"/>
        <v>7.3198447421732649E-2</v>
      </c>
    </row>
    <row r="18" spans="1:5" x14ac:dyDescent="0.25">
      <c r="A18" s="1" t="s">
        <v>89</v>
      </c>
      <c r="B18" s="116">
        <f t="shared" si="1"/>
        <v>2015</v>
      </c>
      <c r="C18" s="117">
        <v>234964</v>
      </c>
      <c r="D18" s="118">
        <f t="shared" si="2"/>
        <v>3.4199846826940883E-2</v>
      </c>
    </row>
    <row r="19" spans="1:5" x14ac:dyDescent="0.25">
      <c r="A19" s="1" t="s">
        <v>91</v>
      </c>
      <c r="B19" s="116">
        <f t="shared" si="1"/>
        <v>2014</v>
      </c>
      <c r="C19" s="117">
        <v>227194</v>
      </c>
      <c r="D19" s="118">
        <f t="shared" si="2"/>
        <v>1.3806336456938961E-2</v>
      </c>
    </row>
    <row r="20" spans="1:5" x14ac:dyDescent="0.25">
      <c r="A20" s="1" t="s">
        <v>93</v>
      </c>
      <c r="B20" s="116">
        <f t="shared" si="1"/>
        <v>2013</v>
      </c>
      <c r="C20" s="117">
        <v>224100</v>
      </c>
      <c r="D20" s="118">
        <f>C20/C21-1</f>
        <v>-3.5627143588706334E-2</v>
      </c>
    </row>
    <row r="21" spans="1:5" x14ac:dyDescent="0.25">
      <c r="A21" s="1" t="s">
        <v>95</v>
      </c>
      <c r="B21" s="116">
        <f t="shared" si="1"/>
        <v>2012</v>
      </c>
      <c r="C21" s="117">
        <v>232379</v>
      </c>
      <c r="D21" s="118">
        <f t="shared" si="2"/>
        <v>-1.2686678138210894E-2</v>
      </c>
    </row>
    <row r="22" spans="1:5" x14ac:dyDescent="0.25">
      <c r="A22" s="1" t="s">
        <v>97</v>
      </c>
      <c r="B22" s="116">
        <f t="shared" si="1"/>
        <v>2011</v>
      </c>
      <c r="C22" s="117">
        <v>235365</v>
      </c>
      <c r="D22" s="118"/>
    </row>
    <row r="23" spans="1:5" ht="6" customHeight="1" x14ac:dyDescent="0.25"/>
    <row r="24" spans="1:5" x14ac:dyDescent="0.25">
      <c r="B24" s="107" t="s">
        <v>57</v>
      </c>
      <c r="C24" s="107"/>
      <c r="D24" s="107"/>
    </row>
    <row r="27" spans="1:5" ht="48.75" customHeight="1" thickBot="1" x14ac:dyDescent="0.3">
      <c r="B27" s="274" t="s">
        <v>268</v>
      </c>
      <c r="C27" s="274"/>
      <c r="D27" s="274"/>
      <c r="E27" s="1" t="s">
        <v>99</v>
      </c>
    </row>
    <row r="28" spans="1:5" ht="10.5" customHeight="1" thickBot="1" x14ac:dyDescent="0.3">
      <c r="B28" s="109"/>
      <c r="C28" s="110"/>
      <c r="D28" s="109"/>
      <c r="E28" s="1" t="s">
        <v>100</v>
      </c>
    </row>
    <row r="29" spans="1:5" ht="22.5" thickTop="1" thickBot="1" x14ac:dyDescent="0.3">
      <c r="B29" s="123" t="s">
        <v>101</v>
      </c>
      <c r="C29" s="299" t="s">
        <v>142</v>
      </c>
      <c r="D29" s="300"/>
    </row>
    <row r="30" spans="1:5" ht="16.5" thickTop="1" thickBot="1" x14ac:dyDescent="0.3">
      <c r="B30" s="87"/>
      <c r="C30" s="113" t="s">
        <v>145</v>
      </c>
      <c r="D30" s="114" t="s">
        <v>146</v>
      </c>
    </row>
    <row r="31" spans="1:5" x14ac:dyDescent="0.25">
      <c r="B31" s="116">
        <v>2025</v>
      </c>
      <c r="C31" s="117">
        <v>232777</v>
      </c>
      <c r="D31" s="118">
        <f t="shared" ref="D31:D44" si="3">C31/C32-1</f>
        <v>-1.5617203027868176E-2</v>
      </c>
    </row>
    <row r="32" spans="1:5" x14ac:dyDescent="0.25">
      <c r="B32" s="116">
        <f>B31-1</f>
        <v>2024</v>
      </c>
      <c r="C32" s="117">
        <v>236470</v>
      </c>
      <c r="D32" s="118">
        <f t="shared" si="3"/>
        <v>2.2701225234732059E-2</v>
      </c>
    </row>
    <row r="33" spans="2:4" x14ac:dyDescent="0.25">
      <c r="B33" s="116">
        <f t="shared" ref="B33:B45" si="4">B32-1</f>
        <v>2023</v>
      </c>
      <c r="C33" s="117">
        <v>231221</v>
      </c>
      <c r="D33" s="118">
        <f t="shared" si="3"/>
        <v>9.4288635008376698E-2</v>
      </c>
    </row>
    <row r="34" spans="2:4" x14ac:dyDescent="0.25">
      <c r="B34" s="116">
        <f t="shared" si="4"/>
        <v>2022</v>
      </c>
      <c r="C34" s="117">
        <v>211298</v>
      </c>
      <c r="D34" s="118">
        <f t="shared" si="3"/>
        <v>0.81231666523715584</v>
      </c>
    </row>
    <row r="35" spans="2:4" x14ac:dyDescent="0.25">
      <c r="B35" s="116">
        <f t="shared" si="4"/>
        <v>2021</v>
      </c>
      <c r="C35" s="117">
        <v>116590</v>
      </c>
      <c r="D35" s="118">
        <f t="shared" si="3"/>
        <v>0.51229003177897403</v>
      </c>
    </row>
    <row r="36" spans="2:4" x14ac:dyDescent="0.25">
      <c r="B36" s="116">
        <f t="shared" si="4"/>
        <v>2020</v>
      </c>
      <c r="C36" s="117">
        <v>77095</v>
      </c>
      <c r="D36" s="118">
        <f t="shared" si="3"/>
        <v>-0.57073336414305365</v>
      </c>
    </row>
    <row r="37" spans="2:4" x14ac:dyDescent="0.25">
      <c r="B37" s="116">
        <f t="shared" si="4"/>
        <v>2019</v>
      </c>
      <c r="C37" s="117">
        <v>179597</v>
      </c>
      <c r="D37" s="118">
        <f t="shared" si="3"/>
        <v>2.7295867295867193E-2</v>
      </c>
    </row>
    <row r="38" spans="2:4" x14ac:dyDescent="0.25">
      <c r="B38" s="116">
        <f t="shared" si="4"/>
        <v>2018</v>
      </c>
      <c r="C38" s="117">
        <v>174825</v>
      </c>
      <c r="D38" s="118">
        <f>C38/C39-1</f>
        <v>2.4933752315737578E-2</v>
      </c>
    </row>
    <row r="39" spans="2:4" x14ac:dyDescent="0.25">
      <c r="B39" s="116">
        <f t="shared" si="4"/>
        <v>2017</v>
      </c>
      <c r="C39" s="117">
        <v>170572</v>
      </c>
      <c r="D39" s="118">
        <f>C39/C40-1</f>
        <v>8.4186629460589746E-3</v>
      </c>
    </row>
    <row r="40" spans="2:4" x14ac:dyDescent="0.25">
      <c r="B40" s="116">
        <f t="shared" si="4"/>
        <v>2016</v>
      </c>
      <c r="C40" s="117">
        <v>169148</v>
      </c>
      <c r="D40" s="118">
        <f t="shared" si="3"/>
        <v>4.1078976112456367E-3</v>
      </c>
    </row>
    <row r="41" spans="2:4" x14ac:dyDescent="0.25">
      <c r="B41" s="116">
        <f t="shared" si="4"/>
        <v>2015</v>
      </c>
      <c r="C41" s="117">
        <v>168456</v>
      </c>
      <c r="D41" s="118">
        <f t="shared" si="3"/>
        <v>9.6496170120949909E-3</v>
      </c>
    </row>
    <row r="42" spans="2:4" x14ac:dyDescent="0.25">
      <c r="B42" s="116">
        <f t="shared" si="4"/>
        <v>2014</v>
      </c>
      <c r="C42" s="117">
        <v>166846</v>
      </c>
      <c r="D42" s="118">
        <f t="shared" si="3"/>
        <v>2.8611941678739816E-2</v>
      </c>
    </row>
    <row r="43" spans="2:4" x14ac:dyDescent="0.25">
      <c r="B43" s="116">
        <f t="shared" si="4"/>
        <v>2013</v>
      </c>
      <c r="C43" s="117">
        <v>162205</v>
      </c>
      <c r="D43" s="118">
        <f>C43/C44-1</f>
        <v>1.1356552545658261E-3</v>
      </c>
    </row>
    <row r="44" spans="2:4" x14ac:dyDescent="0.25">
      <c r="B44" s="116">
        <f t="shared" si="4"/>
        <v>2012</v>
      </c>
      <c r="C44" s="117">
        <v>162021</v>
      </c>
      <c r="D44" s="118">
        <f t="shared" si="3"/>
        <v>5.1292532897298182E-2</v>
      </c>
    </row>
    <row r="45" spans="2:4" x14ac:dyDescent="0.25">
      <c r="B45" s="116">
        <f t="shared" si="4"/>
        <v>2011</v>
      </c>
      <c r="C45" s="117">
        <v>154116</v>
      </c>
      <c r="D45" s="118"/>
    </row>
    <row r="46" spans="2:4" ht="6" customHeight="1" x14ac:dyDescent="0.25"/>
    <row r="47" spans="2:4" x14ac:dyDescent="0.25">
      <c r="B47" s="107" t="s">
        <v>57</v>
      </c>
      <c r="C47" s="107"/>
      <c r="D47" s="107"/>
    </row>
    <row r="50" spans="1:5" ht="48.75" customHeight="1" thickBot="1" x14ac:dyDescent="0.3">
      <c r="B50" s="274" t="s">
        <v>269</v>
      </c>
      <c r="C50" s="274"/>
      <c r="D50" s="274"/>
      <c r="E50" s="1" t="s">
        <v>103</v>
      </c>
    </row>
    <row r="51" spans="1:5" ht="10.5" customHeight="1" thickBot="1" x14ac:dyDescent="0.3">
      <c r="B51" s="109"/>
      <c r="C51" s="110"/>
      <c r="D51" s="109"/>
      <c r="E51" s="1" t="s">
        <v>104</v>
      </c>
    </row>
    <row r="52" spans="1:5" ht="22.5" thickTop="1" thickBot="1" x14ac:dyDescent="0.3">
      <c r="B52" s="111" t="s">
        <v>68</v>
      </c>
      <c r="C52" s="299" t="s">
        <v>63</v>
      </c>
      <c r="D52" s="300"/>
    </row>
    <row r="53" spans="1:5" ht="16.5" thickTop="1" thickBot="1" x14ac:dyDescent="0.3">
      <c r="B53" s="87"/>
      <c r="C53" s="113" t="s">
        <v>145</v>
      </c>
      <c r="D53" s="114" t="s">
        <v>146</v>
      </c>
    </row>
    <row r="54" spans="1:5" x14ac:dyDescent="0.25">
      <c r="A54" s="1">
        <v>1</v>
      </c>
      <c r="B54" s="116">
        <v>2025</v>
      </c>
      <c r="C54" s="117">
        <v>182150</v>
      </c>
      <c r="D54" s="118">
        <f t="shared" ref="D54:D56" si="5">C54/C55-1</f>
        <v>-9.3813732154996998E-3</v>
      </c>
    </row>
    <row r="55" spans="1:5" x14ac:dyDescent="0.25">
      <c r="A55" s="1"/>
      <c r="B55" s="116">
        <f>B54-1</f>
        <v>2024</v>
      </c>
      <c r="C55" s="117">
        <v>183875</v>
      </c>
      <c r="D55" s="118">
        <f t="shared" si="5"/>
        <v>9.1211933286867719E-3</v>
      </c>
    </row>
    <row r="56" spans="1:5" x14ac:dyDescent="0.25">
      <c r="A56" s="1"/>
      <c r="B56" s="116">
        <f t="shared" ref="B56:B68" si="6">B55-1</f>
        <v>2023</v>
      </c>
      <c r="C56" s="117">
        <v>182213</v>
      </c>
      <c r="D56" s="118">
        <f t="shared" si="5"/>
        <v>0.11164459194816767</v>
      </c>
    </row>
    <row r="57" spans="1:5" x14ac:dyDescent="0.25">
      <c r="A57" s="1"/>
      <c r="B57" s="116">
        <f t="shared" si="6"/>
        <v>2022</v>
      </c>
      <c r="C57" s="117">
        <v>163913</v>
      </c>
      <c r="D57" s="118">
        <f>C57/C58-1</f>
        <v>0.8764438542465629</v>
      </c>
    </row>
    <row r="58" spans="1:5" x14ac:dyDescent="0.25">
      <c r="A58" s="1">
        <v>2</v>
      </c>
      <c r="B58" s="116">
        <f t="shared" si="6"/>
        <v>2021</v>
      </c>
      <c r="C58" s="117">
        <v>87353</v>
      </c>
      <c r="D58" s="118" t="e">
        <f t="shared" ref="D58:D67" si="7">C58/C59-1</f>
        <v>#DIV/0!</v>
      </c>
    </row>
    <row r="59" spans="1:5" x14ac:dyDescent="0.25">
      <c r="A59" s="1">
        <v>3</v>
      </c>
      <c r="B59" s="116">
        <f t="shared" si="6"/>
        <v>2020</v>
      </c>
      <c r="C59" s="117">
        <v>0</v>
      </c>
      <c r="D59" s="118">
        <f t="shared" si="7"/>
        <v>-1</v>
      </c>
    </row>
    <row r="60" spans="1:5" x14ac:dyDescent="0.25">
      <c r="A60" s="1">
        <v>4</v>
      </c>
      <c r="B60" s="116">
        <f t="shared" si="6"/>
        <v>2019</v>
      </c>
      <c r="C60" s="117">
        <v>149743</v>
      </c>
      <c r="D60" s="118" t="e">
        <f t="shared" si="7"/>
        <v>#DIV/0!</v>
      </c>
    </row>
    <row r="61" spans="1:5" x14ac:dyDescent="0.25">
      <c r="A61" s="1">
        <v>5</v>
      </c>
      <c r="B61" s="116">
        <f t="shared" si="6"/>
        <v>2018</v>
      </c>
      <c r="C61" s="117">
        <v>0</v>
      </c>
      <c r="D61" s="118" t="e">
        <f>C61/C62-1</f>
        <v>#DIV/0!</v>
      </c>
    </row>
    <row r="62" spans="1:5" x14ac:dyDescent="0.25">
      <c r="A62" s="1">
        <v>6</v>
      </c>
      <c r="B62" s="116">
        <f t="shared" si="6"/>
        <v>2017</v>
      </c>
      <c r="C62" s="117">
        <v>0</v>
      </c>
      <c r="D62" s="118" t="e">
        <f>C62/C63-1</f>
        <v>#DIV/0!</v>
      </c>
    </row>
    <row r="63" spans="1:5" x14ac:dyDescent="0.25">
      <c r="A63" s="1">
        <v>7</v>
      </c>
      <c r="B63" s="116">
        <f t="shared" si="6"/>
        <v>2016</v>
      </c>
      <c r="C63" s="117">
        <v>0</v>
      </c>
      <c r="D63" s="118" t="e">
        <f t="shared" si="7"/>
        <v>#DIV/0!</v>
      </c>
    </row>
    <row r="64" spans="1:5" x14ac:dyDescent="0.25">
      <c r="A64" s="1">
        <v>8</v>
      </c>
      <c r="B64" s="116">
        <f t="shared" si="6"/>
        <v>2015</v>
      </c>
      <c r="C64" s="117">
        <v>0</v>
      </c>
      <c r="D64" s="118" t="e">
        <f t="shared" si="7"/>
        <v>#DIV/0!</v>
      </c>
    </row>
    <row r="65" spans="1:5" x14ac:dyDescent="0.25">
      <c r="A65" s="1">
        <v>9</v>
      </c>
      <c r="B65" s="116">
        <f t="shared" si="6"/>
        <v>2014</v>
      </c>
      <c r="C65" s="117">
        <v>0</v>
      </c>
      <c r="D65" s="118" t="e">
        <f t="shared" si="7"/>
        <v>#DIV/0!</v>
      </c>
    </row>
    <row r="66" spans="1:5" x14ac:dyDescent="0.25">
      <c r="A66" s="1">
        <v>10</v>
      </c>
      <c r="B66" s="116">
        <f t="shared" si="6"/>
        <v>2013</v>
      </c>
      <c r="C66" s="117">
        <v>0</v>
      </c>
      <c r="D66" s="118" t="e">
        <f>C66/C67-1</f>
        <v>#DIV/0!</v>
      </c>
    </row>
    <row r="67" spans="1:5" x14ac:dyDescent="0.25">
      <c r="A67" s="1">
        <v>11</v>
      </c>
      <c r="B67" s="116">
        <f t="shared" si="6"/>
        <v>2012</v>
      </c>
      <c r="C67" s="117">
        <v>0</v>
      </c>
      <c r="D67" s="118" t="e">
        <f t="shared" si="7"/>
        <v>#DIV/0!</v>
      </c>
    </row>
    <row r="68" spans="1:5" x14ac:dyDescent="0.25">
      <c r="A68" s="1">
        <v>12</v>
      </c>
      <c r="B68" s="116">
        <f t="shared" si="6"/>
        <v>2011</v>
      </c>
      <c r="C68" s="117">
        <v>0</v>
      </c>
      <c r="D68" s="118"/>
    </row>
    <row r="69" spans="1:5" ht="6" customHeight="1" x14ac:dyDescent="0.25"/>
    <row r="70" spans="1:5" x14ac:dyDescent="0.25">
      <c r="B70" s="107" t="s">
        <v>57</v>
      </c>
      <c r="C70" s="107"/>
      <c r="D70" s="107"/>
    </row>
    <row r="73" spans="1:5" ht="48.75" customHeight="1" thickBot="1" x14ac:dyDescent="0.3">
      <c r="B73" s="274" t="s">
        <v>147</v>
      </c>
      <c r="C73" s="274"/>
      <c r="D73" s="274"/>
      <c r="E73" s="1" t="s">
        <v>106</v>
      </c>
    </row>
    <row r="74" spans="1:5" ht="10.5" customHeight="1" thickBot="1" x14ac:dyDescent="0.3">
      <c r="B74" s="109"/>
      <c r="C74" s="110"/>
      <c r="D74" s="109"/>
      <c r="E74" s="1" t="s">
        <v>107</v>
      </c>
    </row>
    <row r="75" spans="1:5" ht="22.5" thickTop="1" thickBot="1" x14ac:dyDescent="0.3">
      <c r="B75" s="111" t="s">
        <v>69</v>
      </c>
      <c r="C75" s="299" t="s">
        <v>64</v>
      </c>
      <c r="D75" s="300"/>
    </row>
    <row r="76" spans="1:5" ht="16.5" thickTop="1" thickBot="1" x14ac:dyDescent="0.3">
      <c r="B76" s="87"/>
      <c r="C76" s="113" t="s">
        <v>145</v>
      </c>
      <c r="D76" s="114" t="s">
        <v>146</v>
      </c>
    </row>
    <row r="77" spans="1:5" x14ac:dyDescent="0.25">
      <c r="A77" s="1">
        <v>1</v>
      </c>
      <c r="B77" s="116">
        <v>2025</v>
      </c>
      <c r="C77" s="117">
        <v>50627</v>
      </c>
      <c r="D77" s="118">
        <f t="shared" ref="D77:D83" si="8">C77/C78-1</f>
        <v>-3.741800551383212E-2</v>
      </c>
    </row>
    <row r="78" spans="1:5" x14ac:dyDescent="0.25">
      <c r="A78" s="1"/>
      <c r="B78" s="116">
        <f>B77-1</f>
        <v>2024</v>
      </c>
      <c r="C78" s="117">
        <v>52595</v>
      </c>
      <c r="D78" s="118">
        <f t="shared" si="8"/>
        <v>7.3192131896833157E-2</v>
      </c>
    </row>
    <row r="79" spans="1:5" x14ac:dyDescent="0.25">
      <c r="A79" s="1"/>
      <c r="B79" s="116">
        <f t="shared" ref="B79:B91" si="9">B78-1</f>
        <v>2023</v>
      </c>
      <c r="C79" s="117">
        <v>49008</v>
      </c>
      <c r="D79" s="118">
        <f t="shared" si="8"/>
        <v>3.4251345362456442E-2</v>
      </c>
    </row>
    <row r="80" spans="1:5" x14ac:dyDescent="0.25">
      <c r="A80" s="1"/>
      <c r="B80" s="116">
        <f t="shared" si="9"/>
        <v>2022</v>
      </c>
      <c r="C80" s="117">
        <v>47385</v>
      </c>
      <c r="D80" s="118">
        <f t="shared" si="8"/>
        <v>0.62072032014228551</v>
      </c>
    </row>
    <row r="81" spans="1:5" x14ac:dyDescent="0.25">
      <c r="A81" s="1">
        <v>2</v>
      </c>
      <c r="B81" s="116">
        <f t="shared" si="9"/>
        <v>2021</v>
      </c>
      <c r="C81" s="117">
        <v>29237</v>
      </c>
      <c r="D81" s="118" t="e">
        <f t="shared" si="8"/>
        <v>#DIV/0!</v>
      </c>
    </row>
    <row r="82" spans="1:5" x14ac:dyDescent="0.25">
      <c r="A82" s="1">
        <v>3</v>
      </c>
      <c r="B82" s="116">
        <f t="shared" si="9"/>
        <v>2020</v>
      </c>
      <c r="C82" s="117">
        <v>0</v>
      </c>
      <c r="D82" s="118">
        <f t="shared" si="8"/>
        <v>-1</v>
      </c>
    </row>
    <row r="83" spans="1:5" x14ac:dyDescent="0.25">
      <c r="A83" s="1">
        <v>4</v>
      </c>
      <c r="B83" s="116">
        <f t="shared" si="9"/>
        <v>2019</v>
      </c>
      <c r="C83" s="117">
        <v>29854</v>
      </c>
      <c r="D83" s="118" t="e">
        <f t="shared" si="8"/>
        <v>#DIV/0!</v>
      </c>
    </row>
    <row r="84" spans="1:5" x14ac:dyDescent="0.25">
      <c r="A84" s="1">
        <v>5</v>
      </c>
      <c r="B84" s="116">
        <f t="shared" si="9"/>
        <v>2018</v>
      </c>
      <c r="C84" s="117">
        <v>0</v>
      </c>
      <c r="D84" s="118" t="e">
        <f>C84/C85-1</f>
        <v>#DIV/0!</v>
      </c>
    </row>
    <row r="85" spans="1:5" x14ac:dyDescent="0.25">
      <c r="A85" s="1">
        <v>6</v>
      </c>
      <c r="B85" s="116">
        <f t="shared" si="9"/>
        <v>2017</v>
      </c>
      <c r="C85" s="117">
        <v>0</v>
      </c>
      <c r="D85" s="118" t="e">
        <f>C85/C86-1</f>
        <v>#DIV/0!</v>
      </c>
    </row>
    <row r="86" spans="1:5" x14ac:dyDescent="0.25">
      <c r="A86" s="1">
        <v>7</v>
      </c>
      <c r="B86" s="116">
        <f t="shared" si="9"/>
        <v>2016</v>
      </c>
      <c r="C86" s="117">
        <v>0</v>
      </c>
      <c r="D86" s="118" t="e">
        <f t="shared" ref="D86:D88" si="10">C86/C87-1</f>
        <v>#DIV/0!</v>
      </c>
    </row>
    <row r="87" spans="1:5" x14ac:dyDescent="0.25">
      <c r="A87" s="1">
        <v>8</v>
      </c>
      <c r="B87" s="116">
        <f t="shared" si="9"/>
        <v>2015</v>
      </c>
      <c r="C87" s="117">
        <v>0</v>
      </c>
      <c r="D87" s="118" t="e">
        <f t="shared" si="10"/>
        <v>#DIV/0!</v>
      </c>
    </row>
    <row r="88" spans="1:5" x14ac:dyDescent="0.25">
      <c r="A88" s="1">
        <v>9</v>
      </c>
      <c r="B88" s="116">
        <f t="shared" si="9"/>
        <v>2014</v>
      </c>
      <c r="C88" s="117">
        <v>0</v>
      </c>
      <c r="D88" s="118" t="e">
        <f t="shared" si="10"/>
        <v>#DIV/0!</v>
      </c>
    </row>
    <row r="89" spans="1:5" x14ac:dyDescent="0.25">
      <c r="A89" s="1">
        <v>10</v>
      </c>
      <c r="B89" s="116">
        <f t="shared" si="9"/>
        <v>2013</v>
      </c>
      <c r="C89" s="117">
        <v>0</v>
      </c>
      <c r="D89" s="118" t="e">
        <f>C89/C90-1</f>
        <v>#DIV/0!</v>
      </c>
    </row>
    <row r="90" spans="1:5" x14ac:dyDescent="0.25">
      <c r="A90" s="1">
        <v>11</v>
      </c>
      <c r="B90" s="116">
        <f t="shared" si="9"/>
        <v>2012</v>
      </c>
      <c r="C90" s="117">
        <v>0</v>
      </c>
      <c r="D90" s="118" t="e">
        <f t="shared" ref="D90" si="11">C90/C91-1</f>
        <v>#DIV/0!</v>
      </c>
    </row>
    <row r="91" spans="1:5" x14ac:dyDescent="0.25">
      <c r="A91" s="1">
        <v>12</v>
      </c>
      <c r="B91" s="116">
        <f t="shared" si="9"/>
        <v>2011</v>
      </c>
      <c r="C91" s="117">
        <v>0</v>
      </c>
      <c r="D91" s="118"/>
    </row>
    <row r="92" spans="1:5" ht="6" customHeight="1" x14ac:dyDescent="0.25">
      <c r="C92" s="117" t="s">
        <v>257</v>
      </c>
    </row>
    <row r="93" spans="1:5" x14ac:dyDescent="0.25">
      <c r="B93" s="107" t="s">
        <v>57</v>
      </c>
      <c r="C93" s="107"/>
      <c r="D93" s="107"/>
    </row>
    <row r="96" spans="1:5" ht="48.75" customHeight="1" thickBot="1" x14ac:dyDescent="0.3">
      <c r="B96" s="274" t="s">
        <v>270</v>
      </c>
      <c r="C96" s="274"/>
      <c r="D96" s="274"/>
      <c r="E96" s="1" t="s">
        <v>119</v>
      </c>
    </row>
    <row r="97" spans="2:5" ht="10.5" customHeight="1" thickBot="1" x14ac:dyDescent="0.3">
      <c r="B97" s="109"/>
      <c r="C97" s="110"/>
      <c r="D97" s="109"/>
      <c r="E97" s="1" t="s">
        <v>120</v>
      </c>
    </row>
    <row r="98" spans="2:5" ht="22.5" thickTop="1" thickBot="1" x14ac:dyDescent="0.3">
      <c r="B98" s="123" t="s">
        <v>101</v>
      </c>
      <c r="C98" s="299" t="s">
        <v>34</v>
      </c>
      <c r="D98" s="300"/>
    </row>
    <row r="99" spans="2:5" ht="16.5" thickTop="1" thickBot="1" x14ac:dyDescent="0.3">
      <c r="B99" s="87"/>
      <c r="C99" s="113" t="s">
        <v>145</v>
      </c>
      <c r="D99" s="114" t="s">
        <v>146</v>
      </c>
    </row>
    <row r="100" spans="2:5" x14ac:dyDescent="0.25">
      <c r="B100" s="116">
        <v>2025</v>
      </c>
      <c r="C100" s="117">
        <v>54887</v>
      </c>
      <c r="D100" s="118">
        <f t="shared" ref="D100:D113" si="12">C100/C101-1</f>
        <v>5.796067848882025E-2</v>
      </c>
    </row>
    <row r="101" spans="2:5" x14ac:dyDescent="0.25">
      <c r="B101" s="116">
        <f>B100-1</f>
        <v>2024</v>
      </c>
      <c r="C101" s="117">
        <v>51880</v>
      </c>
      <c r="D101" s="118">
        <f t="shared" si="12"/>
        <v>4.7065471865665565E-2</v>
      </c>
    </row>
    <row r="102" spans="2:5" x14ac:dyDescent="0.25">
      <c r="B102" s="116">
        <f t="shared" ref="B102:B114" si="13">B101-1</f>
        <v>2023</v>
      </c>
      <c r="C102" s="117">
        <v>49548</v>
      </c>
      <c r="D102" s="118">
        <f t="shared" si="12"/>
        <v>8.0795742081842814E-2</v>
      </c>
    </row>
    <row r="103" spans="2:5" x14ac:dyDescent="0.25">
      <c r="B103" s="116">
        <f t="shared" si="13"/>
        <v>2022</v>
      </c>
      <c r="C103" s="117">
        <v>45844</v>
      </c>
      <c r="D103" s="118">
        <f t="shared" si="12"/>
        <v>0.929786159286075</v>
      </c>
    </row>
    <row r="104" spans="2:5" x14ac:dyDescent="0.25">
      <c r="B104" s="116">
        <f t="shared" si="13"/>
        <v>2021</v>
      </c>
      <c r="C104" s="117">
        <v>23756</v>
      </c>
      <c r="D104" s="118">
        <f t="shared" si="12"/>
        <v>0.21290717859695696</v>
      </c>
    </row>
    <row r="105" spans="2:5" x14ac:dyDescent="0.25">
      <c r="B105" s="116">
        <f t="shared" si="13"/>
        <v>2020</v>
      </c>
      <c r="C105" s="117">
        <v>19586</v>
      </c>
      <c r="D105" s="118">
        <f t="shared" si="12"/>
        <v>-0.72268395939230046</v>
      </c>
    </row>
    <row r="106" spans="2:5" x14ac:dyDescent="0.25">
      <c r="B106" s="116">
        <f t="shared" si="13"/>
        <v>2019</v>
      </c>
      <c r="C106" s="117">
        <v>70627</v>
      </c>
      <c r="D106" s="118">
        <f t="shared" si="12"/>
        <v>-0.27638494718400053</v>
      </c>
    </row>
    <row r="107" spans="2:5" x14ac:dyDescent="0.25">
      <c r="B107" s="116">
        <f t="shared" si="13"/>
        <v>2018</v>
      </c>
      <c r="C107" s="117">
        <v>97603</v>
      </c>
      <c r="D107" s="118">
        <f t="shared" si="12"/>
        <v>3.7656414454449783E-2</v>
      </c>
    </row>
    <row r="108" spans="2:5" x14ac:dyDescent="0.25">
      <c r="B108" s="116">
        <f t="shared" si="13"/>
        <v>2017</v>
      </c>
      <c r="C108" s="117">
        <v>94061</v>
      </c>
      <c r="D108" s="118">
        <f t="shared" si="12"/>
        <v>0.13306029030898037</v>
      </c>
    </row>
    <row r="109" spans="2:5" x14ac:dyDescent="0.25">
      <c r="B109" s="116">
        <f t="shared" si="13"/>
        <v>2016</v>
      </c>
      <c r="C109" s="117">
        <v>83015</v>
      </c>
      <c r="D109" s="118">
        <f t="shared" si="12"/>
        <v>0.24819570577975592</v>
      </c>
    </row>
    <row r="110" spans="2:5" x14ac:dyDescent="0.25">
      <c r="B110" s="116">
        <f t="shared" si="13"/>
        <v>2015</v>
      </c>
      <c r="C110" s="117">
        <v>66508</v>
      </c>
      <c r="D110" s="118">
        <f t="shared" si="12"/>
        <v>0.10207463379068082</v>
      </c>
    </row>
    <row r="111" spans="2:5" x14ac:dyDescent="0.25">
      <c r="B111" s="116">
        <f t="shared" si="13"/>
        <v>2014</v>
      </c>
      <c r="C111" s="117">
        <v>60348</v>
      </c>
      <c r="D111" s="118">
        <f t="shared" si="12"/>
        <v>-2.4993941352290161E-2</v>
      </c>
    </row>
    <row r="112" spans="2:5" x14ac:dyDescent="0.25">
      <c r="B112" s="116">
        <f t="shared" si="13"/>
        <v>2013</v>
      </c>
      <c r="C112" s="117">
        <v>61895</v>
      </c>
      <c r="D112" s="118">
        <f t="shared" si="12"/>
        <v>-0.12028482901731141</v>
      </c>
    </row>
    <row r="113" spans="2:4" x14ac:dyDescent="0.25">
      <c r="B113" s="116">
        <f t="shared" si="13"/>
        <v>2012</v>
      </c>
      <c r="C113" s="117">
        <v>70358</v>
      </c>
      <c r="D113" s="118">
        <f t="shared" si="12"/>
        <v>-0.13404472670432865</v>
      </c>
    </row>
    <row r="114" spans="2:4" x14ac:dyDescent="0.25">
      <c r="B114" s="116">
        <f t="shared" si="13"/>
        <v>2011</v>
      </c>
      <c r="C114" s="117">
        <v>81249</v>
      </c>
      <c r="D114" s="118"/>
    </row>
    <row r="115" spans="2:4" ht="6" customHeight="1" x14ac:dyDescent="0.25"/>
    <row r="116" spans="2:4" x14ac:dyDescent="0.25">
      <c r="B116" s="107" t="s">
        <v>57</v>
      </c>
      <c r="C116" s="107"/>
      <c r="D116" s="107"/>
    </row>
  </sheetData>
  <mergeCells count="10">
    <mergeCell ref="B73:D73"/>
    <mergeCell ref="C75:D75"/>
    <mergeCell ref="B96:D96"/>
    <mergeCell ref="C98:D98"/>
    <mergeCell ref="B4:D4"/>
    <mergeCell ref="C6:D6"/>
    <mergeCell ref="B27:D27"/>
    <mergeCell ref="C29:D29"/>
    <mergeCell ref="B50:D50"/>
    <mergeCell ref="C52:D5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1DF6-8661-40C8-9994-647CBC3C0E5D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28"/>
      <c r="C2" s="128"/>
      <c r="D2" s="128"/>
      <c r="E2" s="128"/>
      <c r="F2" s="128"/>
    </row>
    <row r="3" spans="1:22" ht="40.5" customHeight="1" thickBot="1" x14ac:dyDescent="0.3">
      <c r="B3" s="66" t="s">
        <v>148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8.25" customHeight="1" thickBot="1" x14ac:dyDescent="0.3">
      <c r="B4" s="85"/>
      <c r="C4" s="85"/>
      <c r="D4" s="85"/>
      <c r="E4" s="85"/>
      <c r="F4" s="85"/>
      <c r="G4" s="85"/>
      <c r="H4" s="85"/>
      <c r="I4" s="85"/>
      <c r="J4" s="86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</row>
    <row r="5" spans="1:22" ht="60.75" thickBot="1" x14ac:dyDescent="0.3">
      <c r="A5" s="1"/>
      <c r="B5" s="87"/>
      <c r="C5" s="129" t="s">
        <v>271</v>
      </c>
      <c r="D5" s="129" t="s">
        <v>241</v>
      </c>
      <c r="E5" s="129" t="s">
        <v>242</v>
      </c>
      <c r="F5" s="129" t="s">
        <v>243</v>
      </c>
      <c r="G5" s="129" t="s">
        <v>244</v>
      </c>
      <c r="H5" s="129" t="s">
        <v>245</v>
      </c>
      <c r="I5" s="130" t="str">
        <f>CONCATENATE("var. ",RIGHT(H5,2),"/",RIGHT(G5,2))</f>
        <v>var. 26/25</v>
      </c>
      <c r="J5" s="130" t="str">
        <f>CONCATENATE("dif. ",RIGHT(H5,2),"/",RIGHT(G5,2))</f>
        <v>dif. 26/25</v>
      </c>
      <c r="K5" s="14" t="str">
        <f>CONCATENATE("cuota ",H5)</f>
        <v>cuota acumulado a julio 2026</v>
      </c>
      <c r="L5" s="14" t="str">
        <f>CONCATENATE("cuota/ total municipio ",RIGHT(H5,2))</f>
        <v>cuota/ total municipio 26</v>
      </c>
      <c r="M5" s="13" t="s">
        <v>272</v>
      </c>
      <c r="N5" s="13" t="s">
        <v>236</v>
      </c>
      <c r="O5" s="13" t="s">
        <v>237</v>
      </c>
      <c r="P5" s="13" t="s">
        <v>238</v>
      </c>
      <c r="Q5" s="13" t="s">
        <v>239</v>
      </c>
      <c r="R5" s="13" t="s">
        <v>240</v>
      </c>
      <c r="S5" s="130" t="str">
        <f>CONCATENATE("var. ",RIGHT(R5,2),"/",RIGHT(Q5,2))</f>
        <v>var. 26/25</v>
      </c>
      <c r="T5" s="130" t="str">
        <f>CONCATENATE("dif. ",RIGHT(R5,2),"/",RIGHT(Q5,2))</f>
        <v>dif. 26/25</v>
      </c>
      <c r="U5" s="14" t="str">
        <f>CONCATENATE("cuota ",R5)</f>
        <v>cuota julio 2026</v>
      </c>
      <c r="V5" s="131" t="str">
        <f>CONCATENATE("cuota/ total municipio ",RIGHT(R5,2))</f>
        <v>cuota/ total municipio 26</v>
      </c>
    </row>
    <row r="6" spans="1:22" ht="15.75" x14ac:dyDescent="0.25">
      <c r="A6" s="1"/>
      <c r="B6" s="132" t="s">
        <v>45</v>
      </c>
      <c r="C6" s="133">
        <v>745750</v>
      </c>
      <c r="D6" s="133">
        <v>2658818</v>
      </c>
      <c r="E6" s="133">
        <v>2977588</v>
      </c>
      <c r="F6" s="133">
        <v>3169430</v>
      </c>
      <c r="G6" s="133">
        <v>3151846</v>
      </c>
      <c r="H6" s="133">
        <v>3143788</v>
      </c>
      <c r="I6" s="134">
        <f>IFERROR(H6/G6-1,"-")</f>
        <v>-2.5565969910966713E-3</v>
      </c>
      <c r="J6" s="133">
        <f>IFERROR(H6-G6,"-")</f>
        <v>-8058</v>
      </c>
      <c r="K6" s="134">
        <f t="shared" ref="K6:K57" si="0">IFERROR(H6/$H$6,"-")</f>
        <v>1</v>
      </c>
      <c r="L6" s="135">
        <f>H6/H6</f>
        <v>1</v>
      </c>
      <c r="M6" s="133">
        <v>224964</v>
      </c>
      <c r="N6" s="133">
        <v>455417</v>
      </c>
      <c r="O6" s="133">
        <v>454190</v>
      </c>
      <c r="P6" s="133">
        <v>480798</v>
      </c>
      <c r="Q6" s="133">
        <v>485154</v>
      </c>
      <c r="R6" s="133">
        <v>484506</v>
      </c>
      <c r="S6" s="134">
        <f>IFERROR(R6/Q6-1,"-")</f>
        <v>-1.3356583682706535E-3</v>
      </c>
      <c r="T6" s="133">
        <f t="shared" ref="T6:T57" si="1">R6-Q6</f>
        <v>-648</v>
      </c>
      <c r="U6" s="134">
        <f>IFERROR(P6/$P$6,"-")</f>
        <v>1</v>
      </c>
      <c r="V6" s="135">
        <f>IFERROR(R6/R6,"-")</f>
        <v>1</v>
      </c>
    </row>
    <row r="7" spans="1:22" ht="15.75" x14ac:dyDescent="0.25">
      <c r="A7" s="1"/>
      <c r="B7" s="136" t="s">
        <v>62</v>
      </c>
      <c r="C7" s="137">
        <v>578416</v>
      </c>
      <c r="D7" s="137">
        <v>2111099</v>
      </c>
      <c r="E7" s="137">
        <v>2351509</v>
      </c>
      <c r="F7" s="137">
        <v>2475982</v>
      </c>
      <c r="G7" s="137">
        <v>2430370</v>
      </c>
      <c r="H7" s="137">
        <v>2438884</v>
      </c>
      <c r="I7" s="138">
        <f t="shared" ref="I7:I57" si="2">IFERROR(H7/G7-1,"-")</f>
        <v>3.5031702991725755E-3</v>
      </c>
      <c r="J7" s="137">
        <f t="shared" ref="J7:J57" si="3">IFERROR(H7-G7,"-")</f>
        <v>8514</v>
      </c>
      <c r="K7" s="138">
        <f t="shared" si="0"/>
        <v>0.77577877388678884</v>
      </c>
      <c r="L7" s="138">
        <f>H7/H6</f>
        <v>0.77577877388678884</v>
      </c>
      <c r="M7" s="137">
        <v>177784</v>
      </c>
      <c r="N7" s="137">
        <v>355886</v>
      </c>
      <c r="O7" s="137">
        <v>359300</v>
      </c>
      <c r="P7" s="137">
        <v>372261</v>
      </c>
      <c r="Q7" s="137">
        <v>373013</v>
      </c>
      <c r="R7" s="137">
        <v>366588</v>
      </c>
      <c r="S7" s="138">
        <f t="shared" ref="S7:S57" si="4">IFERROR(R7/Q7-1,"-")</f>
        <v>-1.7224600751180263E-2</v>
      </c>
      <c r="T7" s="137">
        <f t="shared" si="1"/>
        <v>-6425</v>
      </c>
      <c r="U7" s="138">
        <f t="shared" ref="U7:U57" si="5">IFERROR(P7/$P$6,"-")</f>
        <v>0.77425654848813852</v>
      </c>
      <c r="V7" s="138">
        <f>IFERROR(R7/R6,"-")</f>
        <v>0.75662220901289146</v>
      </c>
    </row>
    <row r="8" spans="1:22" x14ac:dyDescent="0.25">
      <c r="A8" s="108" t="s">
        <v>68</v>
      </c>
      <c r="B8" s="99" t="s">
        <v>63</v>
      </c>
      <c r="C8" s="53">
        <v>470647</v>
      </c>
      <c r="D8" s="53">
        <v>1737868</v>
      </c>
      <c r="E8" s="53">
        <v>1916365</v>
      </c>
      <c r="F8" s="53">
        <v>2034536</v>
      </c>
      <c r="G8" s="53">
        <v>1991559</v>
      </c>
      <c r="H8" s="53">
        <v>2001279</v>
      </c>
      <c r="I8" s="100">
        <f t="shared" si="2"/>
        <v>4.8805985662487839E-3</v>
      </c>
      <c r="J8" s="53">
        <f t="shared" si="3"/>
        <v>9720</v>
      </c>
      <c r="K8" s="100">
        <f t="shared" si="0"/>
        <v>0.63658204688102382</v>
      </c>
      <c r="L8" s="100">
        <f>H8/H6</f>
        <v>0.63658204688102382</v>
      </c>
      <c r="M8" s="53">
        <v>152798</v>
      </c>
      <c r="N8" s="53">
        <v>297248</v>
      </c>
      <c r="O8" s="53">
        <v>298735</v>
      </c>
      <c r="P8" s="53">
        <v>305073</v>
      </c>
      <c r="Q8" s="53">
        <v>306984</v>
      </c>
      <c r="R8" s="53">
        <v>305519</v>
      </c>
      <c r="S8" s="100">
        <f t="shared" si="4"/>
        <v>-4.7722356865503857E-3</v>
      </c>
      <c r="T8" s="53">
        <f t="shared" si="1"/>
        <v>-1465</v>
      </c>
      <c r="U8" s="100">
        <f t="shared" si="5"/>
        <v>0.63451387068997789</v>
      </c>
      <c r="V8" s="100">
        <f>IFERROR(R8/R6,"-")</f>
        <v>0.63057836229066311</v>
      </c>
    </row>
    <row r="9" spans="1:22" x14ac:dyDescent="0.25">
      <c r="A9" s="108" t="s">
        <v>69</v>
      </c>
      <c r="B9" s="99" t="s">
        <v>64</v>
      </c>
      <c r="C9" s="53">
        <v>107769</v>
      </c>
      <c r="D9" s="53">
        <v>373231</v>
      </c>
      <c r="E9" s="53">
        <v>435144</v>
      </c>
      <c r="F9" s="53">
        <v>441446</v>
      </c>
      <c r="G9" s="53">
        <v>438811</v>
      </c>
      <c r="H9" s="53">
        <v>437605</v>
      </c>
      <c r="I9" s="100">
        <f t="shared" si="2"/>
        <v>-2.7483358439054362E-3</v>
      </c>
      <c r="J9" s="53">
        <f t="shared" si="3"/>
        <v>-1206</v>
      </c>
      <c r="K9" s="100">
        <f t="shared" si="0"/>
        <v>0.13919672700576502</v>
      </c>
      <c r="L9" s="100">
        <f>H9/H6</f>
        <v>0.13919672700576502</v>
      </c>
      <c r="M9" s="53">
        <v>24986</v>
      </c>
      <c r="N9" s="53">
        <v>58638</v>
      </c>
      <c r="O9" s="53">
        <v>60565</v>
      </c>
      <c r="P9" s="53">
        <v>67188</v>
      </c>
      <c r="Q9" s="53">
        <v>66029</v>
      </c>
      <c r="R9" s="53">
        <v>61069</v>
      </c>
      <c r="S9" s="100">
        <f t="shared" si="4"/>
        <v>-7.5118508534128936E-2</v>
      </c>
      <c r="T9" s="53">
        <f t="shared" si="1"/>
        <v>-4960</v>
      </c>
      <c r="U9" s="100">
        <f t="shared" si="5"/>
        <v>0.13974267779816055</v>
      </c>
      <c r="V9" s="100">
        <f>IFERROR(R9/R6,"-")</f>
        <v>0.1260438467222284</v>
      </c>
    </row>
    <row r="10" spans="1:22" ht="16.5" thickBot="1" x14ac:dyDescent="0.3">
      <c r="A10" s="1"/>
      <c r="B10" s="139" t="s">
        <v>65</v>
      </c>
      <c r="C10" s="140">
        <v>167334</v>
      </c>
      <c r="D10" s="140">
        <v>547719</v>
      </c>
      <c r="E10" s="140">
        <v>626079</v>
      </c>
      <c r="F10" s="140">
        <v>693448</v>
      </c>
      <c r="G10" s="140">
        <v>721476</v>
      </c>
      <c r="H10" s="140">
        <v>704904</v>
      </c>
      <c r="I10" s="141">
        <f t="shared" si="2"/>
        <v>-2.2969579029655907E-2</v>
      </c>
      <c r="J10" s="140">
        <f t="shared" si="3"/>
        <v>-16572</v>
      </c>
      <c r="K10" s="141">
        <f t="shared" si="0"/>
        <v>0.22422122611321119</v>
      </c>
      <c r="L10" s="141">
        <f>H10/H6</f>
        <v>0.22422122611321119</v>
      </c>
      <c r="M10" s="140">
        <v>47180</v>
      </c>
      <c r="N10" s="140">
        <v>99531</v>
      </c>
      <c r="O10" s="140">
        <v>94890</v>
      </c>
      <c r="P10" s="140">
        <v>108537</v>
      </c>
      <c r="Q10" s="140">
        <v>112141</v>
      </c>
      <c r="R10" s="140">
        <v>117918</v>
      </c>
      <c r="S10" s="141">
        <f t="shared" si="4"/>
        <v>5.151550280450512E-2</v>
      </c>
      <c r="T10" s="140">
        <f t="shared" si="1"/>
        <v>5777</v>
      </c>
      <c r="U10" s="141">
        <f t="shared" si="5"/>
        <v>0.22574345151186154</v>
      </c>
      <c r="V10" s="141">
        <f>IFERROR(R10/R6,"-")</f>
        <v>0.24337779098710852</v>
      </c>
    </row>
    <row r="11" spans="1:22" ht="15.75" x14ac:dyDescent="0.25">
      <c r="A11" s="142">
        <f>G11/$G$11</f>
        <v>1</v>
      </c>
      <c r="B11" s="132" t="s">
        <v>46</v>
      </c>
      <c r="C11" s="133">
        <v>281997</v>
      </c>
      <c r="D11" s="133">
        <v>993053</v>
      </c>
      <c r="E11" s="133">
        <v>1080435</v>
      </c>
      <c r="F11" s="133">
        <v>1125743</v>
      </c>
      <c r="G11" s="133">
        <v>1073331</v>
      </c>
      <c r="H11" s="133">
        <v>1077606</v>
      </c>
      <c r="I11" s="134">
        <f t="shared" si="2"/>
        <v>3.9829279131973205E-3</v>
      </c>
      <c r="J11" s="133">
        <f t="shared" si="3"/>
        <v>4275</v>
      </c>
      <c r="K11" s="134">
        <f t="shared" si="0"/>
        <v>0.34277311319974502</v>
      </c>
      <c r="L11" s="135">
        <f>H11/H11</f>
        <v>1</v>
      </c>
      <c r="M11" s="133">
        <v>94144</v>
      </c>
      <c r="N11" s="133">
        <v>164843</v>
      </c>
      <c r="O11" s="133">
        <v>164390</v>
      </c>
      <c r="P11" s="133">
        <v>166795</v>
      </c>
      <c r="Q11" s="133">
        <v>155966</v>
      </c>
      <c r="R11" s="133">
        <v>163379</v>
      </c>
      <c r="S11" s="134">
        <f t="shared" si="4"/>
        <v>4.7529589782388415E-2</v>
      </c>
      <c r="T11" s="133">
        <f t="shared" si="1"/>
        <v>7413</v>
      </c>
      <c r="U11" s="134">
        <f t="shared" si="5"/>
        <v>0.34691284073561041</v>
      </c>
      <c r="V11" s="135">
        <f>IFERROR(R11/R11,"-")</f>
        <v>1</v>
      </c>
    </row>
    <row r="12" spans="1:22" ht="15.75" x14ac:dyDescent="0.25">
      <c r="A12" s="142">
        <f>G12/$G$11</f>
        <v>0.80154118347462244</v>
      </c>
      <c r="B12" s="136" t="s">
        <v>62</v>
      </c>
      <c r="C12" s="137">
        <v>232111</v>
      </c>
      <c r="D12" s="137">
        <v>852329</v>
      </c>
      <c r="E12" s="137">
        <v>885220</v>
      </c>
      <c r="F12" s="137">
        <v>915715</v>
      </c>
      <c r="G12" s="137">
        <v>860319</v>
      </c>
      <c r="H12" s="137">
        <v>874516</v>
      </c>
      <c r="I12" s="138">
        <f t="shared" si="2"/>
        <v>1.6502018437346999E-2</v>
      </c>
      <c r="J12" s="137">
        <f t="shared" si="3"/>
        <v>14197</v>
      </c>
      <c r="K12" s="138">
        <f t="shared" si="0"/>
        <v>0.27817270121267718</v>
      </c>
      <c r="L12" s="138">
        <f>H12/H11</f>
        <v>0.81153594170782273</v>
      </c>
      <c r="M12" s="137">
        <v>80931</v>
      </c>
      <c r="N12" s="137">
        <v>138653</v>
      </c>
      <c r="O12" s="137">
        <v>134072</v>
      </c>
      <c r="P12" s="137">
        <v>133668</v>
      </c>
      <c r="Q12" s="137">
        <v>125208</v>
      </c>
      <c r="R12" s="137">
        <v>127950</v>
      </c>
      <c r="S12" s="138">
        <f t="shared" si="4"/>
        <v>2.1899559133601754E-2</v>
      </c>
      <c r="T12" s="137">
        <f t="shared" si="1"/>
        <v>2742</v>
      </c>
      <c r="U12" s="138">
        <f t="shared" si="5"/>
        <v>0.27801280371382575</v>
      </c>
      <c r="V12" s="138">
        <f>IFERROR(R12/R11,"-")</f>
        <v>0.78314838504336548</v>
      </c>
    </row>
    <row r="13" spans="1:22" x14ac:dyDescent="0.25">
      <c r="A13" s="108" t="s">
        <v>68</v>
      </c>
      <c r="B13" s="99" t="s">
        <v>63</v>
      </c>
      <c r="C13" s="53">
        <v>222118</v>
      </c>
      <c r="D13" s="53">
        <v>761663</v>
      </c>
      <c r="E13" s="53">
        <v>788712</v>
      </c>
      <c r="F13" s="53">
        <v>825410</v>
      </c>
      <c r="G13" s="53">
        <v>767121</v>
      </c>
      <c r="H13" s="53">
        <v>786283</v>
      </c>
      <c r="I13" s="100">
        <f t="shared" si="2"/>
        <v>2.4979110205560762E-2</v>
      </c>
      <c r="J13" s="53">
        <f t="shared" si="3"/>
        <v>19162</v>
      </c>
      <c r="K13" s="100">
        <f t="shared" si="0"/>
        <v>0.25010687743575583</v>
      </c>
      <c r="L13" s="100">
        <f>H13/H11</f>
        <v>0.72965722165615265</v>
      </c>
      <c r="M13" s="53">
        <v>74597</v>
      </c>
      <c r="N13" s="53">
        <v>123042</v>
      </c>
      <c r="O13" s="53">
        <v>119355</v>
      </c>
      <c r="P13" s="53">
        <v>120238</v>
      </c>
      <c r="Q13" s="53">
        <v>110997</v>
      </c>
      <c r="R13" s="53">
        <v>116642</v>
      </c>
      <c r="S13" s="100">
        <f t="shared" si="4"/>
        <v>5.0857230375595641E-2</v>
      </c>
      <c r="T13" s="53">
        <f t="shared" si="1"/>
        <v>5645</v>
      </c>
      <c r="U13" s="100">
        <f t="shared" si="5"/>
        <v>0.25008007520829956</v>
      </c>
      <c r="V13" s="100">
        <f>IFERROR(R13/R11,"-")</f>
        <v>0.71393508345625811</v>
      </c>
    </row>
    <row r="14" spans="1:22" x14ac:dyDescent="0.25">
      <c r="A14" s="108" t="s">
        <v>69</v>
      </c>
      <c r="B14" s="99" t="s">
        <v>64</v>
      </c>
      <c r="C14" s="53">
        <v>9993</v>
      </c>
      <c r="D14" s="53">
        <v>90666</v>
      </c>
      <c r="E14" s="53">
        <v>96508</v>
      </c>
      <c r="F14" s="53">
        <v>90305</v>
      </c>
      <c r="G14" s="53">
        <v>93198</v>
      </c>
      <c r="H14" s="53">
        <v>88233</v>
      </c>
      <c r="I14" s="100">
        <f t="shared" si="2"/>
        <v>-5.3273675400759668E-2</v>
      </c>
      <c r="J14" s="53">
        <f t="shared" si="3"/>
        <v>-4965</v>
      </c>
      <c r="K14" s="100">
        <f t="shared" si="0"/>
        <v>2.8065823776921343E-2</v>
      </c>
      <c r="L14" s="100">
        <f>H14/H11</f>
        <v>8.1878720051670087E-2</v>
      </c>
      <c r="M14" s="53">
        <v>6334</v>
      </c>
      <c r="N14" s="53">
        <v>15611</v>
      </c>
      <c r="O14" s="53">
        <v>14717</v>
      </c>
      <c r="P14" s="53">
        <v>13430</v>
      </c>
      <c r="Q14" s="53">
        <v>14211</v>
      </c>
      <c r="R14" s="53">
        <v>11308</v>
      </c>
      <c r="S14" s="100">
        <f t="shared" si="4"/>
        <v>-0.2042783759059883</v>
      </c>
      <c r="T14" s="53">
        <f t="shared" si="1"/>
        <v>-2903</v>
      </c>
      <c r="U14" s="100">
        <f t="shared" si="5"/>
        <v>2.7932728505526229E-2</v>
      </c>
      <c r="V14" s="100">
        <f>IFERROR(R14/R11,"-")</f>
        <v>6.9213301587107284E-2</v>
      </c>
    </row>
    <row r="15" spans="1:22" ht="16.5" thickBot="1" x14ac:dyDescent="0.3">
      <c r="A15" s="142">
        <f>G15/$G$11</f>
        <v>0.19845881652537753</v>
      </c>
      <c r="B15" s="139" t="s">
        <v>65</v>
      </c>
      <c r="C15" s="140">
        <v>49886</v>
      </c>
      <c r="D15" s="140">
        <v>140724</v>
      </c>
      <c r="E15" s="140">
        <v>195215</v>
      </c>
      <c r="F15" s="140">
        <v>210028</v>
      </c>
      <c r="G15" s="140">
        <v>213012</v>
      </c>
      <c r="H15" s="140">
        <v>203090</v>
      </c>
      <c r="I15" s="141">
        <f t="shared" si="2"/>
        <v>-4.6579535425234297E-2</v>
      </c>
      <c r="J15" s="140">
        <f t="shared" si="3"/>
        <v>-9922</v>
      </c>
      <c r="K15" s="141">
        <f t="shared" si="0"/>
        <v>6.4600411987067827E-2</v>
      </c>
      <c r="L15" s="141">
        <f>H15/H11</f>
        <v>0.1884640582921773</v>
      </c>
      <c r="M15" s="140">
        <v>13213</v>
      </c>
      <c r="N15" s="140">
        <v>26190</v>
      </c>
      <c r="O15" s="140">
        <v>30318</v>
      </c>
      <c r="P15" s="140">
        <v>33127</v>
      </c>
      <c r="Q15" s="140">
        <v>30758</v>
      </c>
      <c r="R15" s="140">
        <v>35429</v>
      </c>
      <c r="S15" s="141">
        <f t="shared" si="4"/>
        <v>0.15186292996943895</v>
      </c>
      <c r="T15" s="140">
        <f t="shared" si="1"/>
        <v>4671</v>
      </c>
      <c r="U15" s="141">
        <f t="shared" si="5"/>
        <v>6.8900037021784613E-2</v>
      </c>
      <c r="V15" s="141">
        <f>IFERROR(R15/R11,"-")</f>
        <v>0.21685161495663458</v>
      </c>
    </row>
    <row r="16" spans="1:22" ht="15.75" x14ac:dyDescent="0.25">
      <c r="A16" s="142"/>
      <c r="B16" s="132" t="s">
        <v>47</v>
      </c>
      <c r="C16" s="133">
        <v>123433</v>
      </c>
      <c r="D16" s="133">
        <v>692851</v>
      </c>
      <c r="E16" s="133">
        <v>751128</v>
      </c>
      <c r="F16" s="133">
        <v>796018</v>
      </c>
      <c r="G16" s="133">
        <v>822258</v>
      </c>
      <c r="H16" s="133">
        <v>844127</v>
      </c>
      <c r="I16" s="134">
        <f t="shared" si="2"/>
        <v>2.6596275135055025E-2</v>
      </c>
      <c r="J16" s="133">
        <f t="shared" si="3"/>
        <v>21869</v>
      </c>
      <c r="K16" s="134">
        <f t="shared" si="0"/>
        <v>0.268506336941295</v>
      </c>
      <c r="L16" s="135">
        <f>H16/H16</f>
        <v>1</v>
      </c>
      <c r="M16" s="133">
        <v>42074</v>
      </c>
      <c r="N16" s="133">
        <v>119732</v>
      </c>
      <c r="O16" s="133">
        <v>113228</v>
      </c>
      <c r="P16" s="133">
        <v>121148</v>
      </c>
      <c r="Q16" s="133">
        <v>126014</v>
      </c>
      <c r="R16" s="133">
        <v>129184</v>
      </c>
      <c r="S16" s="134">
        <f t="shared" si="4"/>
        <v>2.5155935054835155E-2</v>
      </c>
      <c r="T16" s="133">
        <f t="shared" si="1"/>
        <v>3170</v>
      </c>
      <c r="U16" s="134">
        <f t="shared" si="5"/>
        <v>0.25197276194992491</v>
      </c>
      <c r="V16" s="135">
        <f>IFERROR(R16/R16,"-")</f>
        <v>1</v>
      </c>
    </row>
    <row r="17" spans="1:22" ht="15.75" x14ac:dyDescent="0.25">
      <c r="A17" s="1"/>
      <c r="B17" s="136" t="s">
        <v>62</v>
      </c>
      <c r="C17" s="137">
        <v>42517</v>
      </c>
      <c r="D17" s="137">
        <v>411014</v>
      </c>
      <c r="E17" s="137">
        <v>461805</v>
      </c>
      <c r="F17" s="137">
        <v>489126</v>
      </c>
      <c r="G17" s="137">
        <v>505218</v>
      </c>
      <c r="H17" s="137">
        <v>520334</v>
      </c>
      <c r="I17" s="138">
        <f t="shared" si="2"/>
        <v>2.9919757411652093E-2</v>
      </c>
      <c r="J17" s="137">
        <f t="shared" si="3"/>
        <v>15116</v>
      </c>
      <c r="K17" s="138">
        <f t="shared" si="0"/>
        <v>0.16551179659697154</v>
      </c>
      <c r="L17" s="138">
        <f>H17/H16</f>
        <v>0.61641672402375469</v>
      </c>
      <c r="M17" s="137">
        <v>18560</v>
      </c>
      <c r="N17" s="137">
        <v>71116</v>
      </c>
      <c r="O17" s="137">
        <v>70708</v>
      </c>
      <c r="P17" s="137">
        <v>76375</v>
      </c>
      <c r="Q17" s="137">
        <v>77493</v>
      </c>
      <c r="R17" s="137">
        <v>78892</v>
      </c>
      <c r="S17" s="138">
        <f t="shared" si="4"/>
        <v>1.8053243518769468E-2</v>
      </c>
      <c r="T17" s="137">
        <f t="shared" si="1"/>
        <v>1399</v>
      </c>
      <c r="U17" s="138">
        <f t="shared" si="5"/>
        <v>0.15885049438641591</v>
      </c>
      <c r="V17" s="138">
        <f>IFERROR(R17/R16,"-")</f>
        <v>0.61069482288828336</v>
      </c>
    </row>
    <row r="18" spans="1:22" x14ac:dyDescent="0.25">
      <c r="A18" s="108" t="s">
        <v>68</v>
      </c>
      <c r="B18" s="99" t="s">
        <v>63</v>
      </c>
      <c r="C18" s="53">
        <v>35251</v>
      </c>
      <c r="D18" s="53">
        <v>312053</v>
      </c>
      <c r="E18" s="53">
        <v>346764</v>
      </c>
      <c r="F18" s="53">
        <v>369017</v>
      </c>
      <c r="G18" s="53">
        <v>394443</v>
      </c>
      <c r="H18" s="53">
        <v>407990</v>
      </c>
      <c r="I18" s="100">
        <f t="shared" si="2"/>
        <v>3.4344632811331488E-2</v>
      </c>
      <c r="J18" s="53">
        <f t="shared" si="3"/>
        <v>13547</v>
      </c>
      <c r="K18" s="100">
        <f t="shared" si="0"/>
        <v>0.12977656254174899</v>
      </c>
      <c r="L18" s="100">
        <f>H18/H16</f>
        <v>0.48332774570651099</v>
      </c>
      <c r="M18" s="53">
        <v>15934</v>
      </c>
      <c r="N18" s="53">
        <v>54466</v>
      </c>
      <c r="O18" s="53">
        <v>54308</v>
      </c>
      <c r="P18" s="53">
        <v>57122</v>
      </c>
      <c r="Q18" s="53">
        <v>61726</v>
      </c>
      <c r="R18" s="53">
        <v>63410</v>
      </c>
      <c r="S18" s="100">
        <f t="shared" si="4"/>
        <v>2.7281858536111203E-2</v>
      </c>
      <c r="T18" s="53">
        <f t="shared" si="1"/>
        <v>1684</v>
      </c>
      <c r="U18" s="100">
        <f t="shared" si="5"/>
        <v>0.1188066506100275</v>
      </c>
      <c r="V18" s="100">
        <f>IFERROR(R18/R16,"-")</f>
        <v>0.4908502600941293</v>
      </c>
    </row>
    <row r="19" spans="1:22" x14ac:dyDescent="0.25">
      <c r="A19" s="108" t="s">
        <v>69</v>
      </c>
      <c r="B19" s="99" t="s">
        <v>64</v>
      </c>
      <c r="C19" s="53">
        <v>7266</v>
      </c>
      <c r="D19" s="53">
        <v>98961</v>
      </c>
      <c r="E19" s="53">
        <v>115041</v>
      </c>
      <c r="F19" s="53">
        <v>120109</v>
      </c>
      <c r="G19" s="53">
        <v>110775</v>
      </c>
      <c r="H19" s="53">
        <v>112344</v>
      </c>
      <c r="I19" s="100">
        <f t="shared" si="2"/>
        <v>1.4163845633039962E-2</v>
      </c>
      <c r="J19" s="53">
        <f t="shared" si="3"/>
        <v>1569</v>
      </c>
      <c r="K19" s="100">
        <f t="shared" si="0"/>
        <v>3.5735234055222553E-2</v>
      </c>
      <c r="L19" s="100">
        <f>H19/H16</f>
        <v>0.13308897831724373</v>
      </c>
      <c r="M19" s="53">
        <v>2626</v>
      </c>
      <c r="N19" s="53">
        <v>16650</v>
      </c>
      <c r="O19" s="53">
        <v>16400</v>
      </c>
      <c r="P19" s="53">
        <v>19253</v>
      </c>
      <c r="Q19" s="53">
        <v>15767</v>
      </c>
      <c r="R19" s="53">
        <v>15482</v>
      </c>
      <c r="S19" s="100">
        <f t="shared" si="4"/>
        <v>-1.8075727785881956E-2</v>
      </c>
      <c r="T19" s="53">
        <f t="shared" si="1"/>
        <v>-285</v>
      </c>
      <c r="U19" s="100">
        <f t="shared" si="5"/>
        <v>4.0043843776388421E-2</v>
      </c>
      <c r="V19" s="100">
        <f>IFERROR(R19/R16,"-")</f>
        <v>0.11984456279415408</v>
      </c>
    </row>
    <row r="20" spans="1:22" ht="16.5" thickBot="1" x14ac:dyDescent="0.3">
      <c r="A20" s="1"/>
      <c r="B20" s="139" t="s">
        <v>65</v>
      </c>
      <c r="C20" s="140">
        <v>80916</v>
      </c>
      <c r="D20" s="140">
        <v>281837</v>
      </c>
      <c r="E20" s="140">
        <v>289323</v>
      </c>
      <c r="F20" s="140">
        <v>306892</v>
      </c>
      <c r="G20" s="140">
        <v>317040</v>
      </c>
      <c r="H20" s="140">
        <v>323793</v>
      </c>
      <c r="I20" s="141">
        <f t="shared" si="2"/>
        <v>2.130015140045427E-2</v>
      </c>
      <c r="J20" s="140">
        <f t="shared" si="3"/>
        <v>6753</v>
      </c>
      <c r="K20" s="141">
        <f t="shared" si="0"/>
        <v>0.10299454034432347</v>
      </c>
      <c r="L20" s="141">
        <f>H20/H16</f>
        <v>0.38358327597624531</v>
      </c>
      <c r="M20" s="140">
        <v>23514</v>
      </c>
      <c r="N20" s="140">
        <v>48616</v>
      </c>
      <c r="O20" s="140">
        <v>42520</v>
      </c>
      <c r="P20" s="140">
        <v>44773</v>
      </c>
      <c r="Q20" s="140">
        <v>48521</v>
      </c>
      <c r="R20" s="140">
        <v>50292</v>
      </c>
      <c r="S20" s="141">
        <f t="shared" si="4"/>
        <v>3.6499659941056528E-2</v>
      </c>
      <c r="T20" s="140">
        <f t="shared" si="1"/>
        <v>1771</v>
      </c>
      <c r="U20" s="141">
        <f t="shared" si="5"/>
        <v>9.3122267563508998E-2</v>
      </c>
      <c r="V20" s="141">
        <f>IFERROR(R20/R16,"-")</f>
        <v>0.38930517711171664</v>
      </c>
    </row>
    <row r="21" spans="1:22" ht="15.75" x14ac:dyDescent="0.25">
      <c r="A21" s="1"/>
      <c r="B21" s="132" t="s">
        <v>48</v>
      </c>
      <c r="C21" s="133">
        <v>6896</v>
      </c>
      <c r="D21" s="133">
        <v>19165</v>
      </c>
      <c r="E21" s="133">
        <v>30291</v>
      </c>
      <c r="F21" s="133">
        <v>27053</v>
      </c>
      <c r="G21" s="133">
        <v>24470</v>
      </c>
      <c r="H21" s="133">
        <v>29731</v>
      </c>
      <c r="I21" s="134">
        <f t="shared" si="2"/>
        <v>0.21499795668165089</v>
      </c>
      <c r="J21" s="133">
        <f t="shared" si="3"/>
        <v>5261</v>
      </c>
      <c r="K21" s="134">
        <f t="shared" si="0"/>
        <v>9.4570626263603009E-3</v>
      </c>
      <c r="L21" s="135">
        <f>H21/H21</f>
        <v>1</v>
      </c>
      <c r="M21" s="133">
        <v>1838</v>
      </c>
      <c r="N21" s="133">
        <v>2342</v>
      </c>
      <c r="O21" s="133">
        <v>2845</v>
      </c>
      <c r="P21" s="133">
        <v>2508</v>
      </c>
      <c r="Q21" s="133">
        <v>2685</v>
      </c>
      <c r="R21" s="133">
        <v>3962</v>
      </c>
      <c r="S21" s="134">
        <f t="shared" si="4"/>
        <v>0.4756052141527003</v>
      </c>
      <c r="T21" s="133">
        <f t="shared" si="1"/>
        <v>1277</v>
      </c>
      <c r="U21" s="134">
        <f t="shared" si="5"/>
        <v>5.2163278549411602E-3</v>
      </c>
      <c r="V21" s="135">
        <f>IFERROR(R21/R21,"-")</f>
        <v>1</v>
      </c>
    </row>
    <row r="22" spans="1:22" ht="15.75" x14ac:dyDescent="0.25">
      <c r="A22" s="1"/>
      <c r="B22" s="136" t="s">
        <v>62</v>
      </c>
      <c r="C22" s="137">
        <v>6896</v>
      </c>
      <c r="D22" s="137">
        <v>19165</v>
      </c>
      <c r="E22" s="137">
        <v>29935</v>
      </c>
      <c r="F22" s="137">
        <v>26710</v>
      </c>
      <c r="G22" s="137">
        <v>24109</v>
      </c>
      <c r="H22" s="137">
        <v>29499</v>
      </c>
      <c r="I22" s="138">
        <f t="shared" si="2"/>
        <v>0.22356796217180297</v>
      </c>
      <c r="J22" s="137">
        <f t="shared" si="3"/>
        <v>5390</v>
      </c>
      <c r="K22" s="138">
        <f t="shared" si="0"/>
        <v>9.3832663016717409E-3</v>
      </c>
      <c r="L22" s="138">
        <f>H22/H21</f>
        <v>0.99219669705021696</v>
      </c>
      <c r="M22" s="137">
        <v>1838</v>
      </c>
      <c r="N22" s="137">
        <v>2342</v>
      </c>
      <c r="O22" s="137">
        <v>2810</v>
      </c>
      <c r="P22" s="137">
        <v>2458</v>
      </c>
      <c r="Q22" s="137">
        <v>2619</v>
      </c>
      <c r="R22" s="137">
        <v>3922</v>
      </c>
      <c r="S22" s="138">
        <f t="shared" si="4"/>
        <v>0.49751813669339451</v>
      </c>
      <c r="T22" s="137">
        <f t="shared" si="1"/>
        <v>1303</v>
      </c>
      <c r="U22" s="138">
        <f t="shared" si="5"/>
        <v>5.1123340779287768E-3</v>
      </c>
      <c r="V22" s="138">
        <f>IFERROR(R22/R21,"-")</f>
        <v>0.98990408884401815</v>
      </c>
    </row>
    <row r="23" spans="1:22" x14ac:dyDescent="0.25">
      <c r="A23" s="108" t="s">
        <v>68</v>
      </c>
      <c r="B23" s="99" t="s">
        <v>63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100" t="str">
        <f t="shared" si="2"/>
        <v>-</v>
      </c>
      <c r="J23" s="53">
        <f t="shared" si="3"/>
        <v>0</v>
      </c>
      <c r="K23" s="100">
        <f t="shared" si="0"/>
        <v>0</v>
      </c>
      <c r="L23" s="100">
        <f>H23/H21</f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100" t="str">
        <f t="shared" si="4"/>
        <v>-</v>
      </c>
      <c r="T23" s="53">
        <f t="shared" si="1"/>
        <v>0</v>
      </c>
      <c r="U23" s="100">
        <f t="shared" si="5"/>
        <v>0</v>
      </c>
      <c r="V23" s="100">
        <f>IFERROR(R23/R21,"-")</f>
        <v>0</v>
      </c>
    </row>
    <row r="24" spans="1:22" x14ac:dyDescent="0.25">
      <c r="A24" s="108" t="s">
        <v>69</v>
      </c>
      <c r="B24" s="99" t="s">
        <v>64</v>
      </c>
      <c r="C24" s="53">
        <v>3463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100" t="str">
        <f t="shared" si="2"/>
        <v>-</v>
      </c>
      <c r="J24" s="53">
        <f t="shared" si="3"/>
        <v>0</v>
      </c>
      <c r="K24" s="100">
        <f t="shared" si="0"/>
        <v>0</v>
      </c>
      <c r="L24" s="100">
        <f>H24/H21</f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100" t="str">
        <f t="shared" si="4"/>
        <v>-</v>
      </c>
      <c r="T24" s="53">
        <f t="shared" si="1"/>
        <v>0</v>
      </c>
      <c r="U24" s="100">
        <f t="shared" si="5"/>
        <v>0</v>
      </c>
      <c r="V24" s="100">
        <f>IFERROR(R24/R21,"-")</f>
        <v>0</v>
      </c>
    </row>
    <row r="25" spans="1:22" ht="16.5" thickBot="1" x14ac:dyDescent="0.3">
      <c r="A25" s="1"/>
      <c r="B25" s="139" t="s">
        <v>65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1" t="str">
        <f t="shared" si="2"/>
        <v>-</v>
      </c>
      <c r="J25" s="140">
        <f t="shared" si="3"/>
        <v>0</v>
      </c>
      <c r="K25" s="141">
        <f t="shared" si="0"/>
        <v>0</v>
      </c>
      <c r="L25" s="141">
        <f>H25/H21</f>
        <v>0</v>
      </c>
      <c r="M25" s="140">
        <v>0</v>
      </c>
      <c r="N25" s="140">
        <v>0</v>
      </c>
      <c r="O25" s="140">
        <v>0</v>
      </c>
      <c r="P25" s="140">
        <v>0</v>
      </c>
      <c r="Q25" s="140">
        <v>0</v>
      </c>
      <c r="R25" s="140">
        <v>0</v>
      </c>
      <c r="S25" s="141" t="str">
        <f t="shared" si="4"/>
        <v>-</v>
      </c>
      <c r="T25" s="140">
        <f t="shared" si="1"/>
        <v>0</v>
      </c>
      <c r="U25" s="141">
        <f t="shared" si="5"/>
        <v>0</v>
      </c>
      <c r="V25" s="141">
        <f>IFERROR(R25/R21,"-")</f>
        <v>0</v>
      </c>
    </row>
    <row r="26" spans="1:22" ht="15.75" x14ac:dyDescent="0.25">
      <c r="A26" s="1"/>
      <c r="B26" s="132" t="s">
        <v>49</v>
      </c>
      <c r="C26" s="133">
        <v>19378</v>
      </c>
      <c r="D26" s="133">
        <v>91869</v>
      </c>
      <c r="E26" s="133">
        <v>103711</v>
      </c>
      <c r="F26" s="133">
        <v>133707</v>
      </c>
      <c r="G26" s="133">
        <v>111695</v>
      </c>
      <c r="H26" s="133">
        <v>111055</v>
      </c>
      <c r="I26" s="134">
        <f t="shared" si="2"/>
        <v>-5.729889431039914E-3</v>
      </c>
      <c r="J26" s="133">
        <f t="shared" si="3"/>
        <v>-640</v>
      </c>
      <c r="K26" s="134">
        <f t="shared" si="0"/>
        <v>3.532521913055206E-2</v>
      </c>
      <c r="L26" s="135">
        <f>H26/H26</f>
        <v>1</v>
      </c>
      <c r="M26" s="133">
        <v>2379</v>
      </c>
      <c r="N26" s="133">
        <v>24503</v>
      </c>
      <c r="O26" s="133">
        <v>17055</v>
      </c>
      <c r="P26" s="133">
        <v>16852</v>
      </c>
      <c r="Q26" s="133">
        <v>17502</v>
      </c>
      <c r="R26" s="133">
        <v>17086</v>
      </c>
      <c r="S26" s="134">
        <f t="shared" si="4"/>
        <v>-2.3768712147183124E-2</v>
      </c>
      <c r="T26" s="133">
        <f t="shared" si="1"/>
        <v>-416</v>
      </c>
      <c r="U26" s="134">
        <f t="shared" si="5"/>
        <v>3.5050062604253758E-2</v>
      </c>
      <c r="V26" s="135">
        <f>IFERROR(R26/R26,"-")</f>
        <v>1</v>
      </c>
    </row>
    <row r="27" spans="1:22" ht="15.75" x14ac:dyDescent="0.25">
      <c r="A27" s="1"/>
      <c r="B27" s="136" t="s">
        <v>62</v>
      </c>
      <c r="C27" s="137">
        <v>18908</v>
      </c>
      <c r="D27" s="137">
        <v>85891</v>
      </c>
      <c r="E27" s="137">
        <v>98742</v>
      </c>
      <c r="F27" s="137">
        <v>110305</v>
      </c>
      <c r="G27" s="137">
        <v>89955</v>
      </c>
      <c r="H27" s="137">
        <v>91550</v>
      </c>
      <c r="I27" s="138">
        <f t="shared" si="2"/>
        <v>1.7731087766105214E-2</v>
      </c>
      <c r="J27" s="137">
        <f t="shared" si="3"/>
        <v>1595</v>
      </c>
      <c r="K27" s="138">
        <f t="shared" si="0"/>
        <v>2.9120920367403907E-2</v>
      </c>
      <c r="L27" s="138">
        <f>H27/H26</f>
        <v>0.82436630498401697</v>
      </c>
      <c r="M27" s="137">
        <v>2305</v>
      </c>
      <c r="N27" s="137">
        <v>23736</v>
      </c>
      <c r="O27" s="137">
        <v>16301</v>
      </c>
      <c r="P27" s="137">
        <v>13444</v>
      </c>
      <c r="Q27" s="137">
        <v>14555</v>
      </c>
      <c r="R27" s="137">
        <v>14318</v>
      </c>
      <c r="S27" s="138">
        <f t="shared" si="4"/>
        <v>-1.6283064239093092E-2</v>
      </c>
      <c r="T27" s="137">
        <f t="shared" si="1"/>
        <v>-237</v>
      </c>
      <c r="U27" s="138">
        <f t="shared" si="5"/>
        <v>2.7961846763089698E-2</v>
      </c>
      <c r="V27" s="138">
        <f>IFERROR(R27/R26,"-")</f>
        <v>0.83799602013344254</v>
      </c>
    </row>
    <row r="28" spans="1:22" x14ac:dyDescent="0.25">
      <c r="A28" s="108" t="s">
        <v>68</v>
      </c>
      <c r="B28" s="99" t="s">
        <v>63</v>
      </c>
      <c r="C28" s="53">
        <v>18908</v>
      </c>
      <c r="D28" s="53">
        <v>0</v>
      </c>
      <c r="E28" s="53">
        <v>30811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 t="shared" si="0"/>
        <v>0</v>
      </c>
      <c r="L28" s="100">
        <f>H28/H26</f>
        <v>0</v>
      </c>
      <c r="M28" s="53">
        <v>2305</v>
      </c>
      <c r="N28" s="53">
        <v>0</v>
      </c>
      <c r="O28" s="53">
        <v>16301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53">
        <f t="shared" si="1"/>
        <v>0</v>
      </c>
      <c r="U28" s="100">
        <f t="shared" si="5"/>
        <v>0</v>
      </c>
      <c r="V28" s="100">
        <f>IFERROR(R28/R26,"-")</f>
        <v>0</v>
      </c>
    </row>
    <row r="29" spans="1:22" ht="15.75" thickBot="1" x14ac:dyDescent="0.3">
      <c r="A29" s="108" t="s">
        <v>69</v>
      </c>
      <c r="B29" s="99" t="s">
        <v>64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100" t="str">
        <f t="shared" si="2"/>
        <v>-</v>
      </c>
      <c r="J29" s="53">
        <f t="shared" si="3"/>
        <v>0</v>
      </c>
      <c r="K29" s="100">
        <f t="shared" si="0"/>
        <v>0</v>
      </c>
      <c r="L29" s="100">
        <f>H29/H26</f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100" t="str">
        <f t="shared" si="4"/>
        <v>-</v>
      </c>
      <c r="T29" s="53">
        <f t="shared" si="1"/>
        <v>0</v>
      </c>
      <c r="U29" s="100">
        <f t="shared" si="5"/>
        <v>0</v>
      </c>
      <c r="V29" s="100">
        <f>IFERROR(R29/R26,"-")</f>
        <v>0</v>
      </c>
    </row>
    <row r="30" spans="1:22" ht="15.75" x14ac:dyDescent="0.25">
      <c r="A30" s="1"/>
      <c r="B30" s="132" t="s">
        <v>50</v>
      </c>
      <c r="C30" s="133">
        <v>111657</v>
      </c>
      <c r="D30" s="133">
        <v>395281</v>
      </c>
      <c r="E30" s="133">
        <v>455709</v>
      </c>
      <c r="F30" s="133">
        <v>526281</v>
      </c>
      <c r="G30" s="133">
        <v>537778</v>
      </c>
      <c r="H30" s="133">
        <v>519145</v>
      </c>
      <c r="I30" s="134">
        <f t="shared" si="2"/>
        <v>-3.4648126178460248E-2</v>
      </c>
      <c r="J30" s="133">
        <f t="shared" si="3"/>
        <v>-18633</v>
      </c>
      <c r="K30" s="134">
        <f t="shared" si="0"/>
        <v>0.16513359043294268</v>
      </c>
      <c r="L30" s="135">
        <f>H30/H30</f>
        <v>1</v>
      </c>
      <c r="M30" s="133">
        <v>41575</v>
      </c>
      <c r="N30" s="133">
        <v>73949</v>
      </c>
      <c r="O30" s="133">
        <v>76772</v>
      </c>
      <c r="P30" s="133">
        <v>90048</v>
      </c>
      <c r="Q30" s="133">
        <v>93840</v>
      </c>
      <c r="R30" s="133">
        <v>87554</v>
      </c>
      <c r="S30" s="134">
        <f t="shared" si="4"/>
        <v>-6.6986359761295855E-2</v>
      </c>
      <c r="T30" s="133">
        <f t="shared" si="1"/>
        <v>-6286</v>
      </c>
      <c r="U30" s="134">
        <f t="shared" si="5"/>
        <v>0.18728863264822232</v>
      </c>
      <c r="V30" s="135">
        <f>IFERROR(R30/R30,"-")</f>
        <v>1</v>
      </c>
    </row>
    <row r="31" spans="1:22" ht="15.75" x14ac:dyDescent="0.25">
      <c r="A31" s="1"/>
      <c r="B31" s="136" t="s">
        <v>62</v>
      </c>
      <c r="C31" s="137">
        <v>85300</v>
      </c>
      <c r="D31" s="137">
        <v>319384</v>
      </c>
      <c r="E31" s="137">
        <v>370229</v>
      </c>
      <c r="F31" s="137">
        <v>426511</v>
      </c>
      <c r="G31" s="137">
        <v>425473</v>
      </c>
      <c r="H31" s="137">
        <v>417256</v>
      </c>
      <c r="I31" s="138">
        <f t="shared" si="2"/>
        <v>-1.931262383276966E-2</v>
      </c>
      <c r="J31" s="137">
        <f t="shared" si="3"/>
        <v>-8217</v>
      </c>
      <c r="K31" s="138">
        <f t="shared" si="0"/>
        <v>0.13272396230280159</v>
      </c>
      <c r="L31" s="138">
        <f>H31/H30</f>
        <v>0.80373691357905785</v>
      </c>
      <c r="M31" s="137">
        <v>34096</v>
      </c>
      <c r="N31" s="137">
        <v>58059</v>
      </c>
      <c r="O31" s="137">
        <v>63711</v>
      </c>
      <c r="P31" s="137">
        <v>71595</v>
      </c>
      <c r="Q31" s="137">
        <v>73870</v>
      </c>
      <c r="R31" s="137">
        <v>67987</v>
      </c>
      <c r="S31" s="138">
        <f t="shared" si="4"/>
        <v>-7.9639907946392308E-2</v>
      </c>
      <c r="T31" s="137">
        <f t="shared" si="1"/>
        <v>-5883</v>
      </c>
      <c r="U31" s="138">
        <f t="shared" si="5"/>
        <v>0.14890868930403206</v>
      </c>
      <c r="V31" s="138">
        <f>IFERROR(R31/R30,"-")</f>
        <v>0.77651506498846423</v>
      </c>
    </row>
    <row r="32" spans="1:22" x14ac:dyDescent="0.25">
      <c r="A32" s="108" t="s">
        <v>68</v>
      </c>
      <c r="B32" s="99" t="s">
        <v>63</v>
      </c>
      <c r="C32" s="53">
        <v>58520</v>
      </c>
      <c r="D32" s="53">
        <v>259864</v>
      </c>
      <c r="E32" s="53">
        <v>308795</v>
      </c>
      <c r="F32" s="53">
        <v>358799</v>
      </c>
      <c r="G32" s="53">
        <v>352298</v>
      </c>
      <c r="H32" s="53">
        <v>345436</v>
      </c>
      <c r="I32" s="100">
        <f t="shared" si="2"/>
        <v>-1.9477828429341093E-2</v>
      </c>
      <c r="J32" s="53">
        <f t="shared" si="3"/>
        <v>-6862</v>
      </c>
      <c r="K32" s="100">
        <f t="shared" si="0"/>
        <v>0.10987891040998948</v>
      </c>
      <c r="L32" s="100">
        <f>H32/H30</f>
        <v>0.66539406138939983</v>
      </c>
      <c r="M32" s="53">
        <v>27521</v>
      </c>
      <c r="N32" s="53">
        <v>49808</v>
      </c>
      <c r="O32" s="53">
        <v>52374</v>
      </c>
      <c r="P32" s="53">
        <v>60327</v>
      </c>
      <c r="Q32" s="53">
        <v>60437</v>
      </c>
      <c r="R32" s="53">
        <v>55789</v>
      </c>
      <c r="S32" s="100">
        <f t="shared" si="4"/>
        <v>-7.6906530767576142E-2</v>
      </c>
      <c r="T32" s="53">
        <f t="shared" si="1"/>
        <v>-4648</v>
      </c>
      <c r="U32" s="100">
        <f t="shared" si="5"/>
        <v>0.12547265171652128</v>
      </c>
      <c r="V32" s="100">
        <f>IFERROR(R32/R30,"-")</f>
        <v>0.63719533088151314</v>
      </c>
    </row>
    <row r="33" spans="1:22" x14ac:dyDescent="0.25">
      <c r="A33" s="108" t="s">
        <v>69</v>
      </c>
      <c r="B33" s="99" t="s">
        <v>64</v>
      </c>
      <c r="C33" s="53">
        <v>26780</v>
      </c>
      <c r="D33" s="53">
        <v>59520</v>
      </c>
      <c r="E33" s="53">
        <v>61434</v>
      </c>
      <c r="F33" s="53">
        <v>67712</v>
      </c>
      <c r="G33" s="53">
        <v>73175</v>
      </c>
      <c r="H33" s="53">
        <v>71820</v>
      </c>
      <c r="I33" s="100">
        <f t="shared" si="2"/>
        <v>-1.8517253160232339E-2</v>
      </c>
      <c r="J33" s="53">
        <f t="shared" si="3"/>
        <v>-1355</v>
      </c>
      <c r="K33" s="100">
        <f t="shared" si="0"/>
        <v>2.2845051892812111E-2</v>
      </c>
      <c r="L33" s="100">
        <f>H33/H30</f>
        <v>0.138342852189658</v>
      </c>
      <c r="M33" s="53">
        <v>6575</v>
      </c>
      <c r="N33" s="53">
        <v>8251</v>
      </c>
      <c r="O33" s="53">
        <v>11337</v>
      </c>
      <c r="P33" s="53">
        <v>11268</v>
      </c>
      <c r="Q33" s="53">
        <v>13433</v>
      </c>
      <c r="R33" s="53">
        <v>12198</v>
      </c>
      <c r="S33" s="100">
        <f t="shared" si="4"/>
        <v>-9.1937765205091893E-2</v>
      </c>
      <c r="T33" s="53">
        <f t="shared" si="1"/>
        <v>-1235</v>
      </c>
      <c r="U33" s="100">
        <f t="shared" si="5"/>
        <v>2.3436037587510762E-2</v>
      </c>
      <c r="V33" s="100">
        <f>IFERROR(R33/R30,"-")</f>
        <v>0.13931973410695114</v>
      </c>
    </row>
    <row r="34" spans="1:22" ht="16.5" thickBot="1" x14ac:dyDescent="0.3">
      <c r="A34" s="1"/>
      <c r="B34" s="139" t="s">
        <v>65</v>
      </c>
      <c r="C34" s="140">
        <v>26357</v>
      </c>
      <c r="D34" s="140">
        <v>75897</v>
      </c>
      <c r="E34" s="140">
        <v>85480</v>
      </c>
      <c r="F34" s="140">
        <v>99770</v>
      </c>
      <c r="G34" s="140">
        <v>112305</v>
      </c>
      <c r="H34" s="140">
        <v>101889</v>
      </c>
      <c r="I34" s="141">
        <f t="shared" si="2"/>
        <v>-9.2747428876719606E-2</v>
      </c>
      <c r="J34" s="140">
        <f t="shared" si="3"/>
        <v>-10416</v>
      </c>
      <c r="K34" s="141">
        <f t="shared" si="0"/>
        <v>3.2409628130141088E-2</v>
      </c>
      <c r="L34" s="141">
        <f>H34/H30</f>
        <v>0.19626308642094212</v>
      </c>
      <c r="M34" s="140">
        <v>7479</v>
      </c>
      <c r="N34" s="140">
        <v>15890</v>
      </c>
      <c r="O34" s="140">
        <v>13061</v>
      </c>
      <c r="P34" s="140">
        <v>18453</v>
      </c>
      <c r="Q34" s="140">
        <v>19970</v>
      </c>
      <c r="R34" s="140">
        <v>19567</v>
      </c>
      <c r="S34" s="141">
        <f t="shared" si="4"/>
        <v>-2.0180270405608436E-2</v>
      </c>
      <c r="T34" s="140">
        <f t="shared" si="1"/>
        <v>-403</v>
      </c>
      <c r="U34" s="141">
        <f t="shared" si="5"/>
        <v>3.8379943344190287E-2</v>
      </c>
      <c r="V34" s="141">
        <f>IFERROR(R34/R30,"-")</f>
        <v>0.22348493501153574</v>
      </c>
    </row>
    <row r="35" spans="1:22" ht="15.75" x14ac:dyDescent="0.25">
      <c r="A35" s="1"/>
      <c r="B35" s="132" t="s">
        <v>51</v>
      </c>
      <c r="C35" s="133">
        <v>14230</v>
      </c>
      <c r="D35" s="133">
        <v>28946</v>
      </c>
      <c r="E35" s="133">
        <v>35023</v>
      </c>
      <c r="F35" s="133">
        <v>33791</v>
      </c>
      <c r="G35" s="133">
        <v>31909</v>
      </c>
      <c r="H35" s="133">
        <v>31112</v>
      </c>
      <c r="I35" s="134">
        <f t="shared" si="2"/>
        <v>-2.4977279137547437E-2</v>
      </c>
      <c r="J35" s="133">
        <f t="shared" si="3"/>
        <v>-797</v>
      </c>
      <c r="K35" s="134">
        <f t="shared" si="0"/>
        <v>9.8963416108210859E-3</v>
      </c>
      <c r="L35" s="135">
        <f>H35/H35</f>
        <v>1</v>
      </c>
      <c r="M35" s="133">
        <v>2428</v>
      </c>
      <c r="N35" s="133">
        <v>4275</v>
      </c>
      <c r="O35" s="133">
        <v>4340</v>
      </c>
      <c r="P35" s="133">
        <v>4593</v>
      </c>
      <c r="Q35" s="133">
        <v>3637</v>
      </c>
      <c r="R35" s="133">
        <v>3086</v>
      </c>
      <c r="S35" s="134">
        <f t="shared" si="4"/>
        <v>-0.15149848776464114</v>
      </c>
      <c r="T35" s="133">
        <f t="shared" si="1"/>
        <v>-551</v>
      </c>
      <c r="U35" s="134">
        <f t="shared" si="5"/>
        <v>9.5528683563575554E-3</v>
      </c>
      <c r="V35" s="135">
        <f>IFERROR(R35/R35,"-")</f>
        <v>1</v>
      </c>
    </row>
    <row r="36" spans="1:22" ht="15.75" x14ac:dyDescent="0.25">
      <c r="A36" s="1"/>
      <c r="B36" s="136" t="s">
        <v>62</v>
      </c>
      <c r="C36" s="137">
        <v>14230</v>
      </c>
      <c r="D36" s="137">
        <v>28946</v>
      </c>
      <c r="E36" s="137">
        <v>35023</v>
      </c>
      <c r="F36" s="137">
        <v>33791</v>
      </c>
      <c r="G36" s="137">
        <v>31909</v>
      </c>
      <c r="H36" s="137">
        <v>31112</v>
      </c>
      <c r="I36" s="138">
        <f t="shared" si="2"/>
        <v>-2.4977279137547437E-2</v>
      </c>
      <c r="J36" s="137">
        <f t="shared" si="3"/>
        <v>-797</v>
      </c>
      <c r="K36" s="138">
        <f t="shared" si="0"/>
        <v>9.8963416108210859E-3</v>
      </c>
      <c r="L36" s="138">
        <f>H36/H35</f>
        <v>1</v>
      </c>
      <c r="M36" s="137">
        <v>2428</v>
      </c>
      <c r="N36" s="137">
        <v>4275</v>
      </c>
      <c r="O36" s="137">
        <v>4340</v>
      </c>
      <c r="P36" s="137">
        <v>4593</v>
      </c>
      <c r="Q36" s="137">
        <v>3637</v>
      </c>
      <c r="R36" s="137">
        <v>3086</v>
      </c>
      <c r="S36" s="138">
        <f t="shared" si="4"/>
        <v>-0.15149848776464114</v>
      </c>
      <c r="T36" s="137">
        <f t="shared" si="1"/>
        <v>-551</v>
      </c>
      <c r="U36" s="138">
        <f t="shared" si="5"/>
        <v>9.5528683563575554E-3</v>
      </c>
      <c r="V36" s="138">
        <f>IFERROR(R36/R35,"-")</f>
        <v>1</v>
      </c>
    </row>
    <row r="37" spans="1:22" x14ac:dyDescent="0.25">
      <c r="A37" s="108" t="s">
        <v>68</v>
      </c>
      <c r="B37" s="99" t="s">
        <v>63</v>
      </c>
      <c r="C37" s="53">
        <v>0</v>
      </c>
      <c r="D37" s="53">
        <v>14735</v>
      </c>
      <c r="E37" s="53">
        <v>30513</v>
      </c>
      <c r="F37" s="53">
        <v>29212</v>
      </c>
      <c r="G37" s="53">
        <v>26934</v>
      </c>
      <c r="H37" s="53">
        <v>25835</v>
      </c>
      <c r="I37" s="100">
        <f t="shared" si="2"/>
        <v>-4.0803445459270837E-2</v>
      </c>
      <c r="J37" s="53">
        <f t="shared" si="3"/>
        <v>-1099</v>
      </c>
      <c r="K37" s="100">
        <f t="shared" si="0"/>
        <v>8.217793311762752E-3</v>
      </c>
      <c r="L37" s="100">
        <f>H37/H35</f>
        <v>0.83038698894317309</v>
      </c>
      <c r="M37" s="53">
        <v>0</v>
      </c>
      <c r="N37" s="53">
        <v>3890</v>
      </c>
      <c r="O37" s="53">
        <v>3839</v>
      </c>
      <c r="P37" s="53">
        <v>3932</v>
      </c>
      <c r="Q37" s="53">
        <v>3156</v>
      </c>
      <c r="R37" s="53">
        <v>2532</v>
      </c>
      <c r="S37" s="100">
        <f t="shared" si="4"/>
        <v>-0.19771863117870725</v>
      </c>
      <c r="T37" s="53">
        <f t="shared" si="1"/>
        <v>-624</v>
      </c>
      <c r="U37" s="100">
        <f t="shared" si="5"/>
        <v>8.1780706242538439E-3</v>
      </c>
      <c r="V37" s="100">
        <f>IFERROR(R37/R35,"-")</f>
        <v>0.82047958522359044</v>
      </c>
    </row>
    <row r="38" spans="1:22" ht="15.75" thickBot="1" x14ac:dyDescent="0.3">
      <c r="A38" s="108" t="s">
        <v>69</v>
      </c>
      <c r="B38" s="99" t="s">
        <v>64</v>
      </c>
      <c r="C38" s="53">
        <v>0</v>
      </c>
      <c r="D38" s="53">
        <v>1767</v>
      </c>
      <c r="E38" s="53">
        <v>4510</v>
      </c>
      <c r="F38" s="53">
        <v>4579</v>
      </c>
      <c r="G38" s="53">
        <v>4975</v>
      </c>
      <c r="H38" s="53">
        <v>5277</v>
      </c>
      <c r="I38" s="100">
        <f t="shared" si="2"/>
        <v>6.0703517587939793E-2</v>
      </c>
      <c r="J38" s="53">
        <f t="shared" si="3"/>
        <v>302</v>
      </c>
      <c r="K38" s="100">
        <f t="shared" si="0"/>
        <v>1.6785482990583334E-3</v>
      </c>
      <c r="L38" s="100">
        <f>H38/H35</f>
        <v>0.16961301105682694</v>
      </c>
      <c r="M38" s="53">
        <v>0</v>
      </c>
      <c r="N38" s="53">
        <v>385</v>
      </c>
      <c r="O38" s="53">
        <v>501</v>
      </c>
      <c r="P38" s="53">
        <v>661</v>
      </c>
      <c r="Q38" s="53">
        <v>481</v>
      </c>
      <c r="R38" s="53">
        <v>554</v>
      </c>
      <c r="S38" s="100">
        <f t="shared" si="4"/>
        <v>0.15176715176715172</v>
      </c>
      <c r="T38" s="53">
        <f t="shared" si="1"/>
        <v>73</v>
      </c>
      <c r="U38" s="100">
        <f t="shared" si="5"/>
        <v>1.3747977321037109E-3</v>
      </c>
      <c r="V38" s="100">
        <f>IFERROR(R38/R35,"-")</f>
        <v>0.17952041477640959</v>
      </c>
    </row>
    <row r="39" spans="1:22" ht="15.75" x14ac:dyDescent="0.25">
      <c r="A39" s="1"/>
      <c r="B39" s="132" t="s">
        <v>52</v>
      </c>
      <c r="C39" s="133">
        <v>43336</v>
      </c>
      <c r="D39" s="133">
        <v>107595</v>
      </c>
      <c r="E39" s="133">
        <v>148504</v>
      </c>
      <c r="F39" s="133">
        <v>138865</v>
      </c>
      <c r="G39" s="133">
        <v>151159</v>
      </c>
      <c r="H39" s="133">
        <v>132836</v>
      </c>
      <c r="I39" s="134">
        <f t="shared" si="2"/>
        <v>-0.12121673205035755</v>
      </c>
      <c r="J39" s="133">
        <f t="shared" si="3"/>
        <v>-18323</v>
      </c>
      <c r="K39" s="134">
        <f t="shared" si="0"/>
        <v>4.2253485285903503E-2</v>
      </c>
      <c r="L39" s="135">
        <f>H39/H39</f>
        <v>1</v>
      </c>
      <c r="M39" s="133">
        <v>10658</v>
      </c>
      <c r="N39" s="133">
        <v>15515</v>
      </c>
      <c r="O39" s="133">
        <v>21748</v>
      </c>
      <c r="P39" s="133">
        <v>20589</v>
      </c>
      <c r="Q39" s="133">
        <v>22582</v>
      </c>
      <c r="R39" s="133">
        <v>21393</v>
      </c>
      <c r="S39" s="134">
        <f t="shared" si="4"/>
        <v>-5.2652555132406298E-2</v>
      </c>
      <c r="T39" s="133">
        <f t="shared" si="1"/>
        <v>-1189</v>
      </c>
      <c r="U39" s="134">
        <f t="shared" si="5"/>
        <v>4.282255749815931E-2</v>
      </c>
      <c r="V39" s="135">
        <f>IFERROR(R39/R39,"-")</f>
        <v>1</v>
      </c>
    </row>
    <row r="40" spans="1:22" ht="15.75" x14ac:dyDescent="0.25">
      <c r="A40" s="1"/>
      <c r="B40" s="136" t="s">
        <v>62</v>
      </c>
      <c r="C40" s="137">
        <v>40119</v>
      </c>
      <c r="D40" s="137">
        <v>91892</v>
      </c>
      <c r="E40" s="137">
        <v>130179</v>
      </c>
      <c r="F40" s="137">
        <v>120964</v>
      </c>
      <c r="G40" s="137">
        <v>131872</v>
      </c>
      <c r="H40" s="137">
        <v>113182</v>
      </c>
      <c r="I40" s="138">
        <f t="shared" si="2"/>
        <v>-0.14172834263528267</v>
      </c>
      <c r="J40" s="137">
        <f t="shared" si="3"/>
        <v>-18690</v>
      </c>
      <c r="K40" s="138">
        <f t="shared" si="0"/>
        <v>3.6001791469399337E-2</v>
      </c>
      <c r="L40" s="138">
        <f>H40/H39</f>
        <v>0.85204312084073597</v>
      </c>
      <c r="M40" s="137">
        <v>9745</v>
      </c>
      <c r="N40" s="137">
        <v>12286</v>
      </c>
      <c r="O40" s="137">
        <v>18317</v>
      </c>
      <c r="P40" s="137">
        <v>17239</v>
      </c>
      <c r="Q40" s="137">
        <v>19276</v>
      </c>
      <c r="R40" s="137">
        <v>18104</v>
      </c>
      <c r="S40" s="138">
        <f t="shared" si="4"/>
        <v>-6.0800996057273293E-2</v>
      </c>
      <c r="T40" s="137">
        <f t="shared" si="1"/>
        <v>-1172</v>
      </c>
      <c r="U40" s="138">
        <f t="shared" si="5"/>
        <v>3.5854974438329613E-2</v>
      </c>
      <c r="V40" s="138">
        <f>IFERROR(R40/R39,"-")</f>
        <v>0.84625812181554716</v>
      </c>
    </row>
    <row r="41" spans="1:22" x14ac:dyDescent="0.25">
      <c r="A41" s="108" t="s">
        <v>68</v>
      </c>
      <c r="B41" s="99" t="s">
        <v>63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100" t="str">
        <f t="shared" si="2"/>
        <v>-</v>
      </c>
      <c r="J41" s="53">
        <f t="shared" si="3"/>
        <v>0</v>
      </c>
      <c r="K41" s="100">
        <f t="shared" si="0"/>
        <v>0</v>
      </c>
      <c r="L41" s="100">
        <f>H41/H39</f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100" t="str">
        <f t="shared" si="4"/>
        <v>-</v>
      </c>
      <c r="T41" s="53">
        <f t="shared" si="1"/>
        <v>0</v>
      </c>
      <c r="U41" s="100">
        <f t="shared" si="5"/>
        <v>0</v>
      </c>
      <c r="V41" s="100">
        <f>IFERROR(R41/R39,"-")</f>
        <v>0</v>
      </c>
    </row>
    <row r="42" spans="1:22" x14ac:dyDescent="0.25">
      <c r="A42" s="108" t="s">
        <v>69</v>
      </c>
      <c r="B42" s="99" t="s">
        <v>64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100" t="str">
        <f t="shared" si="2"/>
        <v>-</v>
      </c>
      <c r="J42" s="53">
        <f t="shared" si="3"/>
        <v>0</v>
      </c>
      <c r="K42" s="100">
        <f t="shared" si="0"/>
        <v>0</v>
      </c>
      <c r="L42" s="100">
        <f>H42/H39</f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100" t="str">
        <f t="shared" si="4"/>
        <v>-</v>
      </c>
      <c r="T42" s="53">
        <f t="shared" si="1"/>
        <v>0</v>
      </c>
      <c r="U42" s="100">
        <f t="shared" si="5"/>
        <v>0</v>
      </c>
      <c r="V42" s="100">
        <f>IFERROR(R42/R39,"-")</f>
        <v>0</v>
      </c>
    </row>
    <row r="43" spans="1:22" ht="16.5" thickBot="1" x14ac:dyDescent="0.3">
      <c r="A43" s="1"/>
      <c r="B43" s="139" t="s">
        <v>65</v>
      </c>
      <c r="C43" s="140">
        <v>1292</v>
      </c>
      <c r="D43" s="140">
        <v>15703</v>
      </c>
      <c r="E43" s="140">
        <v>18325</v>
      </c>
      <c r="F43" s="140">
        <v>17901</v>
      </c>
      <c r="G43" s="140">
        <v>19287</v>
      </c>
      <c r="H43" s="140">
        <v>19654</v>
      </c>
      <c r="I43" s="141">
        <f t="shared" si="2"/>
        <v>1.9028361072224831E-2</v>
      </c>
      <c r="J43" s="140">
        <f t="shared" si="3"/>
        <v>367</v>
      </c>
      <c r="K43" s="141">
        <f t="shared" si="0"/>
        <v>6.2516938165041664E-3</v>
      </c>
      <c r="L43" s="141">
        <f>H43/H39</f>
        <v>0.14795687915926406</v>
      </c>
      <c r="M43" s="140">
        <v>913</v>
      </c>
      <c r="N43" s="140">
        <v>3229</v>
      </c>
      <c r="O43" s="140">
        <v>3431</v>
      </c>
      <c r="P43" s="140">
        <v>3350</v>
      </c>
      <c r="Q43" s="140">
        <v>3306</v>
      </c>
      <c r="R43" s="140">
        <v>3289</v>
      </c>
      <c r="S43" s="141">
        <f t="shared" si="4"/>
        <v>-5.1421657592256587E-3</v>
      </c>
      <c r="T43" s="140">
        <f t="shared" si="1"/>
        <v>-17</v>
      </c>
      <c r="U43" s="141">
        <f t="shared" si="5"/>
        <v>6.9675830598296996E-3</v>
      </c>
      <c r="V43" s="141">
        <f>IFERROR(R43/R39,"-")</f>
        <v>0.15374187818445287</v>
      </c>
    </row>
    <row r="44" spans="1:22" ht="15.75" x14ac:dyDescent="0.25">
      <c r="A44" s="1"/>
      <c r="B44" s="132" t="s">
        <v>53</v>
      </c>
      <c r="C44" s="133">
        <v>73201</v>
      </c>
      <c r="D44" s="133">
        <v>122504</v>
      </c>
      <c r="E44" s="133">
        <v>144321</v>
      </c>
      <c r="F44" s="133">
        <v>146578</v>
      </c>
      <c r="G44" s="133">
        <v>164634</v>
      </c>
      <c r="H44" s="133">
        <v>168537</v>
      </c>
      <c r="I44" s="134">
        <f t="shared" si="2"/>
        <v>2.3707132184117574E-2</v>
      </c>
      <c r="J44" s="133">
        <f t="shared" si="3"/>
        <v>3903</v>
      </c>
      <c r="K44" s="134">
        <f t="shared" si="0"/>
        <v>5.3609530922568573E-2</v>
      </c>
      <c r="L44" s="135">
        <f>H44/H44</f>
        <v>1</v>
      </c>
      <c r="M44" s="133">
        <v>14398</v>
      </c>
      <c r="N44" s="133">
        <v>18083</v>
      </c>
      <c r="O44" s="133">
        <v>17745</v>
      </c>
      <c r="P44" s="133">
        <v>21632</v>
      </c>
      <c r="Q44" s="133">
        <v>23873</v>
      </c>
      <c r="R44" s="133">
        <v>21827</v>
      </c>
      <c r="S44" s="134">
        <f t="shared" si="4"/>
        <v>-8.570351443052826E-2</v>
      </c>
      <c r="T44" s="133">
        <f t="shared" si="1"/>
        <v>-2046</v>
      </c>
      <c r="U44" s="134">
        <f t="shared" si="5"/>
        <v>4.4991867686637634E-2</v>
      </c>
      <c r="V44" s="135">
        <f>IFERROR(R44/R44,"-")</f>
        <v>1</v>
      </c>
    </row>
    <row r="45" spans="1:22" ht="15.75" x14ac:dyDescent="0.25">
      <c r="A45" s="1"/>
      <c r="B45" s="136" t="s">
        <v>62</v>
      </c>
      <c r="C45" s="137">
        <v>73201</v>
      </c>
      <c r="D45" s="137">
        <v>122504</v>
      </c>
      <c r="E45" s="137">
        <v>144321</v>
      </c>
      <c r="F45" s="137">
        <v>146578</v>
      </c>
      <c r="G45" s="137">
        <v>164634</v>
      </c>
      <c r="H45" s="137">
        <v>168537</v>
      </c>
      <c r="I45" s="138">
        <f t="shared" si="2"/>
        <v>2.3707132184117574E-2</v>
      </c>
      <c r="J45" s="137">
        <f t="shared" si="3"/>
        <v>3903</v>
      </c>
      <c r="K45" s="138">
        <f t="shared" si="0"/>
        <v>5.3609530922568573E-2</v>
      </c>
      <c r="L45" s="138">
        <f>H45/H44</f>
        <v>1</v>
      </c>
      <c r="M45" s="137">
        <v>14398</v>
      </c>
      <c r="N45" s="137">
        <v>18083</v>
      </c>
      <c r="O45" s="137">
        <v>17745</v>
      </c>
      <c r="P45" s="137">
        <v>21632</v>
      </c>
      <c r="Q45" s="137">
        <v>23873</v>
      </c>
      <c r="R45" s="137">
        <v>21827</v>
      </c>
      <c r="S45" s="138">
        <f t="shared" si="4"/>
        <v>-8.570351443052826E-2</v>
      </c>
      <c r="T45" s="137">
        <f t="shared" si="1"/>
        <v>-2046</v>
      </c>
      <c r="U45" s="138">
        <f t="shared" si="5"/>
        <v>4.4991867686637634E-2</v>
      </c>
      <c r="V45" s="138">
        <f>IFERROR(R45/R44,"-")</f>
        <v>1</v>
      </c>
    </row>
    <row r="46" spans="1:22" x14ac:dyDescent="0.25">
      <c r="A46" s="108" t="s">
        <v>68</v>
      </c>
      <c r="B46" s="99" t="s">
        <v>63</v>
      </c>
      <c r="C46" s="53">
        <v>44870</v>
      </c>
      <c r="D46" s="53">
        <v>74963</v>
      </c>
      <c r="E46" s="53">
        <v>85636</v>
      </c>
      <c r="F46" s="53">
        <v>85012</v>
      </c>
      <c r="G46" s="53">
        <v>108263</v>
      </c>
      <c r="H46" s="53">
        <v>110536</v>
      </c>
      <c r="I46" s="100">
        <f t="shared" si="2"/>
        <v>2.0995169171369676E-2</v>
      </c>
      <c r="J46" s="53">
        <f t="shared" si="3"/>
        <v>2273</v>
      </c>
      <c r="K46" s="100">
        <f t="shared" si="0"/>
        <v>3.5160131662822044E-2</v>
      </c>
      <c r="L46" s="100">
        <f>H46/H44</f>
        <v>0.65585598414591451</v>
      </c>
      <c r="M46" s="53">
        <v>10003</v>
      </c>
      <c r="N46" s="53">
        <v>10838</v>
      </c>
      <c r="O46" s="53">
        <v>10063</v>
      </c>
      <c r="P46" s="53">
        <v>12572</v>
      </c>
      <c r="Q46" s="53">
        <v>16611</v>
      </c>
      <c r="R46" s="53">
        <v>15545</v>
      </c>
      <c r="S46" s="100">
        <f t="shared" si="4"/>
        <v>-6.4174342303292997E-2</v>
      </c>
      <c r="T46" s="53">
        <f t="shared" si="1"/>
        <v>-1066</v>
      </c>
      <c r="U46" s="100">
        <f t="shared" si="5"/>
        <v>2.6148195291993727E-2</v>
      </c>
      <c r="V46" s="100">
        <f>IFERROR(R46/R44,"-")</f>
        <v>0.71219132267375274</v>
      </c>
    </row>
    <row r="47" spans="1:22" ht="15.75" thickBot="1" x14ac:dyDescent="0.3">
      <c r="A47" s="108" t="s">
        <v>69</v>
      </c>
      <c r="B47" s="99" t="s">
        <v>64</v>
      </c>
      <c r="C47" s="53">
        <v>28331</v>
      </c>
      <c r="D47" s="53">
        <v>47541</v>
      </c>
      <c r="E47" s="53">
        <v>58685</v>
      </c>
      <c r="F47" s="53">
        <v>61566</v>
      </c>
      <c r="G47" s="53">
        <v>56371</v>
      </c>
      <c r="H47" s="53">
        <v>58001</v>
      </c>
      <c r="I47" s="100">
        <f t="shared" si="2"/>
        <v>2.8915577158467931E-2</v>
      </c>
      <c r="J47" s="53">
        <f t="shared" si="3"/>
        <v>1630</v>
      </c>
      <c r="K47" s="100">
        <f t="shared" si="0"/>
        <v>1.8449399259746521E-2</v>
      </c>
      <c r="L47" s="100">
        <f>H47/H44</f>
        <v>0.34414401585408544</v>
      </c>
      <c r="M47" s="53">
        <v>4395</v>
      </c>
      <c r="N47" s="53">
        <v>7245</v>
      </c>
      <c r="O47" s="53">
        <v>7682</v>
      </c>
      <c r="P47" s="53">
        <v>9060</v>
      </c>
      <c r="Q47" s="53">
        <v>7262</v>
      </c>
      <c r="R47" s="53">
        <v>6282</v>
      </c>
      <c r="S47" s="100">
        <f t="shared" si="4"/>
        <v>-0.13494904984852663</v>
      </c>
      <c r="T47" s="53">
        <f t="shared" si="1"/>
        <v>-980</v>
      </c>
      <c r="U47" s="100">
        <f t="shared" si="5"/>
        <v>1.8843672394643903E-2</v>
      </c>
      <c r="V47" s="100">
        <f>IFERROR(R47/R44,"-")</f>
        <v>0.28780867732624732</v>
      </c>
    </row>
    <row r="48" spans="1:22" ht="15.75" x14ac:dyDescent="0.25">
      <c r="A48" s="1"/>
      <c r="B48" s="132" t="s">
        <v>54</v>
      </c>
      <c r="C48" s="133">
        <v>44078</v>
      </c>
      <c r="D48" s="133">
        <v>145637</v>
      </c>
      <c r="E48" s="133">
        <v>159812</v>
      </c>
      <c r="F48" s="133">
        <v>167855</v>
      </c>
      <c r="G48" s="133">
        <v>164017</v>
      </c>
      <c r="H48" s="133">
        <v>168720</v>
      </c>
      <c r="I48" s="134">
        <f t="shared" si="2"/>
        <v>2.8673856978240098E-2</v>
      </c>
      <c r="J48" s="133">
        <f t="shared" si="3"/>
        <v>4703</v>
      </c>
      <c r="K48" s="134">
        <f t="shared" si="0"/>
        <v>5.3667740954542735E-2</v>
      </c>
      <c r="L48" s="135">
        <f>H48/H48</f>
        <v>1</v>
      </c>
      <c r="M48" s="133">
        <v>10219</v>
      </c>
      <c r="N48" s="133">
        <v>23111</v>
      </c>
      <c r="O48" s="133">
        <v>26451</v>
      </c>
      <c r="P48" s="133">
        <v>24893</v>
      </c>
      <c r="Q48" s="133">
        <v>27952</v>
      </c>
      <c r="R48" s="133">
        <v>27459</v>
      </c>
      <c r="S48" s="134">
        <f t="shared" si="4"/>
        <v>-1.7637378362907796E-2</v>
      </c>
      <c r="T48" s="133">
        <f t="shared" si="1"/>
        <v>-493</v>
      </c>
      <c r="U48" s="134">
        <f t="shared" si="5"/>
        <v>5.1774341823385292E-2</v>
      </c>
      <c r="V48" s="135">
        <f>IFERROR(R48/R48,"-")</f>
        <v>1</v>
      </c>
    </row>
    <row r="49" spans="1:22" ht="15.75" x14ac:dyDescent="0.25">
      <c r="A49" s="1"/>
      <c r="B49" s="136" t="s">
        <v>62</v>
      </c>
      <c r="C49" s="137">
        <v>35882</v>
      </c>
      <c r="D49" s="137">
        <v>119890</v>
      </c>
      <c r="E49" s="137">
        <v>132625</v>
      </c>
      <c r="F49" s="137">
        <v>139053</v>
      </c>
      <c r="G49" s="137">
        <v>133356</v>
      </c>
      <c r="H49" s="137">
        <v>138660</v>
      </c>
      <c r="I49" s="138">
        <f t="shared" si="2"/>
        <v>3.9773238549446699E-2</v>
      </c>
      <c r="J49" s="137">
        <f t="shared" si="3"/>
        <v>5304</v>
      </c>
      <c r="K49" s="138">
        <f t="shared" si="0"/>
        <v>4.4106027505671504E-2</v>
      </c>
      <c r="L49" s="138">
        <f>H49/H48</f>
        <v>0.82183499288762452</v>
      </c>
      <c r="M49" s="137">
        <v>8286</v>
      </c>
      <c r="N49" s="137">
        <v>18743</v>
      </c>
      <c r="O49" s="137">
        <v>22420</v>
      </c>
      <c r="P49" s="137">
        <v>20528</v>
      </c>
      <c r="Q49" s="137">
        <v>22688</v>
      </c>
      <c r="R49" s="137">
        <v>22196</v>
      </c>
      <c r="S49" s="138">
        <f t="shared" si="4"/>
        <v>-2.1685472496473901E-2</v>
      </c>
      <c r="T49" s="137">
        <f t="shared" si="1"/>
        <v>-492</v>
      </c>
      <c r="U49" s="138">
        <f t="shared" si="5"/>
        <v>4.2695685090204202E-2</v>
      </c>
      <c r="V49" s="138">
        <f>IFERROR(R49/R48,"-")</f>
        <v>0.8083324228850286</v>
      </c>
    </row>
    <row r="50" spans="1:22" x14ac:dyDescent="0.25">
      <c r="A50" s="108" t="s">
        <v>68</v>
      </c>
      <c r="B50" s="99" t="s">
        <v>63</v>
      </c>
      <c r="C50" s="53">
        <v>5496</v>
      </c>
      <c r="D50" s="53">
        <v>91426</v>
      </c>
      <c r="E50" s="53">
        <v>105459</v>
      </c>
      <c r="F50" s="53">
        <v>108534</v>
      </c>
      <c r="G50" s="53">
        <v>104064</v>
      </c>
      <c r="H50" s="53">
        <v>110145</v>
      </c>
      <c r="I50" s="100">
        <f t="shared" si="2"/>
        <v>5.8435193726937174E-2</v>
      </c>
      <c r="J50" s="53">
        <f t="shared" si="3"/>
        <v>6081</v>
      </c>
      <c r="K50" s="100">
        <f t="shared" si="0"/>
        <v>3.5035759408713313E-2</v>
      </c>
      <c r="L50" s="100">
        <f>H50/H48</f>
        <v>0.65282716927453766</v>
      </c>
      <c r="M50" s="53">
        <v>5496</v>
      </c>
      <c r="N50" s="53">
        <v>13798</v>
      </c>
      <c r="O50" s="53">
        <v>17801</v>
      </c>
      <c r="P50" s="53">
        <v>15688</v>
      </c>
      <c r="Q50" s="53">
        <v>17978</v>
      </c>
      <c r="R50" s="53">
        <v>17204</v>
      </c>
      <c r="S50" s="100">
        <f t="shared" si="4"/>
        <v>-4.3052619868728437E-2</v>
      </c>
      <c r="T50" s="53">
        <f t="shared" si="1"/>
        <v>-774</v>
      </c>
      <c r="U50" s="100">
        <f t="shared" si="5"/>
        <v>3.2629087475405473E-2</v>
      </c>
      <c r="V50" s="100">
        <f>IFERROR(R50/R48,"-")</f>
        <v>0.62653410539349574</v>
      </c>
    </row>
    <row r="51" spans="1:22" x14ac:dyDescent="0.25">
      <c r="A51" s="108" t="s">
        <v>69</v>
      </c>
      <c r="B51" s="99" t="s">
        <v>64</v>
      </c>
      <c r="C51" s="53">
        <v>2790</v>
      </c>
      <c r="D51" s="53">
        <v>28464</v>
      </c>
      <c r="E51" s="53">
        <v>27166</v>
      </c>
      <c r="F51" s="53">
        <v>30519</v>
      </c>
      <c r="G51" s="53">
        <v>29292</v>
      </c>
      <c r="H51" s="53">
        <v>28515</v>
      </c>
      <c r="I51" s="100">
        <f t="shared" si="2"/>
        <v>-2.6526013928717784E-2</v>
      </c>
      <c r="J51" s="53">
        <f t="shared" si="3"/>
        <v>-777</v>
      </c>
      <c r="K51" s="100">
        <f t="shared" si="0"/>
        <v>9.0702680969581926E-3</v>
      </c>
      <c r="L51" s="100">
        <f>H51/H48</f>
        <v>0.16900782361308678</v>
      </c>
      <c r="M51" s="53">
        <v>2790</v>
      </c>
      <c r="N51" s="53">
        <v>4945</v>
      </c>
      <c r="O51" s="53">
        <v>4619</v>
      </c>
      <c r="P51" s="53">
        <v>4840</v>
      </c>
      <c r="Q51" s="53">
        <v>4710</v>
      </c>
      <c r="R51" s="53">
        <v>4992</v>
      </c>
      <c r="S51" s="100">
        <f t="shared" si="4"/>
        <v>5.987261146496814E-2</v>
      </c>
      <c r="T51" s="53">
        <f t="shared" si="1"/>
        <v>282</v>
      </c>
      <c r="U51" s="100">
        <f t="shared" si="5"/>
        <v>1.0066597614798731E-2</v>
      </c>
      <c r="V51" s="100">
        <f>IFERROR(R51/R48,"-")</f>
        <v>0.18179831749153283</v>
      </c>
    </row>
    <row r="52" spans="1:22" ht="16.5" thickBot="1" x14ac:dyDescent="0.3">
      <c r="B52" s="139" t="s">
        <v>65</v>
      </c>
      <c r="C52" s="140">
        <v>8196</v>
      </c>
      <c r="D52" s="140">
        <v>25747</v>
      </c>
      <c r="E52" s="140">
        <v>27187</v>
      </c>
      <c r="F52" s="140">
        <v>28802</v>
      </c>
      <c r="G52" s="140">
        <v>30661</v>
      </c>
      <c r="H52" s="140">
        <v>30060</v>
      </c>
      <c r="I52" s="141">
        <f t="shared" si="2"/>
        <v>-1.9601448093669482E-2</v>
      </c>
      <c r="J52" s="140">
        <f t="shared" si="3"/>
        <v>-601</v>
      </c>
      <c r="K52" s="141">
        <f t="shared" si="0"/>
        <v>9.5617134488712348E-3</v>
      </c>
      <c r="L52" s="141">
        <f>H52/H48</f>
        <v>0.17816500711237554</v>
      </c>
      <c r="M52" s="140">
        <v>1933</v>
      </c>
      <c r="N52" s="140">
        <v>4368</v>
      </c>
      <c r="O52" s="140">
        <v>4031</v>
      </c>
      <c r="P52" s="140">
        <v>4365</v>
      </c>
      <c r="Q52" s="140">
        <v>5264</v>
      </c>
      <c r="R52" s="140">
        <v>5263</v>
      </c>
      <c r="S52" s="141">
        <f t="shared" si="4"/>
        <v>-1.899696048631716E-4</v>
      </c>
      <c r="T52" s="140">
        <f t="shared" si="1"/>
        <v>-1</v>
      </c>
      <c r="U52" s="141">
        <f t="shared" si="5"/>
        <v>9.0786567331810862E-3</v>
      </c>
      <c r="V52" s="141">
        <f>IFERROR(R52/R48,"-")</f>
        <v>0.1916675771149714</v>
      </c>
    </row>
    <row r="53" spans="1:22" ht="15.75" x14ac:dyDescent="0.25">
      <c r="B53" s="132" t="s">
        <v>55</v>
      </c>
      <c r="C53" s="133">
        <f t="shared" ref="C53:H56" si="6">C6-C11-C16-C21-C26-C30-C35-C39-C44-C48</f>
        <v>27544</v>
      </c>
      <c r="D53" s="133">
        <f t="shared" si="6"/>
        <v>61917</v>
      </c>
      <c r="E53" s="133">
        <f t="shared" si="6"/>
        <v>68654</v>
      </c>
      <c r="F53" s="133">
        <f t="shared" si="6"/>
        <v>73539</v>
      </c>
      <c r="G53" s="133">
        <f t="shared" si="6"/>
        <v>70595</v>
      </c>
      <c r="H53" s="133">
        <f t="shared" si="6"/>
        <v>60919</v>
      </c>
      <c r="I53" s="134">
        <f t="shared" si="2"/>
        <v>-0.13706353141157301</v>
      </c>
      <c r="J53" s="133">
        <f t="shared" si="3"/>
        <v>-9676</v>
      </c>
      <c r="K53" s="134">
        <f t="shared" si="0"/>
        <v>1.9377578895269018E-2</v>
      </c>
      <c r="L53" s="135">
        <f>H53/H53</f>
        <v>1</v>
      </c>
      <c r="M53" s="133">
        <v>5251</v>
      </c>
      <c r="N53" s="133">
        <v>9064</v>
      </c>
      <c r="O53" s="133">
        <v>9616</v>
      </c>
      <c r="P53" s="133">
        <v>11740</v>
      </c>
      <c r="Q53" s="133">
        <v>11103</v>
      </c>
      <c r="R53" s="133">
        <v>9576</v>
      </c>
      <c r="S53" s="134">
        <f t="shared" si="4"/>
        <v>-0.13753039718994864</v>
      </c>
      <c r="T53" s="133">
        <f t="shared" si="1"/>
        <v>-1527</v>
      </c>
      <c r="U53" s="134">
        <f t="shared" si="5"/>
        <v>2.4417738842507666E-2</v>
      </c>
      <c r="V53" s="135">
        <f>IFERROR(R53/R53,"-")</f>
        <v>1</v>
      </c>
    </row>
    <row r="54" spans="1:22" ht="15.75" x14ac:dyDescent="0.25">
      <c r="B54" s="136" t="s">
        <v>62</v>
      </c>
      <c r="C54" s="137">
        <f t="shared" si="6"/>
        <v>29252</v>
      </c>
      <c r="D54" s="137">
        <f t="shared" si="6"/>
        <v>60084</v>
      </c>
      <c r="E54" s="137">
        <f t="shared" si="6"/>
        <v>63430</v>
      </c>
      <c r="F54" s="137">
        <f t="shared" si="6"/>
        <v>67229</v>
      </c>
      <c r="G54" s="137">
        <f t="shared" si="6"/>
        <v>63525</v>
      </c>
      <c r="H54" s="137">
        <f t="shared" si="6"/>
        <v>54238</v>
      </c>
      <c r="I54" s="138">
        <f t="shared" si="2"/>
        <v>-0.14619441164895708</v>
      </c>
      <c r="J54" s="137">
        <f t="shared" si="3"/>
        <v>-9287</v>
      </c>
      <c r="K54" s="138">
        <f t="shared" si="0"/>
        <v>1.725243559680233E-2</v>
      </c>
      <c r="L54" s="138">
        <f>H54/H53</f>
        <v>0.89032978216976644</v>
      </c>
      <c r="M54" s="137">
        <v>5197</v>
      </c>
      <c r="N54" s="137">
        <v>8593</v>
      </c>
      <c r="O54" s="137">
        <v>8876</v>
      </c>
      <c r="P54" s="137">
        <v>10729</v>
      </c>
      <c r="Q54" s="137">
        <v>9794</v>
      </c>
      <c r="R54" s="137">
        <v>8306</v>
      </c>
      <c r="S54" s="138">
        <f t="shared" si="4"/>
        <v>-0.15192975290994482</v>
      </c>
      <c r="T54" s="137">
        <f t="shared" si="1"/>
        <v>-1488</v>
      </c>
      <c r="U54" s="138">
        <f t="shared" si="5"/>
        <v>2.2314984671317269E-2</v>
      </c>
      <c r="V54" s="138">
        <f>IFERROR(R54/R53,"-")</f>
        <v>0.86737677527151213</v>
      </c>
    </row>
    <row r="55" spans="1:22" x14ac:dyDescent="0.25">
      <c r="B55" s="99" t="s">
        <v>63</v>
      </c>
      <c r="C55" s="53">
        <f t="shared" si="6"/>
        <v>85484</v>
      </c>
      <c r="D55" s="53">
        <f t="shared" si="6"/>
        <v>223164</v>
      </c>
      <c r="E55" s="53">
        <f t="shared" si="6"/>
        <v>219675</v>
      </c>
      <c r="F55" s="53">
        <f t="shared" si="6"/>
        <v>258552</v>
      </c>
      <c r="G55" s="53">
        <f t="shared" si="6"/>
        <v>238436</v>
      </c>
      <c r="H55" s="53">
        <f t="shared" si="6"/>
        <v>215054</v>
      </c>
      <c r="I55" s="100">
        <f t="shared" si="2"/>
        <v>-9.8064050730594321E-2</v>
      </c>
      <c r="J55" s="53">
        <f t="shared" si="3"/>
        <v>-23382</v>
      </c>
      <c r="K55" s="100">
        <f t="shared" si="0"/>
        <v>6.8406012110231354E-2</v>
      </c>
      <c r="L55" s="100">
        <f>H55/H53</f>
        <v>3.5301630033322935</v>
      </c>
      <c r="M55" s="53" t="e">
        <v>#REF!</v>
      </c>
      <c r="N55" s="53" t="e">
        <v>#REF!</v>
      </c>
      <c r="O55" s="53" t="e">
        <v>#REF!</v>
      </c>
      <c r="P55" s="53" t="e">
        <v>#REF!</v>
      </c>
      <c r="Q55" s="53" t="e">
        <v>#REF!</v>
      </c>
      <c r="R55" s="53" t="e">
        <v>#REF!</v>
      </c>
      <c r="S55" s="100" t="str">
        <f t="shared" si="4"/>
        <v>-</v>
      </c>
      <c r="T55" s="53" t="e">
        <f t="shared" si="1"/>
        <v>#REF!</v>
      </c>
      <c r="U55" s="100" t="str">
        <f t="shared" si="5"/>
        <v>-</v>
      </c>
      <c r="V55" s="100" t="str">
        <f>IFERROR(R55/R53,"-")</f>
        <v>-</v>
      </c>
    </row>
    <row r="56" spans="1:22" x14ac:dyDescent="0.25">
      <c r="B56" s="99" t="s">
        <v>64</v>
      </c>
      <c r="C56" s="53">
        <f t="shared" si="6"/>
        <v>29146</v>
      </c>
      <c r="D56" s="53">
        <f t="shared" si="6"/>
        <v>46312</v>
      </c>
      <c r="E56" s="53">
        <f t="shared" si="6"/>
        <v>71800</v>
      </c>
      <c r="F56" s="53">
        <f t="shared" si="6"/>
        <v>66656</v>
      </c>
      <c r="G56" s="53">
        <f t="shared" si="6"/>
        <v>71025</v>
      </c>
      <c r="H56" s="53">
        <f t="shared" si="6"/>
        <v>73415</v>
      </c>
      <c r="I56" s="100">
        <f t="shared" si="2"/>
        <v>3.3650123196057757E-2</v>
      </c>
      <c r="J56" s="53">
        <f t="shared" si="3"/>
        <v>2390</v>
      </c>
      <c r="K56" s="100">
        <f t="shared" si="0"/>
        <v>2.3352401625045965E-2</v>
      </c>
      <c r="L56" s="100">
        <f>H56/H53</f>
        <v>1.2051248378995059</v>
      </c>
      <c r="M56" s="53" t="e">
        <v>#REF!</v>
      </c>
      <c r="N56" s="53" t="e">
        <v>#REF!</v>
      </c>
      <c r="O56" s="53" t="e">
        <v>#REF!</v>
      </c>
      <c r="P56" s="53" t="e">
        <v>#REF!</v>
      </c>
      <c r="Q56" s="53" t="e">
        <v>#REF!</v>
      </c>
      <c r="R56" s="53" t="e">
        <v>#REF!</v>
      </c>
      <c r="S56" s="100" t="str">
        <f t="shared" si="4"/>
        <v>-</v>
      </c>
      <c r="T56" s="53" t="e">
        <f t="shared" si="1"/>
        <v>#REF!</v>
      </c>
      <c r="U56" s="100" t="str">
        <f t="shared" si="5"/>
        <v>-</v>
      </c>
      <c r="V56" s="100" t="str">
        <f>IFERROR(R56/R53,"-")</f>
        <v>-</v>
      </c>
    </row>
    <row r="57" spans="1:22" ht="15.75" x14ac:dyDescent="0.25">
      <c r="B57" s="139" t="s">
        <v>65</v>
      </c>
      <c r="C57" s="140">
        <f>C53-C54</f>
        <v>-1708</v>
      </c>
      <c r="D57" s="140">
        <f t="shared" ref="D57:H57" si="7">D53-D54</f>
        <v>1833</v>
      </c>
      <c r="E57" s="140">
        <f t="shared" si="7"/>
        <v>5224</v>
      </c>
      <c r="F57" s="140">
        <f t="shared" si="7"/>
        <v>6310</v>
      </c>
      <c r="G57" s="140">
        <f t="shared" si="7"/>
        <v>7070</v>
      </c>
      <c r="H57" s="140">
        <f t="shared" si="7"/>
        <v>6681</v>
      </c>
      <c r="I57" s="141">
        <f t="shared" si="2"/>
        <v>-5.5021216407355023E-2</v>
      </c>
      <c r="J57" s="140">
        <f t="shared" si="3"/>
        <v>-389</v>
      </c>
      <c r="K57" s="141">
        <f t="shared" si="0"/>
        <v>2.1251432984666905E-3</v>
      </c>
      <c r="L57" s="141">
        <f>H57/H53</f>
        <v>0.10967021783023359</v>
      </c>
      <c r="M57" s="140">
        <v>128</v>
      </c>
      <c r="N57" s="140">
        <v>1238</v>
      </c>
      <c r="O57" s="140">
        <v>1529</v>
      </c>
      <c r="P57" s="140">
        <v>4469</v>
      </c>
      <c r="Q57" s="140">
        <v>4322</v>
      </c>
      <c r="R57" s="140">
        <v>4078</v>
      </c>
      <c r="S57" s="141">
        <f t="shared" si="4"/>
        <v>-5.6455344747801894E-2</v>
      </c>
      <c r="T57" s="140">
        <f t="shared" si="1"/>
        <v>-244</v>
      </c>
      <c r="U57" s="141">
        <f t="shared" si="5"/>
        <v>9.2949637893668443E-3</v>
      </c>
      <c r="V57" s="141">
        <f>IFERROR(R57/R53,"-")</f>
        <v>0.42585630743525482</v>
      </c>
    </row>
    <row r="58" spans="1:22" x14ac:dyDescent="0.25">
      <c r="B58" s="103"/>
      <c r="C58" s="104"/>
      <c r="D58" s="104"/>
      <c r="E58" s="104"/>
      <c r="F58" s="104"/>
      <c r="G58" s="104"/>
      <c r="H58" s="105"/>
      <c r="I58" s="104"/>
      <c r="J58" s="106"/>
      <c r="K58" s="106"/>
      <c r="L58" s="106"/>
    </row>
    <row r="59" spans="1:22" x14ac:dyDescent="0.25">
      <c r="B59" s="107" t="s">
        <v>57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4782-51F1-4691-8E65-D3F0DA833CE2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274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274"/>
      <c r="D3" s="274"/>
      <c r="E3" s="274"/>
      <c r="F3" s="274"/>
      <c r="G3" s="274"/>
      <c r="H3" s="274"/>
      <c r="I3" s="274"/>
      <c r="J3" s="274"/>
      <c r="K3" s="274"/>
      <c r="N3" s="143" t="s">
        <v>273</v>
      </c>
      <c r="O3" s="144"/>
      <c r="P3" s="144"/>
      <c r="Q3" s="144"/>
      <c r="R3" s="144"/>
      <c r="S3" s="144"/>
      <c r="T3" s="144"/>
      <c r="U3" s="144"/>
      <c r="V3" s="144"/>
      <c r="W3" s="144"/>
    </row>
    <row r="4" spans="1:23" ht="6" customHeight="1" x14ac:dyDescent="0.25"/>
    <row r="5" spans="1:23" ht="15.75" x14ac:dyDescent="0.25">
      <c r="B5" s="145"/>
      <c r="C5" s="306" t="s">
        <v>45</v>
      </c>
      <c r="D5" s="307"/>
      <c r="E5" s="307"/>
      <c r="F5" s="307"/>
      <c r="G5" s="307"/>
      <c r="H5" s="307"/>
      <c r="I5" s="307"/>
      <c r="J5" s="307"/>
      <c r="K5" s="307"/>
      <c r="N5" s="145"/>
      <c r="O5" s="306" t="s">
        <v>45</v>
      </c>
      <c r="P5" s="307"/>
      <c r="Q5" s="307"/>
      <c r="R5" s="307"/>
      <c r="S5" s="307"/>
      <c r="T5" s="307"/>
      <c r="U5" s="307"/>
      <c r="V5" s="307"/>
      <c r="W5" s="307"/>
    </row>
    <row r="6" spans="1:23" s="146" customFormat="1" ht="72" customHeight="1" x14ac:dyDescent="0.25">
      <c r="B6" s="147"/>
      <c r="C6" s="148">
        <v>2020</v>
      </c>
      <c r="D6" s="149">
        <v>2021</v>
      </c>
      <c r="E6" s="149">
        <v>2022</v>
      </c>
      <c r="F6" s="149">
        <v>2023</v>
      </c>
      <c r="G6" s="149">
        <v>2024</v>
      </c>
      <c r="H6" s="149">
        <v>2025</v>
      </c>
      <c r="I6" s="150" t="str">
        <f>CONCATENATE("var. ",RIGHT(H6,2),"/",RIGHT(G6,2))</f>
        <v>var. 25/24</v>
      </c>
      <c r="J6" s="151" t="str">
        <f>CONCATENATE("dif. ",RIGHT(H6,2),"/",RIGHT(G6,2))</f>
        <v>dif. 25/24</v>
      </c>
      <c r="K6" s="150" t="str">
        <f>CONCATENATE("Cuota s/ total lugares de residencia ",RIGHT(H6,4))</f>
        <v>Cuota s/ total lugares de residencia 2025</v>
      </c>
      <c r="N6" s="147"/>
      <c r="O6" s="148">
        <v>2020</v>
      </c>
      <c r="P6" s="149">
        <v>2021</v>
      </c>
      <c r="Q6" s="149">
        <v>2022</v>
      </c>
      <c r="R6" s="149">
        <v>2023</v>
      </c>
      <c r="S6" s="149">
        <v>2024</v>
      </c>
      <c r="T6" s="149">
        <v>2025</v>
      </c>
      <c r="U6" s="150" t="str">
        <f>CONCATENATE("var. ",RIGHT(T6,2),"/",RIGHT(S6,2))</f>
        <v>var. 25/24</v>
      </c>
      <c r="V6" s="151" t="str">
        <f>CONCATENATE("dif. ",RIGHT(T6,2),"/",RIGHT(S6,2))</f>
        <v>dif. 25/24</v>
      </c>
      <c r="W6" s="150" t="str">
        <f>CONCATENATE("Cuota s/ total lugares de residencia ",RIGHT(T6,4))</f>
        <v>Cuota s/ total lugares de residencia 2025</v>
      </c>
    </row>
    <row r="7" spans="1:23" x14ac:dyDescent="0.25">
      <c r="A7" s="1"/>
      <c r="B7" s="152" t="s">
        <v>45</v>
      </c>
      <c r="C7" s="153"/>
      <c r="D7" s="153"/>
      <c r="E7" s="153"/>
      <c r="F7" s="153"/>
      <c r="G7" s="153"/>
      <c r="H7" s="154"/>
      <c r="I7" s="154"/>
      <c r="J7" s="154"/>
      <c r="K7" s="153"/>
      <c r="L7" s="81"/>
      <c r="N7" s="155" t="s">
        <v>54</v>
      </c>
      <c r="O7" s="153"/>
      <c r="P7" s="153"/>
      <c r="Q7" s="153"/>
      <c r="R7" s="153"/>
      <c r="S7" s="153"/>
      <c r="T7" s="154"/>
      <c r="U7" s="154"/>
      <c r="V7" s="154"/>
      <c r="W7" s="153"/>
    </row>
    <row r="8" spans="1:23" x14ac:dyDescent="0.25">
      <c r="A8" s="1"/>
      <c r="B8" s="156" t="s">
        <v>73</v>
      </c>
      <c r="C8" s="157">
        <v>1565303</v>
      </c>
      <c r="D8" s="157">
        <v>2335438</v>
      </c>
      <c r="E8" s="157">
        <v>4760117</v>
      </c>
      <c r="F8" s="157">
        <v>5189113</v>
      </c>
      <c r="G8" s="157">
        <v>5483293</v>
      </c>
      <c r="H8" s="157">
        <v>5451268</v>
      </c>
      <c r="I8" s="158">
        <f>IFERROR(H8/G8-1,"-")</f>
        <v>-5.8404684921998795E-3</v>
      </c>
      <c r="J8" s="157">
        <f t="shared" ref="J8:J20" si="0">H8-G8</f>
        <v>-32025</v>
      </c>
      <c r="K8" s="158">
        <f t="shared" ref="K8:K20" si="1">H8/H$8</f>
        <v>1</v>
      </c>
      <c r="L8" s="81"/>
      <c r="N8" s="156" t="s">
        <v>73</v>
      </c>
      <c r="O8" s="157">
        <v>96681</v>
      </c>
      <c r="P8" s="157">
        <v>140346</v>
      </c>
      <c r="Q8" s="157">
        <v>257142</v>
      </c>
      <c r="R8" s="157">
        <v>280769</v>
      </c>
      <c r="S8" s="157">
        <v>288350</v>
      </c>
      <c r="T8" s="157">
        <v>287664</v>
      </c>
      <c r="U8" s="158">
        <f>IFERROR(T8/S8-1,"-")</f>
        <v>-2.3790532339170722E-3</v>
      </c>
      <c r="V8" s="157">
        <f>T8-S8</f>
        <v>-686</v>
      </c>
      <c r="W8" s="158">
        <f>T8/T$8</f>
        <v>1</v>
      </c>
    </row>
    <row r="9" spans="1:23" x14ac:dyDescent="0.25">
      <c r="A9" s="1" t="s">
        <v>101</v>
      </c>
      <c r="B9" s="159" t="s">
        <v>102</v>
      </c>
      <c r="C9" s="160">
        <v>456683</v>
      </c>
      <c r="D9" s="160">
        <v>800301</v>
      </c>
      <c r="E9" s="160">
        <v>1017559</v>
      </c>
      <c r="F9" s="160">
        <v>1042721</v>
      </c>
      <c r="G9" s="160">
        <v>1059034</v>
      </c>
      <c r="H9" s="160">
        <v>1068407</v>
      </c>
      <c r="I9" s="161">
        <f>IFERROR(H9/G9-1,"-")</f>
        <v>8.8505184913798551E-3</v>
      </c>
      <c r="J9" s="160">
        <f t="shared" si="0"/>
        <v>9373</v>
      </c>
      <c r="K9" s="161">
        <f t="shared" si="1"/>
        <v>0.19599238195590457</v>
      </c>
      <c r="L9" s="81"/>
      <c r="N9" s="159" t="s">
        <v>102</v>
      </c>
      <c r="O9" s="160">
        <v>26839</v>
      </c>
      <c r="P9" s="160">
        <v>45216</v>
      </c>
      <c r="Q9" s="160">
        <v>29086</v>
      </c>
      <c r="R9" s="160">
        <v>33671</v>
      </c>
      <c r="S9" s="160">
        <v>29209</v>
      </c>
      <c r="T9" s="160">
        <v>32990</v>
      </c>
      <c r="U9" s="161">
        <f>IFERROR(T9/S9-1,"-")</f>
        <v>0.12944640350576875</v>
      </c>
      <c r="V9" s="160">
        <f t="shared" ref="V9:V19" si="2">T9-S9</f>
        <v>3781</v>
      </c>
      <c r="W9" s="161">
        <f>T9/T$8</f>
        <v>0.11468240725290617</v>
      </c>
    </row>
    <row r="10" spans="1:23" x14ac:dyDescent="0.25">
      <c r="A10" s="162" t="s">
        <v>108</v>
      </c>
      <c r="B10" s="163" t="s">
        <v>108</v>
      </c>
      <c r="C10" s="164">
        <v>208389</v>
      </c>
      <c r="D10" s="164">
        <v>416048</v>
      </c>
      <c r="E10" s="164">
        <v>423986</v>
      </c>
      <c r="F10" s="164">
        <v>430319</v>
      </c>
      <c r="G10" s="164">
        <v>422024</v>
      </c>
      <c r="H10" s="164">
        <v>424160</v>
      </c>
      <c r="I10" s="165">
        <f>IFERROR(H10/G10-1,"-")</f>
        <v>5.0613235266241396E-3</v>
      </c>
      <c r="J10" s="164">
        <f t="shared" si="0"/>
        <v>2136</v>
      </c>
      <c r="K10" s="165">
        <f t="shared" si="1"/>
        <v>7.7809419753349124E-2</v>
      </c>
      <c r="L10" s="81"/>
      <c r="N10" s="163" t="s">
        <v>108</v>
      </c>
      <c r="O10" s="164">
        <v>20058</v>
      </c>
      <c r="P10" s="164">
        <v>34195</v>
      </c>
      <c r="Q10" s="164">
        <v>19968</v>
      </c>
      <c r="R10" s="164">
        <v>22352</v>
      </c>
      <c r="S10" s="164">
        <v>18376</v>
      </c>
      <c r="T10" s="164">
        <v>19606</v>
      </c>
      <c r="U10" s="165">
        <f>IFERROR(T10/S10-1,"-")</f>
        <v>6.693513278188945E-2</v>
      </c>
      <c r="V10" s="164">
        <f t="shared" si="2"/>
        <v>1230</v>
      </c>
      <c r="W10" s="165">
        <f>T10/T$8</f>
        <v>6.8155904110350968E-2</v>
      </c>
    </row>
    <row r="11" spans="1:23" x14ac:dyDescent="0.25">
      <c r="A11" s="162" t="s">
        <v>105</v>
      </c>
      <c r="B11" s="163" t="s">
        <v>105</v>
      </c>
      <c r="C11" s="164">
        <v>248294</v>
      </c>
      <c r="D11" s="164">
        <v>384253</v>
      </c>
      <c r="E11" s="164">
        <v>593573</v>
      </c>
      <c r="F11" s="164">
        <v>612402</v>
      </c>
      <c r="G11" s="164">
        <v>637010</v>
      </c>
      <c r="H11" s="164">
        <v>644247</v>
      </c>
      <c r="I11" s="165">
        <f>IFERROR(H11/G11-1,"-")</f>
        <v>1.1360889154016451E-2</v>
      </c>
      <c r="J11" s="164">
        <f t="shared" si="0"/>
        <v>7237</v>
      </c>
      <c r="K11" s="165">
        <f t="shared" si="1"/>
        <v>0.11818296220255545</v>
      </c>
      <c r="L11" s="81"/>
      <c r="N11" s="163" t="s">
        <v>105</v>
      </c>
      <c r="O11" s="164">
        <v>6781</v>
      </c>
      <c r="P11" s="164">
        <v>11021</v>
      </c>
      <c r="Q11" s="164">
        <v>9118</v>
      </c>
      <c r="R11" s="164">
        <v>11319</v>
      </c>
      <c r="S11" s="164">
        <v>10833</v>
      </c>
      <c r="T11" s="164">
        <v>13384</v>
      </c>
      <c r="U11" s="165">
        <f>IFERROR(T11/S11-1,"-")</f>
        <v>0.23548416874365374</v>
      </c>
      <c r="V11" s="164">
        <f t="shared" si="2"/>
        <v>2551</v>
      </c>
      <c r="W11" s="165">
        <f>T11/T$8</f>
        <v>4.6526503142555201E-2</v>
      </c>
    </row>
    <row r="12" spans="1:23" x14ac:dyDescent="0.25">
      <c r="A12" s="1"/>
      <c r="B12" s="159" t="s">
        <v>112</v>
      </c>
      <c r="C12" s="160">
        <v>1108620</v>
      </c>
      <c r="D12" s="160">
        <v>1535137</v>
      </c>
      <c r="E12" s="160">
        <v>3742558</v>
      </c>
      <c r="F12" s="160">
        <v>4146392</v>
      </c>
      <c r="G12" s="160">
        <v>4424259</v>
      </c>
      <c r="H12" s="160">
        <v>4382861</v>
      </c>
      <c r="I12" s="161">
        <f>IFERROR(H12/G12-1,"-")</f>
        <v>-9.3570471348987105E-3</v>
      </c>
      <c r="J12" s="160">
        <f t="shared" si="0"/>
        <v>-41398</v>
      </c>
      <c r="K12" s="161">
        <f t="shared" si="1"/>
        <v>0.80400761804409537</v>
      </c>
      <c r="L12" s="81"/>
      <c r="N12" s="159" t="s">
        <v>112</v>
      </c>
      <c r="O12" s="160">
        <v>69842</v>
      </c>
      <c r="P12" s="160">
        <v>95130</v>
      </c>
      <c r="Q12" s="160">
        <v>228056</v>
      </c>
      <c r="R12" s="160">
        <v>247098</v>
      </c>
      <c r="S12" s="160">
        <v>259141</v>
      </c>
      <c r="T12" s="160">
        <v>254674</v>
      </c>
      <c r="U12" s="161">
        <f>IFERROR(T12/S12-1,"-")</f>
        <v>-1.7237720005711221E-2</v>
      </c>
      <c r="V12" s="160">
        <f t="shared" si="2"/>
        <v>-4467</v>
      </c>
      <c r="W12" s="161">
        <f>T12/T$8</f>
        <v>0.88531759274709387</v>
      </c>
    </row>
    <row r="13" spans="1:23" s="57" customFormat="1" x14ac:dyDescent="0.25">
      <c r="B13" s="163" t="s">
        <v>115</v>
      </c>
      <c r="C13" s="164">
        <v>436137</v>
      </c>
      <c r="D13" s="164">
        <v>446045</v>
      </c>
      <c r="E13" s="164">
        <v>1722453</v>
      </c>
      <c r="F13" s="164">
        <v>1939573</v>
      </c>
      <c r="G13" s="164">
        <v>2075774</v>
      </c>
      <c r="H13" s="164">
        <v>2057896</v>
      </c>
      <c r="I13" s="165">
        <f t="shared" ref="I13:I20" si="3">IFERROR(H13/G13-1,"-")</f>
        <v>-8.61269097695605E-3</v>
      </c>
      <c r="J13" s="164">
        <f t="shared" si="0"/>
        <v>-17878</v>
      </c>
      <c r="K13" s="165">
        <f t="shared" si="1"/>
        <v>0.37750776516582929</v>
      </c>
      <c r="L13" s="166"/>
      <c r="N13" s="163" t="s">
        <v>115</v>
      </c>
      <c r="O13" s="164">
        <v>26093</v>
      </c>
      <c r="P13" s="164">
        <v>26467</v>
      </c>
      <c r="Q13" s="164">
        <v>96562</v>
      </c>
      <c r="R13" s="164">
        <v>105994</v>
      </c>
      <c r="S13" s="164">
        <v>116401</v>
      </c>
      <c r="T13" s="164">
        <v>115809</v>
      </c>
      <c r="U13" s="165">
        <f t="shared" ref="U13:U20" si="4">IFERROR(T13/S13-1,"-")</f>
        <v>-5.0858669599058715E-3</v>
      </c>
      <c r="V13" s="164">
        <f t="shared" si="2"/>
        <v>-592</v>
      </c>
      <c r="W13" s="165">
        <f t="shared" ref="W13:W20" si="5">T13/T$8</f>
        <v>0.40258426497580513</v>
      </c>
    </row>
    <row r="14" spans="1:23" s="57" customFormat="1" x14ac:dyDescent="0.25">
      <c r="B14" s="163" t="s">
        <v>118</v>
      </c>
      <c r="C14" s="164">
        <v>138922</v>
      </c>
      <c r="D14" s="164">
        <v>222501</v>
      </c>
      <c r="E14" s="164">
        <v>385709</v>
      </c>
      <c r="F14" s="164">
        <v>432804</v>
      </c>
      <c r="G14" s="164">
        <v>447422</v>
      </c>
      <c r="H14" s="164">
        <v>442958</v>
      </c>
      <c r="I14" s="165">
        <f t="shared" si="3"/>
        <v>-9.9771580297794982E-3</v>
      </c>
      <c r="J14" s="164">
        <f t="shared" si="0"/>
        <v>-4464</v>
      </c>
      <c r="K14" s="165">
        <f t="shared" si="1"/>
        <v>8.125779176514529E-2</v>
      </c>
      <c r="L14" s="166"/>
      <c r="N14" s="163" t="s">
        <v>118</v>
      </c>
      <c r="O14" s="164">
        <v>6042</v>
      </c>
      <c r="P14" s="164">
        <v>9298</v>
      </c>
      <c r="Q14" s="164">
        <v>16587</v>
      </c>
      <c r="R14" s="164">
        <v>20868</v>
      </c>
      <c r="S14" s="164">
        <v>21452</v>
      </c>
      <c r="T14" s="164">
        <v>21670</v>
      </c>
      <c r="U14" s="165">
        <f t="shared" si="4"/>
        <v>1.0162222636584062E-2</v>
      </c>
      <c r="V14" s="164">
        <f t="shared" si="2"/>
        <v>218</v>
      </c>
      <c r="W14" s="165">
        <f t="shared" si="5"/>
        <v>7.5330941654152064E-2</v>
      </c>
    </row>
    <row r="15" spans="1:23" x14ac:dyDescent="0.25">
      <c r="A15" s="1"/>
      <c r="B15" s="163" t="s">
        <v>121</v>
      </c>
      <c r="C15" s="164">
        <v>58766</v>
      </c>
      <c r="D15" s="164">
        <v>128102</v>
      </c>
      <c r="E15" s="164">
        <v>197280</v>
      </c>
      <c r="F15" s="164">
        <v>215579</v>
      </c>
      <c r="G15" s="164">
        <v>230703</v>
      </c>
      <c r="H15" s="164">
        <v>223159</v>
      </c>
      <c r="I15" s="165">
        <f t="shared" si="3"/>
        <v>-3.2700051581470602E-2</v>
      </c>
      <c r="J15" s="164">
        <f t="shared" si="0"/>
        <v>-7544</v>
      </c>
      <c r="K15" s="165">
        <f t="shared" si="1"/>
        <v>4.0937081060773386E-2</v>
      </c>
      <c r="L15" s="81"/>
      <c r="N15" s="163" t="s">
        <v>121</v>
      </c>
      <c r="O15" s="164">
        <v>6586</v>
      </c>
      <c r="P15" s="164">
        <v>15246</v>
      </c>
      <c r="Q15" s="164">
        <v>26940</v>
      </c>
      <c r="R15" s="164">
        <v>25146</v>
      </c>
      <c r="S15" s="164">
        <v>24606</v>
      </c>
      <c r="T15" s="164">
        <v>23656</v>
      </c>
      <c r="U15" s="165">
        <f t="shared" si="4"/>
        <v>-3.8608469478988883E-2</v>
      </c>
      <c r="V15" s="164">
        <f t="shared" si="2"/>
        <v>-950</v>
      </c>
      <c r="W15" s="165">
        <f t="shared" si="5"/>
        <v>8.2234829523332775E-2</v>
      </c>
    </row>
    <row r="16" spans="1:23" x14ac:dyDescent="0.25">
      <c r="A16" s="1"/>
      <c r="B16" s="163" t="s">
        <v>128</v>
      </c>
      <c r="C16" s="164">
        <v>39662</v>
      </c>
      <c r="D16" s="164">
        <v>93209</v>
      </c>
      <c r="E16" s="164">
        <v>169583</v>
      </c>
      <c r="F16" s="164">
        <v>165266</v>
      </c>
      <c r="G16" s="164">
        <v>174746</v>
      </c>
      <c r="H16" s="164">
        <v>161550</v>
      </c>
      <c r="I16" s="165">
        <f t="shared" si="3"/>
        <v>-7.551531937783984E-2</v>
      </c>
      <c r="J16" s="164">
        <f t="shared" si="0"/>
        <v>-13196</v>
      </c>
      <c r="K16" s="165">
        <f t="shared" si="1"/>
        <v>2.9635306868053452E-2</v>
      </c>
      <c r="L16" s="81"/>
      <c r="N16" s="163" t="s">
        <v>128</v>
      </c>
      <c r="O16" s="164">
        <v>1273</v>
      </c>
      <c r="P16" s="164">
        <v>4366</v>
      </c>
      <c r="Q16" s="164">
        <v>9965</v>
      </c>
      <c r="R16" s="164">
        <v>8970</v>
      </c>
      <c r="S16" s="164">
        <v>6557</v>
      </c>
      <c r="T16" s="164">
        <v>5888</v>
      </c>
      <c r="U16" s="165">
        <f t="shared" si="4"/>
        <v>-0.10202836663108128</v>
      </c>
      <c r="V16" s="164">
        <f t="shared" si="2"/>
        <v>-669</v>
      </c>
      <c r="W16" s="165">
        <f t="shared" si="5"/>
        <v>2.0468324155959731E-2</v>
      </c>
    </row>
    <row r="17" spans="1:23" x14ac:dyDescent="0.25">
      <c r="A17" s="1"/>
      <c r="B17" s="163" t="s">
        <v>124</v>
      </c>
      <c r="C17" s="164">
        <v>55544</v>
      </c>
      <c r="D17" s="164">
        <v>93337</v>
      </c>
      <c r="E17" s="164">
        <v>146133</v>
      </c>
      <c r="F17" s="164">
        <v>150942</v>
      </c>
      <c r="G17" s="164">
        <v>157476</v>
      </c>
      <c r="H17" s="164">
        <v>148157</v>
      </c>
      <c r="I17" s="165">
        <f t="shared" si="3"/>
        <v>-5.9177271457237945E-2</v>
      </c>
      <c r="J17" s="164">
        <f t="shared" si="0"/>
        <v>-9319</v>
      </c>
      <c r="K17" s="165">
        <f t="shared" si="1"/>
        <v>2.7178447289694801E-2</v>
      </c>
      <c r="L17" s="81"/>
      <c r="N17" s="163" t="s">
        <v>124</v>
      </c>
      <c r="O17" s="164">
        <v>1935</v>
      </c>
      <c r="P17" s="164">
        <v>3344</v>
      </c>
      <c r="Q17" s="164">
        <v>4569</v>
      </c>
      <c r="R17" s="164">
        <v>5508</v>
      </c>
      <c r="S17" s="164">
        <v>5591</v>
      </c>
      <c r="T17" s="164">
        <v>4631</v>
      </c>
      <c r="U17" s="165">
        <f t="shared" si="4"/>
        <v>-0.17170452512967271</v>
      </c>
      <c r="V17" s="164">
        <f t="shared" si="2"/>
        <v>-960</v>
      </c>
      <c r="W17" s="165">
        <f t="shared" si="5"/>
        <v>1.6098642861115744E-2</v>
      </c>
    </row>
    <row r="18" spans="1:23" x14ac:dyDescent="0.25">
      <c r="A18" s="1"/>
      <c r="B18" s="163" t="s">
        <v>133</v>
      </c>
      <c r="C18" s="164">
        <v>28784</v>
      </c>
      <c r="D18" s="164">
        <v>25400</v>
      </c>
      <c r="E18" s="164">
        <v>62338</v>
      </c>
      <c r="F18" s="164">
        <v>67941</v>
      </c>
      <c r="G18" s="164">
        <v>63693</v>
      </c>
      <c r="H18" s="164">
        <v>62498</v>
      </c>
      <c r="I18" s="165">
        <f t="shared" si="3"/>
        <v>-1.8761873361279879E-2</v>
      </c>
      <c r="J18" s="164">
        <f t="shared" si="0"/>
        <v>-1195</v>
      </c>
      <c r="K18" s="165">
        <f t="shared" si="1"/>
        <v>1.1464855516184492E-2</v>
      </c>
      <c r="L18" s="81"/>
      <c r="N18" s="163" t="s">
        <v>133</v>
      </c>
      <c r="O18" s="164">
        <v>1979</v>
      </c>
      <c r="P18" s="164">
        <v>1422</v>
      </c>
      <c r="Q18" s="164">
        <v>3324</v>
      </c>
      <c r="R18" s="164">
        <v>3693</v>
      </c>
      <c r="S18" s="164">
        <v>3368</v>
      </c>
      <c r="T18" s="164">
        <v>3484</v>
      </c>
      <c r="U18" s="165">
        <f t="shared" si="4"/>
        <v>3.444180522565321E-2</v>
      </c>
      <c r="V18" s="164">
        <f t="shared" si="2"/>
        <v>116</v>
      </c>
      <c r="W18" s="165">
        <f t="shared" si="5"/>
        <v>1.2111352133044108E-2</v>
      </c>
    </row>
    <row r="19" spans="1:23" x14ac:dyDescent="0.25">
      <c r="A19" s="162" t="s">
        <v>149</v>
      </c>
      <c r="B19" s="163" t="s">
        <v>136</v>
      </c>
      <c r="C19" s="164">
        <v>42711</v>
      </c>
      <c r="D19" s="164">
        <v>22147</v>
      </c>
      <c r="E19" s="164">
        <v>56734</v>
      </c>
      <c r="F19" s="164">
        <v>70961</v>
      </c>
      <c r="G19" s="164">
        <v>68906</v>
      </c>
      <c r="H19" s="164">
        <v>58343</v>
      </c>
      <c r="I19" s="165">
        <f t="shared" si="3"/>
        <v>-0.15329579427045537</v>
      </c>
      <c r="J19" s="164">
        <f t="shared" si="0"/>
        <v>-10563</v>
      </c>
      <c r="K19" s="165">
        <f t="shared" si="1"/>
        <v>1.0702647530813014E-2</v>
      </c>
      <c r="L19" s="81"/>
      <c r="N19" s="163" t="s">
        <v>136</v>
      </c>
      <c r="O19" s="164">
        <v>4050</v>
      </c>
      <c r="P19" s="164">
        <v>947</v>
      </c>
      <c r="Q19" s="164">
        <v>2079</v>
      </c>
      <c r="R19" s="164">
        <v>2886</v>
      </c>
      <c r="S19" s="164">
        <v>2832</v>
      </c>
      <c r="T19" s="164">
        <v>2253</v>
      </c>
      <c r="U19" s="165">
        <f t="shared" si="4"/>
        <v>-0.20444915254237284</v>
      </c>
      <c r="V19" s="164">
        <f t="shared" si="2"/>
        <v>-579</v>
      </c>
      <c r="W19" s="165">
        <f t="shared" si="5"/>
        <v>7.832054063073586E-3</v>
      </c>
    </row>
    <row r="20" spans="1:23" x14ac:dyDescent="0.25">
      <c r="A20" s="167" t="s">
        <v>150</v>
      </c>
      <c r="B20" s="168" t="s">
        <v>150</v>
      </c>
      <c r="C20" s="169">
        <f t="shared" ref="C20:H20" si="6">C12-SUM(C13:C19)</f>
        <v>308094</v>
      </c>
      <c r="D20" s="169">
        <f t="shared" si="6"/>
        <v>504396</v>
      </c>
      <c r="E20" s="169">
        <f t="shared" si="6"/>
        <v>1002328</v>
      </c>
      <c r="F20" s="169">
        <f t="shared" si="6"/>
        <v>1103326</v>
      </c>
      <c r="G20" s="169">
        <f t="shared" si="6"/>
        <v>1205539</v>
      </c>
      <c r="H20" s="169">
        <f t="shared" si="6"/>
        <v>1228300</v>
      </c>
      <c r="I20" s="170">
        <f t="shared" si="3"/>
        <v>1.8880351444457544E-2</v>
      </c>
      <c r="J20" s="169">
        <f t="shared" si="0"/>
        <v>22761</v>
      </c>
      <c r="K20" s="170">
        <f t="shared" si="1"/>
        <v>0.22532372284760169</v>
      </c>
      <c r="L20" s="81"/>
      <c r="N20" s="168" t="s">
        <v>150</v>
      </c>
      <c r="O20" s="169">
        <f t="shared" ref="O20:T20" si="7">O12-SUM(O13:O19)</f>
        <v>21884</v>
      </c>
      <c r="P20" s="169">
        <f t="shared" si="7"/>
        <v>34040</v>
      </c>
      <c r="Q20" s="169">
        <f t="shared" si="7"/>
        <v>68030</v>
      </c>
      <c r="R20" s="169">
        <f t="shared" si="7"/>
        <v>74033</v>
      </c>
      <c r="S20" s="169">
        <f t="shared" si="7"/>
        <v>78334</v>
      </c>
      <c r="T20" s="169">
        <f t="shared" si="7"/>
        <v>77283</v>
      </c>
      <c r="U20" s="170">
        <f t="shared" si="4"/>
        <v>-1.3416907090152419E-2</v>
      </c>
      <c r="V20" s="169">
        <f>T20-S20</f>
        <v>-1051</v>
      </c>
      <c r="W20" s="170">
        <f t="shared" si="5"/>
        <v>0.26865718338061073</v>
      </c>
    </row>
    <row r="21" spans="1:23" x14ac:dyDescent="0.25">
      <c r="B21" s="155" t="s">
        <v>46</v>
      </c>
      <c r="C21" s="153"/>
      <c r="D21" s="153"/>
      <c r="E21" s="153"/>
      <c r="F21" s="153"/>
      <c r="G21" s="153"/>
      <c r="H21" s="154"/>
      <c r="I21" s="154"/>
      <c r="J21" s="154"/>
      <c r="K21" s="153"/>
      <c r="L21" s="171"/>
      <c r="M21" s="171"/>
      <c r="N21" s="171"/>
    </row>
    <row r="22" spans="1:23" x14ac:dyDescent="0.25">
      <c r="B22" s="156" t="s">
        <v>73</v>
      </c>
      <c r="C22" s="157">
        <v>550867</v>
      </c>
      <c r="D22" s="157">
        <v>881045</v>
      </c>
      <c r="E22" s="157">
        <v>1757098</v>
      </c>
      <c r="F22" s="157">
        <v>1888751</v>
      </c>
      <c r="G22" s="157">
        <v>1938929</v>
      </c>
      <c r="H22" s="157">
        <v>1858237</v>
      </c>
      <c r="I22" s="158">
        <f>IFERROR(H22/G22-1,"-")</f>
        <v>-4.1616789475014349E-2</v>
      </c>
      <c r="J22" s="157">
        <f>H22-G22</f>
        <v>-80692</v>
      </c>
      <c r="K22" s="158">
        <f>H22/H$8</f>
        <v>0.34088160772869724</v>
      </c>
      <c r="L22" s="107"/>
      <c r="M22" s="107"/>
      <c r="N22" s="107"/>
    </row>
    <row r="23" spans="1:23" x14ac:dyDescent="0.25">
      <c r="B23" s="159" t="s">
        <v>102</v>
      </c>
      <c r="C23" s="160">
        <v>117997</v>
      </c>
      <c r="D23" s="160">
        <v>247584</v>
      </c>
      <c r="E23" s="160">
        <v>207257</v>
      </c>
      <c r="F23" s="160">
        <v>181700</v>
      </c>
      <c r="G23" s="160">
        <v>161848</v>
      </c>
      <c r="H23" s="160">
        <v>147955</v>
      </c>
      <c r="I23" s="161">
        <f>IFERROR(H23/G23-1,"-")</f>
        <v>-8.5839800306460434E-2</v>
      </c>
      <c r="J23" s="160">
        <f t="shared" ref="J23:J33" si="8">H23-G23</f>
        <v>-13893</v>
      </c>
      <c r="K23" s="161">
        <f>H23/H$8</f>
        <v>2.7141391690887331E-2</v>
      </c>
    </row>
    <row r="24" spans="1:23" x14ac:dyDescent="0.25">
      <c r="B24" s="163" t="s">
        <v>108</v>
      </c>
      <c r="C24" s="164">
        <v>68476</v>
      </c>
      <c r="D24" s="164">
        <v>126666</v>
      </c>
      <c r="E24" s="164">
        <v>86860</v>
      </c>
      <c r="F24" s="164">
        <v>75361</v>
      </c>
      <c r="G24" s="164">
        <v>60679</v>
      </c>
      <c r="H24" s="164">
        <v>67419</v>
      </c>
      <c r="I24" s="165">
        <f>IFERROR(H24/G24-1,"-")</f>
        <v>0.11107631964930209</v>
      </c>
      <c r="J24" s="164">
        <f t="shared" si="8"/>
        <v>6740</v>
      </c>
      <c r="K24" s="165">
        <f>H24/H$8</f>
        <v>1.236758126733083E-2</v>
      </c>
    </row>
    <row r="25" spans="1:23" x14ac:dyDescent="0.25">
      <c r="B25" s="163" t="s">
        <v>105</v>
      </c>
      <c r="C25" s="164">
        <v>49521</v>
      </c>
      <c r="D25" s="164">
        <v>120918</v>
      </c>
      <c r="E25" s="164">
        <v>120397</v>
      </c>
      <c r="F25" s="164">
        <v>106339</v>
      </c>
      <c r="G25" s="164">
        <v>101169</v>
      </c>
      <c r="H25" s="164">
        <v>80536</v>
      </c>
      <c r="I25" s="165">
        <f>IFERROR(H25/G25-1,"-")</f>
        <v>-0.2039458727475808</v>
      </c>
      <c r="J25" s="164">
        <f t="shared" si="8"/>
        <v>-20633</v>
      </c>
      <c r="K25" s="165">
        <f>H25/H$8</f>
        <v>1.4773810423556501E-2</v>
      </c>
    </row>
    <row r="26" spans="1:23" x14ac:dyDescent="0.25">
      <c r="B26" s="159" t="s">
        <v>112</v>
      </c>
      <c r="C26" s="160">
        <v>432870</v>
      </c>
      <c r="D26" s="160">
        <v>633461</v>
      </c>
      <c r="E26" s="160">
        <v>1549841</v>
      </c>
      <c r="F26" s="160">
        <v>1707051</v>
      </c>
      <c r="G26" s="160">
        <v>1777081</v>
      </c>
      <c r="H26" s="160">
        <v>1710282</v>
      </c>
      <c r="I26" s="161">
        <f>IFERROR(H26/G26-1,"-")</f>
        <v>-3.7589170105358116E-2</v>
      </c>
      <c r="J26" s="160">
        <f t="shared" si="8"/>
        <v>-66799</v>
      </c>
      <c r="K26" s="161">
        <f>H26/H$8</f>
        <v>0.31374021603780994</v>
      </c>
    </row>
    <row r="27" spans="1:23" x14ac:dyDescent="0.25">
      <c r="B27" s="163" t="s">
        <v>115</v>
      </c>
      <c r="C27" s="164">
        <v>187852</v>
      </c>
      <c r="D27" s="164">
        <v>208305</v>
      </c>
      <c r="E27" s="164">
        <v>783677</v>
      </c>
      <c r="F27" s="164">
        <v>883804</v>
      </c>
      <c r="G27" s="164">
        <v>930359</v>
      </c>
      <c r="H27" s="164">
        <v>904858</v>
      </c>
      <c r="I27" s="165">
        <f t="shared" ref="I27:I34" si="9">IFERROR(H27/G27-1,"-")</f>
        <v>-2.7409849316231694E-2</v>
      </c>
      <c r="J27" s="164">
        <f t="shared" si="8"/>
        <v>-25501</v>
      </c>
      <c r="K27" s="165">
        <f t="shared" ref="K27:K34" si="10">H27/H$8</f>
        <v>0.16599037141450393</v>
      </c>
    </row>
    <row r="28" spans="1:23" x14ac:dyDescent="0.25">
      <c r="B28" s="163" t="s">
        <v>118</v>
      </c>
      <c r="C28" s="164">
        <v>57141</v>
      </c>
      <c r="D28" s="164">
        <v>103865</v>
      </c>
      <c r="E28" s="164">
        <v>169299</v>
      </c>
      <c r="F28" s="164">
        <v>182561</v>
      </c>
      <c r="G28" s="164">
        <v>183463</v>
      </c>
      <c r="H28" s="164">
        <v>171611</v>
      </c>
      <c r="I28" s="165">
        <f t="shared" si="9"/>
        <v>-6.4601581790333706E-2</v>
      </c>
      <c r="J28" s="164">
        <f t="shared" si="8"/>
        <v>-11852</v>
      </c>
      <c r="K28" s="165">
        <f t="shared" si="10"/>
        <v>3.14809325096473E-2</v>
      </c>
    </row>
    <row r="29" spans="1:23" x14ac:dyDescent="0.25">
      <c r="B29" s="163" t="s">
        <v>121</v>
      </c>
      <c r="C29" s="164">
        <v>20504</v>
      </c>
      <c r="D29" s="164">
        <v>42447</v>
      </c>
      <c r="E29" s="164">
        <v>63176</v>
      </c>
      <c r="F29" s="164">
        <v>65408</v>
      </c>
      <c r="G29" s="164">
        <v>57978</v>
      </c>
      <c r="H29" s="164">
        <v>51981</v>
      </c>
      <c r="I29" s="165">
        <f t="shared" si="9"/>
        <v>-0.10343578598778846</v>
      </c>
      <c r="J29" s="164">
        <f t="shared" si="8"/>
        <v>-5997</v>
      </c>
      <c r="K29" s="165">
        <f t="shared" si="10"/>
        <v>9.5355796119361586E-3</v>
      </c>
    </row>
    <row r="30" spans="1:23" x14ac:dyDescent="0.25">
      <c r="B30" s="163" t="s">
        <v>128</v>
      </c>
      <c r="C30" s="164">
        <v>17078</v>
      </c>
      <c r="D30" s="164">
        <v>41550</v>
      </c>
      <c r="E30" s="164">
        <v>75901</v>
      </c>
      <c r="F30" s="164">
        <v>70876</v>
      </c>
      <c r="G30" s="164">
        <v>71598</v>
      </c>
      <c r="H30" s="164">
        <v>66696</v>
      </c>
      <c r="I30" s="165">
        <f t="shared" si="9"/>
        <v>-6.8465599597754112E-2</v>
      </c>
      <c r="J30" s="164">
        <f t="shared" si="8"/>
        <v>-4902</v>
      </c>
      <c r="K30" s="165">
        <f t="shared" si="10"/>
        <v>1.223495157456944E-2</v>
      </c>
    </row>
    <row r="31" spans="1:23" x14ac:dyDescent="0.25">
      <c r="B31" s="163" t="s">
        <v>124</v>
      </c>
      <c r="C31" s="164">
        <v>28980</v>
      </c>
      <c r="D31" s="164">
        <v>51893</v>
      </c>
      <c r="E31" s="164">
        <v>82793</v>
      </c>
      <c r="F31" s="164">
        <v>80269</v>
      </c>
      <c r="G31" s="164">
        <v>81717</v>
      </c>
      <c r="H31" s="164">
        <v>77883</v>
      </c>
      <c r="I31" s="165">
        <f t="shared" si="9"/>
        <v>-4.6918021953816225E-2</v>
      </c>
      <c r="J31" s="164">
        <f t="shared" si="8"/>
        <v>-3834</v>
      </c>
      <c r="K31" s="165">
        <f t="shared" si="10"/>
        <v>1.4287134662981163E-2</v>
      </c>
    </row>
    <row r="32" spans="1:23" x14ac:dyDescent="0.25">
      <c r="B32" s="163" t="s">
        <v>133</v>
      </c>
      <c r="C32" s="164">
        <v>11625</v>
      </c>
      <c r="D32" s="164">
        <v>7603</v>
      </c>
      <c r="E32" s="164">
        <v>22864</v>
      </c>
      <c r="F32" s="164">
        <v>24584</v>
      </c>
      <c r="G32" s="164">
        <v>24160</v>
      </c>
      <c r="H32" s="164">
        <v>23072</v>
      </c>
      <c r="I32" s="165">
        <f t="shared" si="9"/>
        <v>-4.503311258278142E-2</v>
      </c>
      <c r="J32" s="164">
        <f t="shared" si="8"/>
        <v>-1088</v>
      </c>
      <c r="K32" s="165">
        <f t="shared" si="10"/>
        <v>4.2324097806235176E-3</v>
      </c>
    </row>
    <row r="33" spans="2:14" x14ac:dyDescent="0.25">
      <c r="B33" s="163" t="s">
        <v>136</v>
      </c>
      <c r="C33" s="164">
        <v>13377</v>
      </c>
      <c r="D33" s="164">
        <v>5465</v>
      </c>
      <c r="E33" s="164">
        <v>19705</v>
      </c>
      <c r="F33" s="164">
        <v>25664</v>
      </c>
      <c r="G33" s="164">
        <v>23273</v>
      </c>
      <c r="H33" s="164">
        <v>20293</v>
      </c>
      <c r="I33" s="165">
        <f t="shared" si="9"/>
        <v>-0.12804537446826791</v>
      </c>
      <c r="J33" s="164">
        <f t="shared" si="8"/>
        <v>-2980</v>
      </c>
      <c r="K33" s="165">
        <f t="shared" si="10"/>
        <v>3.7226201316831239E-3</v>
      </c>
    </row>
    <row r="34" spans="2:14" x14ac:dyDescent="0.25">
      <c r="B34" s="168" t="s">
        <v>150</v>
      </c>
      <c r="C34" s="169">
        <f t="shared" ref="C34:H34" si="11">C26-SUM(C27:C33)</f>
        <v>96313</v>
      </c>
      <c r="D34" s="169">
        <f t="shared" si="11"/>
        <v>172333</v>
      </c>
      <c r="E34" s="169">
        <f t="shared" si="11"/>
        <v>332426</v>
      </c>
      <c r="F34" s="169">
        <f t="shared" si="11"/>
        <v>373885</v>
      </c>
      <c r="G34" s="169">
        <f t="shared" si="11"/>
        <v>404533</v>
      </c>
      <c r="H34" s="169">
        <f t="shared" si="11"/>
        <v>393888</v>
      </c>
      <c r="I34" s="170">
        <f t="shared" si="9"/>
        <v>-2.6314293271500699E-2</v>
      </c>
      <c r="J34" s="169">
        <f>H34-G34</f>
        <v>-10645</v>
      </c>
      <c r="K34" s="170">
        <f t="shared" si="10"/>
        <v>7.2256216351865285E-2</v>
      </c>
    </row>
    <row r="35" spans="2:14" x14ac:dyDescent="0.25">
      <c r="B35" s="155" t="s">
        <v>47</v>
      </c>
      <c r="C35" s="153"/>
      <c r="D35" s="153"/>
      <c r="E35" s="153"/>
      <c r="F35" s="153"/>
      <c r="G35" s="153"/>
      <c r="H35" s="154"/>
      <c r="I35" s="154"/>
      <c r="J35" s="154"/>
      <c r="K35" s="153"/>
      <c r="L35" s="171"/>
      <c r="M35" s="171"/>
      <c r="N35" s="171"/>
    </row>
    <row r="36" spans="2:14" x14ac:dyDescent="0.25">
      <c r="B36" s="156" t="s">
        <v>73</v>
      </c>
      <c r="C36" s="157">
        <v>375345</v>
      </c>
      <c r="D36" s="157">
        <v>492258</v>
      </c>
      <c r="E36" s="157">
        <v>1245331</v>
      </c>
      <c r="F36" s="157">
        <v>1320376</v>
      </c>
      <c r="G36" s="157">
        <v>1387795</v>
      </c>
      <c r="H36" s="157">
        <v>1421549</v>
      </c>
      <c r="I36" s="158">
        <f>IFERROR(H36/G36-1,"-")</f>
        <v>2.4322036035581585E-2</v>
      </c>
      <c r="J36" s="157">
        <f>H36-G36</f>
        <v>33754</v>
      </c>
      <c r="K36" s="158">
        <f>H36/H$8</f>
        <v>0.26077400707505116</v>
      </c>
      <c r="L36" s="107"/>
      <c r="M36" s="107"/>
      <c r="N36" s="107"/>
    </row>
    <row r="37" spans="2:14" x14ac:dyDescent="0.25">
      <c r="B37" s="159" t="s">
        <v>102</v>
      </c>
      <c r="C37" s="160">
        <v>51760</v>
      </c>
      <c r="D37" s="160">
        <v>83468</v>
      </c>
      <c r="E37" s="160">
        <v>124091</v>
      </c>
      <c r="F37" s="160">
        <v>119487</v>
      </c>
      <c r="G37" s="160">
        <v>114632</v>
      </c>
      <c r="H37" s="160">
        <v>118257</v>
      </c>
      <c r="I37" s="161">
        <f>IFERROR(H37/G37-1,"-")</f>
        <v>3.1622932514481228E-2</v>
      </c>
      <c r="J37" s="160">
        <f t="shared" ref="J37:J47" si="12">H37-G37</f>
        <v>3625</v>
      </c>
      <c r="K37" s="161">
        <f>H37/H$8</f>
        <v>2.1693484891955411E-2</v>
      </c>
    </row>
    <row r="38" spans="2:14" x14ac:dyDescent="0.25">
      <c r="B38" s="163" t="s">
        <v>108</v>
      </c>
      <c r="C38" s="164">
        <v>24912</v>
      </c>
      <c r="D38" s="164">
        <v>43482</v>
      </c>
      <c r="E38" s="164">
        <v>48234</v>
      </c>
      <c r="F38" s="164">
        <v>52610</v>
      </c>
      <c r="G38" s="164">
        <v>50222</v>
      </c>
      <c r="H38" s="164">
        <v>51408</v>
      </c>
      <c r="I38" s="165">
        <f>IFERROR(H38/G38-1,"-")</f>
        <v>2.3615148739596137E-2</v>
      </c>
      <c r="J38" s="164">
        <f t="shared" si="12"/>
        <v>1186</v>
      </c>
      <c r="K38" s="165">
        <f>H38/H$8</f>
        <v>9.4304664529426922E-3</v>
      </c>
    </row>
    <row r="39" spans="2:14" x14ac:dyDescent="0.25">
      <c r="B39" s="163" t="s">
        <v>105</v>
      </c>
      <c r="C39" s="164">
        <v>26848</v>
      </c>
      <c r="D39" s="164">
        <v>39986</v>
      </c>
      <c r="E39" s="164">
        <v>75857</v>
      </c>
      <c r="F39" s="164">
        <v>66877</v>
      </c>
      <c r="G39" s="164">
        <v>64410</v>
      </c>
      <c r="H39" s="164">
        <v>66849</v>
      </c>
      <c r="I39" s="165">
        <f>IFERROR(H39/G39-1,"-")</f>
        <v>3.7866790870982658E-2</v>
      </c>
      <c r="J39" s="164">
        <f t="shared" si="12"/>
        <v>2439</v>
      </c>
      <c r="K39" s="165">
        <f>H39/H$8</f>
        <v>1.2263018439012721E-2</v>
      </c>
    </row>
    <row r="40" spans="2:14" x14ac:dyDescent="0.25">
      <c r="B40" s="159" t="s">
        <v>112</v>
      </c>
      <c r="C40" s="160">
        <v>323585</v>
      </c>
      <c r="D40" s="160">
        <v>408790</v>
      </c>
      <c r="E40" s="160">
        <v>1121240</v>
      </c>
      <c r="F40" s="160">
        <v>1200889</v>
      </c>
      <c r="G40" s="160">
        <v>1273163</v>
      </c>
      <c r="H40" s="160">
        <v>1303292</v>
      </c>
      <c r="I40" s="161">
        <f>IFERROR(H40/G40-1,"-")</f>
        <v>2.3664683940705089E-2</v>
      </c>
      <c r="J40" s="160">
        <f t="shared" si="12"/>
        <v>30129</v>
      </c>
      <c r="K40" s="161">
        <f>H40/H$8</f>
        <v>0.23908052218309575</v>
      </c>
    </row>
    <row r="41" spans="2:14" x14ac:dyDescent="0.25">
      <c r="B41" s="163" t="s">
        <v>115</v>
      </c>
      <c r="C41" s="164">
        <v>146501</v>
      </c>
      <c r="D41" s="164">
        <v>142606</v>
      </c>
      <c r="E41" s="164">
        <v>581865</v>
      </c>
      <c r="F41" s="164">
        <v>634686</v>
      </c>
      <c r="G41" s="164">
        <v>683651</v>
      </c>
      <c r="H41" s="164">
        <v>687259</v>
      </c>
      <c r="I41" s="165">
        <f t="shared" ref="I41:I48" si="13">IFERROR(H41/G41-1,"-")</f>
        <v>5.2775465844414615E-3</v>
      </c>
      <c r="J41" s="164">
        <f t="shared" si="12"/>
        <v>3608</v>
      </c>
      <c r="K41" s="165">
        <f t="shared" ref="K41:K48" si="14">H41/H$8</f>
        <v>0.12607323653872823</v>
      </c>
    </row>
    <row r="42" spans="2:14" x14ac:dyDescent="0.25">
      <c r="B42" s="163" t="s">
        <v>118</v>
      </c>
      <c r="C42" s="164">
        <v>16159</v>
      </c>
      <c r="D42" s="164">
        <v>21846</v>
      </c>
      <c r="E42" s="164">
        <v>39072</v>
      </c>
      <c r="F42" s="164">
        <v>45119</v>
      </c>
      <c r="G42" s="164">
        <v>44501</v>
      </c>
      <c r="H42" s="164">
        <v>50301</v>
      </c>
      <c r="I42" s="165">
        <f t="shared" si="13"/>
        <v>0.13033414979438662</v>
      </c>
      <c r="J42" s="164">
        <f t="shared" si="12"/>
        <v>5800</v>
      </c>
      <c r="K42" s="165">
        <f t="shared" si="14"/>
        <v>9.2273944337354172E-3</v>
      </c>
    </row>
    <row r="43" spans="2:14" x14ac:dyDescent="0.25">
      <c r="B43" s="163" t="s">
        <v>121</v>
      </c>
      <c r="C43" s="164">
        <v>9702</v>
      </c>
      <c r="D43" s="164">
        <v>19919</v>
      </c>
      <c r="E43" s="164">
        <v>27268</v>
      </c>
      <c r="F43" s="164">
        <v>28878</v>
      </c>
      <c r="G43" s="164">
        <v>29098</v>
      </c>
      <c r="H43" s="164">
        <v>32407</v>
      </c>
      <c r="I43" s="165">
        <f t="shared" si="13"/>
        <v>0.11371915595573578</v>
      </c>
      <c r="J43" s="164">
        <f t="shared" si="12"/>
        <v>3309</v>
      </c>
      <c r="K43" s="165">
        <f t="shared" si="14"/>
        <v>5.9448553987806142E-3</v>
      </c>
    </row>
    <row r="44" spans="2:14" x14ac:dyDescent="0.25">
      <c r="B44" s="163" t="s">
        <v>128</v>
      </c>
      <c r="C44" s="164">
        <v>15410</v>
      </c>
      <c r="D44" s="164">
        <v>30677</v>
      </c>
      <c r="E44" s="164">
        <v>57015</v>
      </c>
      <c r="F44" s="164">
        <v>55474</v>
      </c>
      <c r="G44" s="164">
        <v>57898</v>
      </c>
      <c r="H44" s="164">
        <v>53524</v>
      </c>
      <c r="I44" s="165">
        <f t="shared" si="13"/>
        <v>-7.5546651006943244E-2</v>
      </c>
      <c r="J44" s="164">
        <f t="shared" si="12"/>
        <v>-4374</v>
      </c>
      <c r="K44" s="165">
        <f t="shared" si="14"/>
        <v>9.8186330226288643E-3</v>
      </c>
    </row>
    <row r="45" spans="2:14" x14ac:dyDescent="0.25">
      <c r="B45" s="163" t="s">
        <v>124</v>
      </c>
      <c r="C45" s="164">
        <v>15534</v>
      </c>
      <c r="D45" s="164">
        <v>22807</v>
      </c>
      <c r="E45" s="164">
        <v>38767</v>
      </c>
      <c r="F45" s="164">
        <v>44183</v>
      </c>
      <c r="G45" s="164">
        <v>44633</v>
      </c>
      <c r="H45" s="164">
        <v>41189</v>
      </c>
      <c r="I45" s="165">
        <f t="shared" si="13"/>
        <v>-7.7162637510362342E-2</v>
      </c>
      <c r="J45" s="164">
        <f t="shared" si="12"/>
        <v>-3444</v>
      </c>
      <c r="K45" s="165">
        <f t="shared" si="14"/>
        <v>7.5558567291132998E-3</v>
      </c>
    </row>
    <row r="46" spans="2:14" x14ac:dyDescent="0.25">
      <c r="B46" s="163" t="s">
        <v>133</v>
      </c>
      <c r="C46" s="164">
        <v>9750</v>
      </c>
      <c r="D46" s="164">
        <v>10533</v>
      </c>
      <c r="E46" s="164">
        <v>22455</v>
      </c>
      <c r="F46" s="164">
        <v>23504</v>
      </c>
      <c r="G46" s="164">
        <v>22219</v>
      </c>
      <c r="H46" s="164">
        <v>22481</v>
      </c>
      <c r="I46" s="165">
        <f t="shared" si="13"/>
        <v>1.1791709797920769E-2</v>
      </c>
      <c r="J46" s="164">
        <f t="shared" si="12"/>
        <v>262</v>
      </c>
      <c r="K46" s="165">
        <f t="shared" si="14"/>
        <v>4.1239946375778991E-3</v>
      </c>
    </row>
    <row r="47" spans="2:14" x14ac:dyDescent="0.25">
      <c r="B47" s="163" t="s">
        <v>136</v>
      </c>
      <c r="C47" s="164">
        <v>16737</v>
      </c>
      <c r="D47" s="164">
        <v>10472</v>
      </c>
      <c r="E47" s="164">
        <v>22542</v>
      </c>
      <c r="F47" s="164">
        <v>26526</v>
      </c>
      <c r="G47" s="164">
        <v>24735</v>
      </c>
      <c r="H47" s="164">
        <v>20288</v>
      </c>
      <c r="I47" s="165">
        <f t="shared" si="13"/>
        <v>-0.17978572872447951</v>
      </c>
      <c r="J47" s="164">
        <f t="shared" si="12"/>
        <v>-4447</v>
      </c>
      <c r="K47" s="165">
        <f t="shared" si="14"/>
        <v>3.72170291389086E-3</v>
      </c>
    </row>
    <row r="48" spans="2:14" x14ac:dyDescent="0.25">
      <c r="B48" s="168" t="s">
        <v>150</v>
      </c>
      <c r="C48" s="169">
        <f t="shared" ref="C48:H48" si="15">C40-SUM(C41:C47)</f>
        <v>93792</v>
      </c>
      <c r="D48" s="169">
        <f t="shared" si="15"/>
        <v>149930</v>
      </c>
      <c r="E48" s="169">
        <f t="shared" si="15"/>
        <v>332256</v>
      </c>
      <c r="F48" s="169">
        <f t="shared" si="15"/>
        <v>342519</v>
      </c>
      <c r="G48" s="169">
        <f t="shared" si="15"/>
        <v>366428</v>
      </c>
      <c r="H48" s="169">
        <f t="shared" si="15"/>
        <v>395843</v>
      </c>
      <c r="I48" s="170">
        <f t="shared" si="13"/>
        <v>8.0274978986321965E-2</v>
      </c>
      <c r="J48" s="169">
        <f>H48-G48</f>
        <v>29415</v>
      </c>
      <c r="K48" s="170">
        <f t="shared" si="14"/>
        <v>7.2614848508640556E-2</v>
      </c>
    </row>
    <row r="49" spans="2:14" x14ac:dyDescent="0.25">
      <c r="B49" s="155" t="s">
        <v>48</v>
      </c>
      <c r="C49" s="153"/>
      <c r="D49" s="153"/>
      <c r="E49" s="153"/>
      <c r="F49" s="153"/>
      <c r="G49" s="153"/>
      <c r="H49" s="154"/>
      <c r="I49" s="154"/>
      <c r="J49" s="154"/>
      <c r="K49" s="153"/>
      <c r="L49" s="171"/>
      <c r="M49" s="171"/>
      <c r="N49" s="171"/>
    </row>
    <row r="50" spans="2:14" x14ac:dyDescent="0.25">
      <c r="B50" s="156" t="s">
        <v>73</v>
      </c>
      <c r="C50" s="157">
        <v>12633</v>
      </c>
      <c r="D50" s="157">
        <v>20161</v>
      </c>
      <c r="E50" s="157">
        <v>37751</v>
      </c>
      <c r="F50" s="157">
        <v>51211</v>
      </c>
      <c r="G50" s="157">
        <v>45051</v>
      </c>
      <c r="H50" s="157">
        <v>44435</v>
      </c>
      <c r="I50" s="158">
        <f>IFERROR(H50/G50-1,"-")</f>
        <v>-1.3673392377527738E-2</v>
      </c>
      <c r="J50" s="157">
        <f>H50-G50</f>
        <v>-616</v>
      </c>
      <c r="K50" s="158">
        <f>H50/H$8</f>
        <v>8.1513145198511619E-3</v>
      </c>
      <c r="L50" s="107"/>
      <c r="M50" s="107"/>
      <c r="N50" s="107"/>
    </row>
    <row r="51" spans="2:14" x14ac:dyDescent="0.25">
      <c r="B51" s="159" t="s">
        <v>102</v>
      </c>
      <c r="C51" s="160">
        <v>2339</v>
      </c>
      <c r="D51" s="160">
        <v>4950</v>
      </c>
      <c r="E51" s="160">
        <v>6762</v>
      </c>
      <c r="F51" s="160">
        <v>20295</v>
      </c>
      <c r="G51" s="160">
        <v>11990</v>
      </c>
      <c r="H51" s="160">
        <v>10059</v>
      </c>
      <c r="I51" s="161">
        <f>IFERROR(H51/G51-1,"-")</f>
        <v>-0.16105087572977483</v>
      </c>
      <c r="J51" s="160">
        <f t="shared" ref="J51:J61" si="16">H51-G51</f>
        <v>-1931</v>
      </c>
      <c r="K51" s="161">
        <f>H51/H$8</f>
        <v>1.8452587544769401E-3</v>
      </c>
    </row>
    <row r="52" spans="2:14" x14ac:dyDescent="0.25">
      <c r="B52" s="163" t="s">
        <v>108</v>
      </c>
      <c r="C52" s="164">
        <v>1658</v>
      </c>
      <c r="D52" s="164">
        <v>2415</v>
      </c>
      <c r="E52" s="164">
        <v>3515</v>
      </c>
      <c r="F52" s="164">
        <v>14856</v>
      </c>
      <c r="G52" s="164">
        <v>7765</v>
      </c>
      <c r="H52" s="164">
        <v>5908</v>
      </c>
      <c r="I52" s="165">
        <f>IFERROR(H52/G52-1,"-")</f>
        <v>-0.23915003219575015</v>
      </c>
      <c r="J52" s="164">
        <f t="shared" si="16"/>
        <v>-1857</v>
      </c>
      <c r="K52" s="165">
        <f>H52/H$8</f>
        <v>1.0837845433392744E-3</v>
      </c>
    </row>
    <row r="53" spans="2:14" x14ac:dyDescent="0.25">
      <c r="B53" s="163" t="s">
        <v>105</v>
      </c>
      <c r="C53" s="164">
        <v>681</v>
      </c>
      <c r="D53" s="164">
        <v>2535</v>
      </c>
      <c r="E53" s="164">
        <v>3247</v>
      </c>
      <c r="F53" s="164">
        <v>5439</v>
      </c>
      <c r="G53" s="164">
        <v>4225</v>
      </c>
      <c r="H53" s="164">
        <v>4151</v>
      </c>
      <c r="I53" s="165">
        <f>IFERROR(H53/G53-1,"-")</f>
        <v>-1.7514792899408271E-2</v>
      </c>
      <c r="J53" s="164">
        <f t="shared" si="16"/>
        <v>-74</v>
      </c>
      <c r="K53" s="165">
        <f>H53/H$8</f>
        <v>7.6147421113766556E-4</v>
      </c>
    </row>
    <row r="54" spans="2:14" x14ac:dyDescent="0.25">
      <c r="B54" s="159" t="s">
        <v>112</v>
      </c>
      <c r="C54" s="160">
        <v>10294</v>
      </c>
      <c r="D54" s="160">
        <v>15211</v>
      </c>
      <c r="E54" s="160">
        <v>30989</v>
      </c>
      <c r="F54" s="160">
        <v>30916</v>
      </c>
      <c r="G54" s="160">
        <v>33061</v>
      </c>
      <c r="H54" s="160">
        <v>34376</v>
      </c>
      <c r="I54" s="161">
        <f>IFERROR(H54/G54-1,"-")</f>
        <v>3.9774961434923428E-2</v>
      </c>
      <c r="J54" s="160">
        <f t="shared" si="16"/>
        <v>1315</v>
      </c>
      <c r="K54" s="161">
        <f>H54/H$8</f>
        <v>6.3060557653742211E-3</v>
      </c>
    </row>
    <row r="55" spans="2:14" x14ac:dyDescent="0.25">
      <c r="B55" s="163" t="s">
        <v>115</v>
      </c>
      <c r="C55" s="164">
        <v>3060</v>
      </c>
      <c r="D55" s="164">
        <v>3030</v>
      </c>
      <c r="E55" s="164">
        <v>10352</v>
      </c>
      <c r="F55" s="164">
        <v>9308</v>
      </c>
      <c r="G55" s="164">
        <v>11059</v>
      </c>
      <c r="H55" s="164">
        <v>11732</v>
      </c>
      <c r="I55" s="165">
        <f t="shared" ref="I55:I62" si="17">IFERROR(H55/G55-1,"-")</f>
        <v>6.0855411881725274E-2</v>
      </c>
      <c r="J55" s="164">
        <f t="shared" si="16"/>
        <v>673</v>
      </c>
      <c r="K55" s="165">
        <f t="shared" ref="K55:K62" si="18">H55/H$8</f>
        <v>2.152159827768512E-3</v>
      </c>
    </row>
    <row r="56" spans="2:14" x14ac:dyDescent="0.25">
      <c r="B56" s="163" t="s">
        <v>118</v>
      </c>
      <c r="C56" s="164">
        <v>2874</v>
      </c>
      <c r="D56" s="164">
        <v>5150</v>
      </c>
      <c r="E56" s="164">
        <v>6811</v>
      </c>
      <c r="F56" s="164">
        <v>6211</v>
      </c>
      <c r="G56" s="164">
        <v>6329</v>
      </c>
      <c r="H56" s="164">
        <v>6972</v>
      </c>
      <c r="I56" s="165">
        <f t="shared" si="17"/>
        <v>0.10159582872491701</v>
      </c>
      <c r="J56" s="164">
        <f t="shared" si="16"/>
        <v>643</v>
      </c>
      <c r="K56" s="165">
        <f t="shared" si="18"/>
        <v>1.2789684895330774E-3</v>
      </c>
    </row>
    <row r="57" spans="2:14" x14ac:dyDescent="0.25">
      <c r="B57" s="163" t="s">
        <v>121</v>
      </c>
      <c r="C57" s="164">
        <v>544</v>
      </c>
      <c r="D57" s="164">
        <v>1642</v>
      </c>
      <c r="E57" s="164">
        <v>2746</v>
      </c>
      <c r="F57" s="164">
        <v>2942</v>
      </c>
      <c r="G57" s="164">
        <v>2495</v>
      </c>
      <c r="H57" s="164">
        <v>2789</v>
      </c>
      <c r="I57" s="165">
        <f t="shared" si="17"/>
        <v>0.11783567134268536</v>
      </c>
      <c r="J57" s="164">
        <f t="shared" si="16"/>
        <v>294</v>
      </c>
      <c r="K57" s="165">
        <f t="shared" si="18"/>
        <v>5.1162408452492159E-4</v>
      </c>
    </row>
    <row r="58" spans="2:14" x14ac:dyDescent="0.25">
      <c r="B58" s="163" t="s">
        <v>128</v>
      </c>
      <c r="C58" s="164">
        <v>284</v>
      </c>
      <c r="D58" s="164">
        <v>377</v>
      </c>
      <c r="E58" s="164">
        <v>868</v>
      </c>
      <c r="F58" s="164">
        <v>832</v>
      </c>
      <c r="G58" s="164">
        <v>1068</v>
      </c>
      <c r="H58" s="164">
        <v>1139</v>
      </c>
      <c r="I58" s="165">
        <f t="shared" si="17"/>
        <v>6.6479400749063666E-2</v>
      </c>
      <c r="J58" s="164">
        <f t="shared" si="16"/>
        <v>71</v>
      </c>
      <c r="K58" s="165">
        <f t="shared" si="18"/>
        <v>2.0894221307776465E-4</v>
      </c>
    </row>
    <row r="59" spans="2:14" x14ac:dyDescent="0.25">
      <c r="B59" s="163" t="s">
        <v>124</v>
      </c>
      <c r="C59" s="164">
        <v>229</v>
      </c>
      <c r="D59" s="164">
        <v>476</v>
      </c>
      <c r="E59" s="164">
        <v>657</v>
      </c>
      <c r="F59" s="164">
        <v>709</v>
      </c>
      <c r="G59" s="164">
        <v>744</v>
      </c>
      <c r="H59" s="164">
        <v>922</v>
      </c>
      <c r="I59" s="165">
        <f t="shared" si="17"/>
        <v>0.239247311827957</v>
      </c>
      <c r="J59" s="164">
        <f t="shared" si="16"/>
        <v>178</v>
      </c>
      <c r="K59" s="165">
        <f t="shared" si="18"/>
        <v>1.691349608935022E-4</v>
      </c>
    </row>
    <row r="60" spans="2:14" x14ac:dyDescent="0.25">
      <c r="B60" s="163" t="s">
        <v>133</v>
      </c>
      <c r="C60" s="164">
        <v>136</v>
      </c>
      <c r="D60" s="164">
        <v>98</v>
      </c>
      <c r="E60" s="164">
        <v>136</v>
      </c>
      <c r="F60" s="164">
        <v>243</v>
      </c>
      <c r="G60" s="164">
        <v>145</v>
      </c>
      <c r="H60" s="164">
        <v>208</v>
      </c>
      <c r="I60" s="165">
        <f t="shared" si="17"/>
        <v>0.43448275862068964</v>
      </c>
      <c r="J60" s="164">
        <f t="shared" si="16"/>
        <v>63</v>
      </c>
      <c r="K60" s="165">
        <f t="shared" si="18"/>
        <v>3.8156260158187052E-5</v>
      </c>
    </row>
    <row r="61" spans="2:14" x14ac:dyDescent="0.25">
      <c r="B61" s="163" t="s">
        <v>136</v>
      </c>
      <c r="C61" s="164">
        <v>217</v>
      </c>
      <c r="D61" s="164">
        <v>91</v>
      </c>
      <c r="E61" s="164">
        <v>153</v>
      </c>
      <c r="F61" s="164">
        <v>195</v>
      </c>
      <c r="G61" s="164">
        <v>160</v>
      </c>
      <c r="H61" s="164">
        <v>480</v>
      </c>
      <c r="I61" s="165">
        <f t="shared" si="17"/>
        <v>2</v>
      </c>
      <c r="J61" s="164">
        <f t="shared" si="16"/>
        <v>320</v>
      </c>
      <c r="K61" s="165">
        <f t="shared" si="18"/>
        <v>8.8052908057354736E-5</v>
      </c>
    </row>
    <row r="62" spans="2:14" x14ac:dyDescent="0.25">
      <c r="B62" s="168" t="s">
        <v>150</v>
      </c>
      <c r="C62" s="169">
        <f t="shared" ref="C62:H62" si="19">C54-SUM(C55:C61)</f>
        <v>2950</v>
      </c>
      <c r="D62" s="169">
        <f t="shared" si="19"/>
        <v>4347</v>
      </c>
      <c r="E62" s="169">
        <f t="shared" si="19"/>
        <v>9266</v>
      </c>
      <c r="F62" s="169">
        <f t="shared" si="19"/>
        <v>10476</v>
      </c>
      <c r="G62" s="169">
        <f t="shared" si="19"/>
        <v>11061</v>
      </c>
      <c r="H62" s="169">
        <f t="shared" si="19"/>
        <v>10134</v>
      </c>
      <c r="I62" s="170">
        <f t="shared" si="17"/>
        <v>-8.3807973962571225E-2</v>
      </c>
      <c r="J62" s="169">
        <f>H62-G62</f>
        <v>-927</v>
      </c>
      <c r="K62" s="170">
        <f t="shared" si="18"/>
        <v>1.8590170213609017E-3</v>
      </c>
    </row>
    <row r="63" spans="2:14" x14ac:dyDescent="0.25">
      <c r="B63" s="155" t="s">
        <v>49</v>
      </c>
      <c r="C63" s="153"/>
      <c r="D63" s="153"/>
      <c r="E63" s="153"/>
      <c r="F63" s="153"/>
      <c r="G63" s="153"/>
      <c r="H63" s="154"/>
      <c r="I63" s="154"/>
      <c r="J63" s="154"/>
      <c r="K63" s="153"/>
      <c r="L63" s="171"/>
      <c r="M63" s="171"/>
      <c r="N63" s="171"/>
    </row>
    <row r="64" spans="2:14" x14ac:dyDescent="0.25">
      <c r="B64" s="156" t="s">
        <v>73</v>
      </c>
      <c r="C64" s="157">
        <v>55313</v>
      </c>
      <c r="D64" s="157">
        <v>70304</v>
      </c>
      <c r="E64" s="157">
        <v>161080</v>
      </c>
      <c r="F64" s="157">
        <v>173648</v>
      </c>
      <c r="G64" s="157">
        <v>231856</v>
      </c>
      <c r="H64" s="157">
        <v>188676</v>
      </c>
      <c r="I64" s="158">
        <f>IFERROR(H64/G64-1,"-")</f>
        <v>-0.1862362845904354</v>
      </c>
      <c r="J64" s="157">
        <f>H64-G64</f>
        <v>-43180</v>
      </c>
      <c r="K64" s="158">
        <f>H64/H$8</f>
        <v>3.461139683464471E-2</v>
      </c>
      <c r="L64" s="107"/>
      <c r="M64" s="107"/>
      <c r="N64" s="107"/>
    </row>
    <row r="65" spans="2:14" x14ac:dyDescent="0.25">
      <c r="B65" s="159" t="s">
        <v>102</v>
      </c>
      <c r="C65" s="160">
        <v>24273</v>
      </c>
      <c r="D65" s="160">
        <v>26311</v>
      </c>
      <c r="E65" s="160">
        <v>32375</v>
      </c>
      <c r="F65" s="160">
        <v>43847</v>
      </c>
      <c r="G65" s="160">
        <v>61312</v>
      </c>
      <c r="H65" s="160">
        <v>42953</v>
      </c>
      <c r="I65" s="161">
        <f>IFERROR(H65/G65-1,"-")</f>
        <v>-0.29943567327766174</v>
      </c>
      <c r="J65" s="160">
        <f t="shared" ref="J65:J75" si="20">H65-G65</f>
        <v>-18359</v>
      </c>
      <c r="K65" s="161">
        <f>H65/H$8</f>
        <v>7.8794511662240788E-3</v>
      </c>
    </row>
    <row r="66" spans="2:14" x14ac:dyDescent="0.25">
      <c r="B66" s="163" t="s">
        <v>108</v>
      </c>
      <c r="C66" s="164">
        <v>8930</v>
      </c>
      <c r="D66" s="164">
        <v>21567</v>
      </c>
      <c r="E66" s="164">
        <v>23338</v>
      </c>
      <c r="F66" s="164">
        <v>29399</v>
      </c>
      <c r="G66" s="164">
        <v>37562</v>
      </c>
      <c r="H66" s="164">
        <v>16499</v>
      </c>
      <c r="I66" s="165">
        <f>IFERROR(H66/G66-1,"-")</f>
        <v>-0.56075288855758476</v>
      </c>
      <c r="J66" s="164">
        <f t="shared" si="20"/>
        <v>-21063</v>
      </c>
      <c r="K66" s="165">
        <f>H66/H$8</f>
        <v>3.0266352709131159E-3</v>
      </c>
    </row>
    <row r="67" spans="2:14" x14ac:dyDescent="0.25">
      <c r="B67" s="163" t="s">
        <v>105</v>
      </c>
      <c r="C67" s="164">
        <v>15343</v>
      </c>
      <c r="D67" s="164">
        <v>4744</v>
      </c>
      <c r="E67" s="164">
        <v>9037</v>
      </c>
      <c r="F67" s="164">
        <v>14448</v>
      </c>
      <c r="G67" s="164">
        <v>23750</v>
      </c>
      <c r="H67" s="164">
        <v>26454</v>
      </c>
      <c r="I67" s="165">
        <f>IFERROR(H67/G67-1,"-")</f>
        <v>0.11385263157894743</v>
      </c>
      <c r="J67" s="164">
        <f t="shared" si="20"/>
        <v>2704</v>
      </c>
      <c r="K67" s="165">
        <f>H67/H$8</f>
        <v>4.8528158953109624E-3</v>
      </c>
    </row>
    <row r="68" spans="2:14" x14ac:dyDescent="0.25">
      <c r="B68" s="159" t="s">
        <v>112</v>
      </c>
      <c r="C68" s="160">
        <v>31040</v>
      </c>
      <c r="D68" s="160">
        <v>43993</v>
      </c>
      <c r="E68" s="160">
        <v>128705</v>
      </c>
      <c r="F68" s="160">
        <v>129801</v>
      </c>
      <c r="G68" s="160">
        <v>170544</v>
      </c>
      <c r="H68" s="160">
        <v>145723</v>
      </c>
      <c r="I68" s="161">
        <f>IFERROR(H68/G68-1,"-")</f>
        <v>-0.14554015386058727</v>
      </c>
      <c r="J68" s="160">
        <f t="shared" si="20"/>
        <v>-24821</v>
      </c>
      <c r="K68" s="161">
        <f>H68/H$8</f>
        <v>2.6731945668420631E-2</v>
      </c>
    </row>
    <row r="69" spans="2:14" x14ac:dyDescent="0.25">
      <c r="B69" s="163" t="s">
        <v>115</v>
      </c>
      <c r="C69" s="164">
        <v>13899</v>
      </c>
      <c r="D69" s="164">
        <v>12264</v>
      </c>
      <c r="E69" s="164">
        <v>56081</v>
      </c>
      <c r="F69" s="164">
        <v>49878</v>
      </c>
      <c r="G69" s="164">
        <v>73242</v>
      </c>
      <c r="H69" s="164">
        <v>73188</v>
      </c>
      <c r="I69" s="165">
        <f t="shared" ref="I69:I76" si="21">IFERROR(H69/G69-1,"-")</f>
        <v>-7.3728188744159873E-4</v>
      </c>
      <c r="J69" s="164">
        <f t="shared" si="20"/>
        <v>-54</v>
      </c>
      <c r="K69" s="165">
        <f t="shared" ref="K69:K76" si="22">H69/H$8</f>
        <v>1.3425867156045162E-2</v>
      </c>
    </row>
    <row r="70" spans="2:14" x14ac:dyDescent="0.25">
      <c r="B70" s="163" t="s">
        <v>118</v>
      </c>
      <c r="C70" s="164">
        <v>3374</v>
      </c>
      <c r="D70" s="164">
        <v>3586</v>
      </c>
      <c r="E70" s="164">
        <v>7748</v>
      </c>
      <c r="F70" s="164">
        <v>11641</v>
      </c>
      <c r="G70" s="164">
        <v>10731</v>
      </c>
      <c r="H70" s="164">
        <v>10632</v>
      </c>
      <c r="I70" s="165">
        <f t="shared" si="21"/>
        <v>-9.2256080514397931E-3</v>
      </c>
      <c r="J70" s="164">
        <f t="shared" si="20"/>
        <v>-99</v>
      </c>
      <c r="K70" s="165">
        <f t="shared" si="22"/>
        <v>1.9503719134704072E-3</v>
      </c>
    </row>
    <row r="71" spans="2:14" x14ac:dyDescent="0.25">
      <c r="B71" s="163" t="s">
        <v>121</v>
      </c>
      <c r="C71" s="164">
        <v>3449</v>
      </c>
      <c r="D71" s="164">
        <v>6294</v>
      </c>
      <c r="E71" s="164">
        <v>18047</v>
      </c>
      <c r="F71" s="164">
        <v>14569</v>
      </c>
      <c r="G71" s="164">
        <v>19123</v>
      </c>
      <c r="H71" s="164">
        <v>9824</v>
      </c>
      <c r="I71" s="165">
        <f t="shared" si="21"/>
        <v>-0.48627307430842437</v>
      </c>
      <c r="J71" s="164">
        <f t="shared" si="20"/>
        <v>-9299</v>
      </c>
      <c r="K71" s="165">
        <f t="shared" si="22"/>
        <v>1.8021495182405267E-3</v>
      </c>
    </row>
    <row r="72" spans="2:14" x14ac:dyDescent="0.25">
      <c r="B72" s="163" t="s">
        <v>128</v>
      </c>
      <c r="C72" s="164">
        <v>536</v>
      </c>
      <c r="D72" s="164">
        <v>3888</v>
      </c>
      <c r="E72" s="164">
        <v>3396</v>
      </c>
      <c r="F72" s="164">
        <v>3919</v>
      </c>
      <c r="G72" s="164">
        <v>6454</v>
      </c>
      <c r="H72" s="164">
        <v>5695</v>
      </c>
      <c r="I72" s="165">
        <f t="shared" si="21"/>
        <v>-0.1176014874496436</v>
      </c>
      <c r="J72" s="164">
        <f t="shared" si="20"/>
        <v>-759</v>
      </c>
      <c r="K72" s="165">
        <f t="shared" si="22"/>
        <v>1.0447110653888233E-3</v>
      </c>
    </row>
    <row r="73" spans="2:14" x14ac:dyDescent="0.25">
      <c r="B73" s="163" t="s">
        <v>124</v>
      </c>
      <c r="C73" s="164">
        <v>1278</v>
      </c>
      <c r="D73" s="164">
        <v>1635</v>
      </c>
      <c r="E73" s="164">
        <v>3248</v>
      </c>
      <c r="F73" s="164">
        <v>2240</v>
      </c>
      <c r="G73" s="164">
        <v>4219</v>
      </c>
      <c r="H73" s="164">
        <v>3080</v>
      </c>
      <c r="I73" s="165">
        <f t="shared" si="21"/>
        <v>-0.26996918701114003</v>
      </c>
      <c r="J73" s="164">
        <f t="shared" si="20"/>
        <v>-1139</v>
      </c>
      <c r="K73" s="165">
        <f t="shared" si="22"/>
        <v>5.650061600346928E-4</v>
      </c>
    </row>
    <row r="74" spans="2:14" x14ac:dyDescent="0.25">
      <c r="B74" s="163" t="s">
        <v>133</v>
      </c>
      <c r="C74" s="164">
        <v>686</v>
      </c>
      <c r="D74" s="164">
        <v>1848</v>
      </c>
      <c r="E74" s="164">
        <v>2875</v>
      </c>
      <c r="F74" s="164">
        <v>3767</v>
      </c>
      <c r="G74" s="164">
        <v>3186</v>
      </c>
      <c r="H74" s="164">
        <v>2152</v>
      </c>
      <c r="I74" s="165">
        <f t="shared" si="21"/>
        <v>-0.32454488386691771</v>
      </c>
      <c r="J74" s="164">
        <f t="shared" si="20"/>
        <v>-1034</v>
      </c>
      <c r="K74" s="165">
        <f t="shared" si="22"/>
        <v>3.9477053779047368E-4</v>
      </c>
    </row>
    <row r="75" spans="2:14" x14ac:dyDescent="0.25">
      <c r="B75" s="163" t="s">
        <v>136</v>
      </c>
      <c r="C75" s="164">
        <v>932</v>
      </c>
      <c r="D75" s="164">
        <v>363</v>
      </c>
      <c r="E75" s="164">
        <v>967</v>
      </c>
      <c r="F75" s="164">
        <v>1109</v>
      </c>
      <c r="G75" s="164">
        <v>3135</v>
      </c>
      <c r="H75" s="164">
        <v>3206</v>
      </c>
      <c r="I75" s="165">
        <f t="shared" si="21"/>
        <v>2.2647527910685916E-2</v>
      </c>
      <c r="J75" s="164">
        <f t="shared" si="20"/>
        <v>71</v>
      </c>
      <c r="K75" s="165">
        <f t="shared" si="22"/>
        <v>5.8812004839974843E-4</v>
      </c>
    </row>
    <row r="76" spans="2:14" x14ac:dyDescent="0.25">
      <c r="B76" s="168" t="s">
        <v>150</v>
      </c>
      <c r="C76" s="169">
        <f t="shared" ref="C76:H76" si="23">C68-SUM(C69:C75)</f>
        <v>6886</v>
      </c>
      <c r="D76" s="169">
        <f t="shared" si="23"/>
        <v>14115</v>
      </c>
      <c r="E76" s="169">
        <f t="shared" si="23"/>
        <v>36343</v>
      </c>
      <c r="F76" s="169">
        <f t="shared" si="23"/>
        <v>42678</v>
      </c>
      <c r="G76" s="169">
        <f t="shared" si="23"/>
        <v>50454</v>
      </c>
      <c r="H76" s="169">
        <f t="shared" si="23"/>
        <v>37946</v>
      </c>
      <c r="I76" s="170">
        <f t="shared" si="21"/>
        <v>-0.2479089864034566</v>
      </c>
      <c r="J76" s="169">
        <f>H76-G76</f>
        <v>-12508</v>
      </c>
      <c r="K76" s="170">
        <f t="shared" si="22"/>
        <v>6.9609492690507974E-3</v>
      </c>
    </row>
    <row r="77" spans="2:14" x14ac:dyDescent="0.25">
      <c r="B77" s="155" t="s">
        <v>50</v>
      </c>
      <c r="C77" s="153"/>
      <c r="D77" s="153"/>
      <c r="E77" s="153"/>
      <c r="F77" s="153"/>
      <c r="G77" s="153"/>
      <c r="H77" s="154"/>
      <c r="I77" s="154"/>
      <c r="J77" s="154"/>
      <c r="K77" s="153"/>
      <c r="L77" s="171"/>
      <c r="M77" s="171"/>
      <c r="N77" s="171"/>
    </row>
    <row r="78" spans="2:14" x14ac:dyDescent="0.25">
      <c r="B78" s="156" t="s">
        <v>73</v>
      </c>
      <c r="C78" s="157">
        <v>225835</v>
      </c>
      <c r="D78" s="157">
        <v>354204</v>
      </c>
      <c r="E78" s="157">
        <v>710789</v>
      </c>
      <c r="F78" s="157">
        <v>800263</v>
      </c>
      <c r="G78" s="157">
        <v>915958</v>
      </c>
      <c r="H78" s="157">
        <v>937396</v>
      </c>
      <c r="I78" s="158">
        <f>IFERROR(H78/G78-1,"-")</f>
        <v>2.3405003286176784E-2</v>
      </c>
      <c r="J78" s="157">
        <f>H78-G78</f>
        <v>21438</v>
      </c>
      <c r="K78" s="158">
        <f>H78/H$8</f>
        <v>0.17195925791944186</v>
      </c>
      <c r="L78" s="107"/>
      <c r="M78" s="107"/>
      <c r="N78" s="107"/>
    </row>
    <row r="79" spans="2:14" x14ac:dyDescent="0.25">
      <c r="B79" s="159" t="s">
        <v>102</v>
      </c>
      <c r="C79" s="160">
        <v>103133</v>
      </c>
      <c r="D79" s="160">
        <v>181693</v>
      </c>
      <c r="E79" s="160">
        <v>342907</v>
      </c>
      <c r="F79" s="160">
        <v>343297</v>
      </c>
      <c r="G79" s="160">
        <v>382439</v>
      </c>
      <c r="H79" s="160">
        <v>398420</v>
      </c>
      <c r="I79" s="161">
        <f>IFERROR(H79/G79-1,"-")</f>
        <v>4.1787056236419318E-2</v>
      </c>
      <c r="J79" s="160">
        <f t="shared" ref="J79:J89" si="24">H79-G79</f>
        <v>15981</v>
      </c>
      <c r="K79" s="161">
        <f>H79/H$8</f>
        <v>7.3087582558773484E-2</v>
      </c>
    </row>
    <row r="80" spans="2:14" x14ac:dyDescent="0.25">
      <c r="B80" s="163" t="s">
        <v>108</v>
      </c>
      <c r="C80" s="164">
        <v>28320</v>
      </c>
      <c r="D80" s="164">
        <v>66989</v>
      </c>
      <c r="E80" s="164">
        <v>97955</v>
      </c>
      <c r="F80" s="164">
        <v>92865</v>
      </c>
      <c r="G80" s="164">
        <v>106402</v>
      </c>
      <c r="H80" s="164">
        <v>104050</v>
      </c>
      <c r="I80" s="165">
        <f>IFERROR(H80/G80-1,"-")</f>
        <v>-2.2104847653239612E-2</v>
      </c>
      <c r="J80" s="164">
        <f t="shared" si="24"/>
        <v>-2352</v>
      </c>
      <c r="K80" s="165">
        <f>H80/H$8</f>
        <v>1.9087302257016166E-2</v>
      </c>
    </row>
    <row r="81" spans="2:14" x14ac:dyDescent="0.25">
      <c r="B81" s="163" t="s">
        <v>105</v>
      </c>
      <c r="C81" s="164">
        <v>74813</v>
      </c>
      <c r="D81" s="164">
        <v>114704</v>
      </c>
      <c r="E81" s="164">
        <v>244952</v>
      </c>
      <c r="F81" s="164">
        <v>250432</v>
      </c>
      <c r="G81" s="164">
        <v>276037</v>
      </c>
      <c r="H81" s="164">
        <v>294370</v>
      </c>
      <c r="I81" s="165">
        <f>IFERROR(H81/G81-1,"-")</f>
        <v>6.6415009582048823E-2</v>
      </c>
      <c r="J81" s="164">
        <f t="shared" si="24"/>
        <v>18333</v>
      </c>
      <c r="K81" s="165">
        <f>H81/H$8</f>
        <v>5.4000280301757318E-2</v>
      </c>
    </row>
    <row r="82" spans="2:14" x14ac:dyDescent="0.25">
      <c r="B82" s="159" t="s">
        <v>112</v>
      </c>
      <c r="C82" s="160">
        <v>122702</v>
      </c>
      <c r="D82" s="160">
        <v>172511</v>
      </c>
      <c r="E82" s="160">
        <v>367882</v>
      </c>
      <c r="F82" s="160">
        <v>456966</v>
      </c>
      <c r="G82" s="160">
        <v>533519</v>
      </c>
      <c r="H82" s="160">
        <v>538976</v>
      </c>
      <c r="I82" s="161">
        <f>IFERROR(H82/G82-1,"-")</f>
        <v>1.0228314268095451E-2</v>
      </c>
      <c r="J82" s="160">
        <f t="shared" si="24"/>
        <v>5457</v>
      </c>
      <c r="K82" s="161">
        <f>H82/H$8</f>
        <v>9.8871675360668376E-2</v>
      </c>
    </row>
    <row r="83" spans="2:14" x14ac:dyDescent="0.25">
      <c r="B83" s="163" t="s">
        <v>115</v>
      </c>
      <c r="C83" s="164">
        <v>21332</v>
      </c>
      <c r="D83" s="164">
        <v>16695</v>
      </c>
      <c r="E83" s="164">
        <v>71554</v>
      </c>
      <c r="F83" s="164">
        <v>94350</v>
      </c>
      <c r="G83" s="164">
        <v>110535</v>
      </c>
      <c r="H83" s="164">
        <v>115762</v>
      </c>
      <c r="I83" s="165">
        <f t="shared" ref="I83:I90" si="25">IFERROR(H83/G83-1,"-")</f>
        <v>4.7288189261319946E-2</v>
      </c>
      <c r="J83" s="164">
        <f t="shared" si="24"/>
        <v>5227</v>
      </c>
      <c r="K83" s="165">
        <f t="shared" ref="K83:K90" si="26">H83/H$8</f>
        <v>2.1235793213615621E-2</v>
      </c>
    </row>
    <row r="84" spans="2:14" x14ac:dyDescent="0.25">
      <c r="B84" s="163" t="s">
        <v>118</v>
      </c>
      <c r="C84" s="164">
        <v>39522</v>
      </c>
      <c r="D84" s="164">
        <v>53227</v>
      </c>
      <c r="E84" s="164">
        <v>113120</v>
      </c>
      <c r="F84" s="164">
        <v>127790</v>
      </c>
      <c r="G84" s="164">
        <v>142028</v>
      </c>
      <c r="H84" s="164">
        <v>139475</v>
      </c>
      <c r="I84" s="165">
        <f t="shared" si="25"/>
        <v>-1.7975328808404023E-2</v>
      </c>
      <c r="J84" s="164">
        <f t="shared" si="24"/>
        <v>-2553</v>
      </c>
      <c r="K84" s="165">
        <f t="shared" si="26"/>
        <v>2.5585790315207399E-2</v>
      </c>
    </row>
    <row r="85" spans="2:14" x14ac:dyDescent="0.25">
      <c r="B85" s="163" t="s">
        <v>121</v>
      </c>
      <c r="C85" s="164">
        <v>8286</v>
      </c>
      <c r="D85" s="164">
        <v>19927</v>
      </c>
      <c r="E85" s="164">
        <v>30758</v>
      </c>
      <c r="F85" s="164">
        <v>42427</v>
      </c>
      <c r="G85" s="164">
        <v>58007</v>
      </c>
      <c r="H85" s="164">
        <v>57115</v>
      </c>
      <c r="I85" s="165">
        <f t="shared" si="25"/>
        <v>-1.5377454445153149E-2</v>
      </c>
      <c r="J85" s="164">
        <f t="shared" si="24"/>
        <v>-892</v>
      </c>
      <c r="K85" s="165">
        <f t="shared" si="26"/>
        <v>1.0477378841032949E-2</v>
      </c>
    </row>
    <row r="86" spans="2:14" x14ac:dyDescent="0.25">
      <c r="B86" s="163" t="s">
        <v>128</v>
      </c>
      <c r="C86" s="164">
        <v>2074</v>
      </c>
      <c r="D86" s="164">
        <v>5996</v>
      </c>
      <c r="E86" s="164">
        <v>10713</v>
      </c>
      <c r="F86" s="164">
        <v>13075</v>
      </c>
      <c r="G86" s="164">
        <v>18571</v>
      </c>
      <c r="H86" s="164">
        <v>15989</v>
      </c>
      <c r="I86" s="165">
        <f t="shared" si="25"/>
        <v>-0.13903397770717785</v>
      </c>
      <c r="J86" s="164">
        <f t="shared" si="24"/>
        <v>-2582</v>
      </c>
      <c r="K86" s="165">
        <f t="shared" si="26"/>
        <v>2.9330790561021766E-3</v>
      </c>
    </row>
    <row r="87" spans="2:14" x14ac:dyDescent="0.25">
      <c r="B87" s="163" t="s">
        <v>124</v>
      </c>
      <c r="C87" s="164">
        <v>2082</v>
      </c>
      <c r="D87" s="164">
        <v>5201</v>
      </c>
      <c r="E87" s="164">
        <v>5872</v>
      </c>
      <c r="F87" s="164">
        <v>7046</v>
      </c>
      <c r="G87" s="164">
        <v>8921</v>
      </c>
      <c r="H87" s="164">
        <v>9558</v>
      </c>
      <c r="I87" s="165">
        <f t="shared" si="25"/>
        <v>7.1404551059298216E-2</v>
      </c>
      <c r="J87" s="164">
        <f t="shared" si="24"/>
        <v>637</v>
      </c>
      <c r="K87" s="165">
        <f t="shared" si="26"/>
        <v>1.753353531692076E-3</v>
      </c>
    </row>
    <row r="88" spans="2:14" x14ac:dyDescent="0.25">
      <c r="B88" s="163" t="s">
        <v>133</v>
      </c>
      <c r="C88" s="164">
        <v>3046</v>
      </c>
      <c r="D88" s="164">
        <v>2575</v>
      </c>
      <c r="E88" s="164">
        <v>7581</v>
      </c>
      <c r="F88" s="164">
        <v>8522</v>
      </c>
      <c r="G88" s="164">
        <v>7390</v>
      </c>
      <c r="H88" s="164">
        <v>7981</v>
      </c>
      <c r="I88" s="165">
        <f t="shared" si="25"/>
        <v>7.9972936400541261E-2</v>
      </c>
      <c r="J88" s="164">
        <f t="shared" si="24"/>
        <v>591</v>
      </c>
      <c r="K88" s="165">
        <f t="shared" si="26"/>
        <v>1.4640630400119751E-3</v>
      </c>
    </row>
    <row r="89" spans="2:14" x14ac:dyDescent="0.25">
      <c r="B89" s="163" t="s">
        <v>136</v>
      </c>
      <c r="C89" s="164">
        <v>4839</v>
      </c>
      <c r="D89" s="164">
        <v>2819</v>
      </c>
      <c r="E89" s="164">
        <v>7599</v>
      </c>
      <c r="F89" s="164">
        <v>9971</v>
      </c>
      <c r="G89" s="164">
        <v>9581</v>
      </c>
      <c r="H89" s="164">
        <v>7579</v>
      </c>
      <c r="I89" s="165">
        <f t="shared" si="25"/>
        <v>-0.20895522388059706</v>
      </c>
      <c r="J89" s="164">
        <f t="shared" si="24"/>
        <v>-2002</v>
      </c>
      <c r="K89" s="165">
        <f t="shared" si="26"/>
        <v>1.3903187295139406E-3</v>
      </c>
    </row>
    <row r="90" spans="2:14" x14ac:dyDescent="0.25">
      <c r="B90" s="168" t="s">
        <v>150</v>
      </c>
      <c r="C90" s="169">
        <f t="shared" ref="C90:H90" si="27">C82-SUM(C83:C89)</f>
        <v>41521</v>
      </c>
      <c r="D90" s="169">
        <f t="shared" si="27"/>
        <v>66071</v>
      </c>
      <c r="E90" s="169">
        <f t="shared" si="27"/>
        <v>120685</v>
      </c>
      <c r="F90" s="169">
        <f t="shared" si="27"/>
        <v>153785</v>
      </c>
      <c r="G90" s="169">
        <f t="shared" si="27"/>
        <v>178486</v>
      </c>
      <c r="H90" s="169">
        <f t="shared" si="27"/>
        <v>185517</v>
      </c>
      <c r="I90" s="170">
        <f t="shared" si="25"/>
        <v>3.93924453458534E-2</v>
      </c>
      <c r="J90" s="169">
        <f>H90-G90</f>
        <v>7031</v>
      </c>
      <c r="K90" s="170">
        <f t="shared" si="26"/>
        <v>3.4031898633492243E-2</v>
      </c>
    </row>
    <row r="91" spans="2:14" x14ac:dyDescent="0.25">
      <c r="B91" s="155" t="s">
        <v>51</v>
      </c>
      <c r="C91" s="153"/>
      <c r="D91" s="153"/>
      <c r="E91" s="153"/>
      <c r="F91" s="153"/>
      <c r="G91" s="153"/>
      <c r="H91" s="154"/>
      <c r="I91" s="154"/>
      <c r="J91" s="154"/>
      <c r="K91" s="153"/>
      <c r="L91" s="171"/>
      <c r="M91" s="171"/>
      <c r="N91" s="171"/>
    </row>
    <row r="92" spans="2:14" x14ac:dyDescent="0.25">
      <c r="B92" s="156" t="s">
        <v>73</v>
      </c>
      <c r="C92" s="157">
        <v>24221</v>
      </c>
      <c r="D92" s="157">
        <v>33444</v>
      </c>
      <c r="E92" s="157">
        <v>51485</v>
      </c>
      <c r="F92" s="157">
        <v>58157</v>
      </c>
      <c r="G92" s="157">
        <v>57388</v>
      </c>
      <c r="H92" s="157">
        <v>56585</v>
      </c>
      <c r="I92" s="158">
        <f>IFERROR(H92/G92-1,"-")</f>
        <v>-1.3992472293859359E-2</v>
      </c>
      <c r="J92" s="157">
        <f>H92-G92</f>
        <v>-803</v>
      </c>
      <c r="K92" s="158">
        <f>H92/H$8</f>
        <v>1.0380153755052952E-2</v>
      </c>
      <c r="L92" s="107"/>
      <c r="M92" s="107"/>
      <c r="N92" s="107"/>
    </row>
    <row r="93" spans="2:14" x14ac:dyDescent="0.25">
      <c r="B93" s="159" t="s">
        <v>102</v>
      </c>
      <c r="C93" s="160">
        <v>16023</v>
      </c>
      <c r="D93" s="160">
        <v>21732</v>
      </c>
      <c r="E93" s="160">
        <v>33809</v>
      </c>
      <c r="F93" s="160">
        <v>37722</v>
      </c>
      <c r="G93" s="160">
        <v>35821</v>
      </c>
      <c r="H93" s="160">
        <v>35565</v>
      </c>
      <c r="I93" s="161">
        <f>IFERROR(H93/G93-1,"-")</f>
        <v>-7.146645822282971E-3</v>
      </c>
      <c r="J93" s="160">
        <f t="shared" ref="J93:J103" si="28">H93-G93</f>
        <v>-256</v>
      </c>
      <c r="K93" s="161">
        <f>H93/H$8</f>
        <v>6.5241701563746269E-3</v>
      </c>
    </row>
    <row r="94" spans="2:14" x14ac:dyDescent="0.25">
      <c r="B94" s="163" t="s">
        <v>108</v>
      </c>
      <c r="C94" s="164">
        <v>8684</v>
      </c>
      <c r="D94" s="164">
        <v>11001</v>
      </c>
      <c r="E94" s="164">
        <v>16289</v>
      </c>
      <c r="F94" s="164">
        <v>12024</v>
      </c>
      <c r="G94" s="164">
        <v>11877</v>
      </c>
      <c r="H94" s="164">
        <v>13687</v>
      </c>
      <c r="I94" s="165">
        <f>IFERROR(H94/G94-1,"-")</f>
        <v>0.15239538604024583</v>
      </c>
      <c r="J94" s="164">
        <f t="shared" si="28"/>
        <v>1810</v>
      </c>
      <c r="K94" s="165">
        <f>H94/H$8</f>
        <v>2.5107919845437795E-3</v>
      </c>
    </row>
    <row r="95" spans="2:14" x14ac:dyDescent="0.25">
      <c r="B95" s="163" t="s">
        <v>105</v>
      </c>
      <c r="C95" s="164">
        <v>7339</v>
      </c>
      <c r="D95" s="164">
        <v>10731</v>
      </c>
      <c r="E95" s="164">
        <v>17520</v>
      </c>
      <c r="F95" s="164">
        <v>25698</v>
      </c>
      <c r="G95" s="164">
        <v>23944</v>
      </c>
      <c r="H95" s="164">
        <v>21878</v>
      </c>
      <c r="I95" s="165">
        <f>IFERROR(H95/G95-1,"-")</f>
        <v>-8.6284664216505158E-2</v>
      </c>
      <c r="J95" s="164">
        <f t="shared" si="28"/>
        <v>-2066</v>
      </c>
      <c r="K95" s="165">
        <f>H95/H$8</f>
        <v>4.013378171830847E-3</v>
      </c>
    </row>
    <row r="96" spans="2:14" x14ac:dyDescent="0.25">
      <c r="B96" s="159" t="s">
        <v>112</v>
      </c>
      <c r="C96" s="160">
        <v>8198</v>
      </c>
      <c r="D96" s="160">
        <v>11712</v>
      </c>
      <c r="E96" s="160">
        <v>17676</v>
      </c>
      <c r="F96" s="160">
        <v>20435</v>
      </c>
      <c r="G96" s="160">
        <v>21567</v>
      </c>
      <c r="H96" s="160">
        <v>21020</v>
      </c>
      <c r="I96" s="161">
        <f>IFERROR(H96/G96-1,"-")</f>
        <v>-2.5362822831177301E-2</v>
      </c>
      <c r="J96" s="160">
        <f t="shared" si="28"/>
        <v>-547</v>
      </c>
      <c r="K96" s="161">
        <f>H96/H$8</f>
        <v>3.855983598678326E-3</v>
      </c>
    </row>
    <row r="97" spans="2:14" x14ac:dyDescent="0.25">
      <c r="B97" s="163" t="s">
        <v>115</v>
      </c>
      <c r="C97" s="164">
        <v>1288</v>
      </c>
      <c r="D97" s="164">
        <v>921</v>
      </c>
      <c r="E97" s="164">
        <v>2403</v>
      </c>
      <c r="F97" s="164">
        <v>2795</v>
      </c>
      <c r="G97" s="164">
        <v>3030</v>
      </c>
      <c r="H97" s="164">
        <v>2551</v>
      </c>
      <c r="I97" s="165">
        <f t="shared" ref="I97:I104" si="29">IFERROR(H97/G97-1,"-")</f>
        <v>-0.15808580858085808</v>
      </c>
      <c r="J97" s="164">
        <f t="shared" si="28"/>
        <v>-479</v>
      </c>
      <c r="K97" s="165">
        <f t="shared" ref="K97:K104" si="30">H97/H$8</f>
        <v>4.6796451761314985E-4</v>
      </c>
    </row>
    <row r="98" spans="2:14" x14ac:dyDescent="0.25">
      <c r="B98" s="163" t="s">
        <v>118</v>
      </c>
      <c r="C98" s="164">
        <v>1481</v>
      </c>
      <c r="D98" s="164">
        <v>2395</v>
      </c>
      <c r="E98" s="164">
        <v>3482</v>
      </c>
      <c r="F98" s="164">
        <v>3814</v>
      </c>
      <c r="G98" s="164">
        <v>4234</v>
      </c>
      <c r="H98" s="164">
        <v>3931</v>
      </c>
      <c r="I98" s="165">
        <f t="shared" si="29"/>
        <v>-7.1563533301842175E-2</v>
      </c>
      <c r="J98" s="164">
        <f t="shared" si="28"/>
        <v>-303</v>
      </c>
      <c r="K98" s="165">
        <f t="shared" si="30"/>
        <v>7.2111662827804466E-4</v>
      </c>
    </row>
    <row r="99" spans="2:14" x14ac:dyDescent="0.25">
      <c r="B99" s="163" t="s">
        <v>121</v>
      </c>
      <c r="C99" s="164">
        <v>1974</v>
      </c>
      <c r="D99" s="164">
        <v>3541</v>
      </c>
      <c r="E99" s="164">
        <v>3412</v>
      </c>
      <c r="F99" s="164">
        <v>3885</v>
      </c>
      <c r="G99" s="164">
        <v>3685</v>
      </c>
      <c r="H99" s="164">
        <v>3701</v>
      </c>
      <c r="I99" s="165">
        <f t="shared" si="29"/>
        <v>4.3419267299864561E-3</v>
      </c>
      <c r="J99" s="164">
        <f t="shared" si="28"/>
        <v>16</v>
      </c>
      <c r="K99" s="165">
        <f t="shared" si="30"/>
        <v>6.7892460983389553E-4</v>
      </c>
    </row>
    <row r="100" spans="2:14" x14ac:dyDescent="0.25">
      <c r="B100" s="163" t="s">
        <v>128</v>
      </c>
      <c r="C100" s="164">
        <v>323</v>
      </c>
      <c r="D100" s="164">
        <v>432</v>
      </c>
      <c r="E100" s="164">
        <v>1172</v>
      </c>
      <c r="F100" s="164">
        <v>938</v>
      </c>
      <c r="G100" s="164">
        <v>933</v>
      </c>
      <c r="H100" s="164">
        <v>900</v>
      </c>
      <c r="I100" s="165">
        <f t="shared" si="29"/>
        <v>-3.5369774919614128E-2</v>
      </c>
      <c r="J100" s="164">
        <f t="shared" si="28"/>
        <v>-33</v>
      </c>
      <c r="K100" s="165">
        <f t="shared" si="30"/>
        <v>1.6509920260754011E-4</v>
      </c>
    </row>
    <row r="101" spans="2:14" x14ac:dyDescent="0.25">
      <c r="B101" s="163" t="s">
        <v>124</v>
      </c>
      <c r="C101" s="164">
        <v>351</v>
      </c>
      <c r="D101" s="164">
        <v>507</v>
      </c>
      <c r="E101" s="164">
        <v>682</v>
      </c>
      <c r="F101" s="164">
        <v>650</v>
      </c>
      <c r="G101" s="164">
        <v>903</v>
      </c>
      <c r="H101" s="164">
        <v>839</v>
      </c>
      <c r="I101" s="165">
        <f t="shared" si="29"/>
        <v>-7.0874861572535974E-2</v>
      </c>
      <c r="J101" s="164">
        <f t="shared" si="28"/>
        <v>-64</v>
      </c>
      <c r="K101" s="165">
        <f t="shared" si="30"/>
        <v>1.5390914554191796E-4</v>
      </c>
    </row>
    <row r="102" spans="2:14" x14ac:dyDescent="0.25">
      <c r="B102" s="163" t="s">
        <v>133</v>
      </c>
      <c r="C102" s="164">
        <v>124</v>
      </c>
      <c r="D102" s="164">
        <v>105</v>
      </c>
      <c r="E102" s="164">
        <v>270</v>
      </c>
      <c r="F102" s="164">
        <v>153</v>
      </c>
      <c r="G102" s="164">
        <v>230</v>
      </c>
      <c r="H102" s="164">
        <v>185</v>
      </c>
      <c r="I102" s="165">
        <f t="shared" si="29"/>
        <v>-0.19565217391304346</v>
      </c>
      <c r="J102" s="164">
        <f t="shared" si="28"/>
        <v>-45</v>
      </c>
      <c r="K102" s="165">
        <f t="shared" si="30"/>
        <v>3.3937058313772136E-5</v>
      </c>
    </row>
    <row r="103" spans="2:14" x14ac:dyDescent="0.25">
      <c r="B103" s="163" t="s">
        <v>136</v>
      </c>
      <c r="C103" s="164">
        <v>89</v>
      </c>
      <c r="D103" s="164">
        <v>96</v>
      </c>
      <c r="E103" s="164">
        <v>168</v>
      </c>
      <c r="F103" s="164">
        <v>270</v>
      </c>
      <c r="G103" s="164">
        <v>384</v>
      </c>
      <c r="H103" s="164">
        <v>239</v>
      </c>
      <c r="I103" s="165">
        <f t="shared" si="29"/>
        <v>-0.37760416666666663</v>
      </c>
      <c r="J103" s="164">
        <f t="shared" si="28"/>
        <v>-145</v>
      </c>
      <c r="K103" s="165">
        <f t="shared" si="30"/>
        <v>4.3843010470224541E-5</v>
      </c>
    </row>
    <row r="104" spans="2:14" x14ac:dyDescent="0.25">
      <c r="B104" s="168" t="s">
        <v>150</v>
      </c>
      <c r="C104" s="169">
        <f t="shared" ref="C104:H104" si="31">C96-SUM(C97:C103)</f>
        <v>2568</v>
      </c>
      <c r="D104" s="169">
        <f t="shared" si="31"/>
        <v>3715</v>
      </c>
      <c r="E104" s="169">
        <f t="shared" si="31"/>
        <v>6087</v>
      </c>
      <c r="F104" s="169">
        <f t="shared" si="31"/>
        <v>7930</v>
      </c>
      <c r="G104" s="169">
        <f t="shared" si="31"/>
        <v>8168</v>
      </c>
      <c r="H104" s="169">
        <f t="shared" si="31"/>
        <v>8674</v>
      </c>
      <c r="I104" s="170">
        <f t="shared" si="29"/>
        <v>6.1949069539666946E-2</v>
      </c>
      <c r="J104" s="169">
        <f>H104-G104</f>
        <v>506</v>
      </c>
      <c r="K104" s="170">
        <f t="shared" si="30"/>
        <v>1.5911894260197811E-3</v>
      </c>
    </row>
    <row r="105" spans="2:14" x14ac:dyDescent="0.25">
      <c r="B105" s="155" t="s">
        <v>52</v>
      </c>
      <c r="C105" s="153"/>
      <c r="D105" s="153"/>
      <c r="E105" s="153"/>
      <c r="F105" s="153"/>
      <c r="G105" s="153"/>
      <c r="H105" s="154"/>
      <c r="I105" s="154"/>
      <c r="J105" s="154"/>
      <c r="K105" s="153"/>
      <c r="L105" s="171"/>
      <c r="M105" s="171"/>
      <c r="N105" s="171"/>
    </row>
    <row r="106" spans="2:14" x14ac:dyDescent="0.25">
      <c r="B106" s="156" t="s">
        <v>73</v>
      </c>
      <c r="C106" s="157">
        <v>77467</v>
      </c>
      <c r="D106" s="157">
        <v>107459</v>
      </c>
      <c r="E106" s="157">
        <v>198873</v>
      </c>
      <c r="F106" s="157">
        <v>252588</v>
      </c>
      <c r="G106" s="157">
        <v>239146</v>
      </c>
      <c r="H106" s="157">
        <v>250668</v>
      </c>
      <c r="I106" s="158">
        <f>IFERROR(H106/G106-1,"-")</f>
        <v>4.8179773025682993E-2</v>
      </c>
      <c r="J106" s="157">
        <f>H106-G106</f>
        <v>11522</v>
      </c>
      <c r="K106" s="158">
        <f>H106/H$8</f>
        <v>4.5983429910252074E-2</v>
      </c>
      <c r="L106" s="107"/>
      <c r="M106" s="107"/>
      <c r="N106" s="107"/>
    </row>
    <row r="107" spans="2:14" x14ac:dyDescent="0.25">
      <c r="B107" s="159" t="s">
        <v>102</v>
      </c>
      <c r="C107" s="160">
        <v>30584</v>
      </c>
      <c r="D107" s="160">
        <v>44398</v>
      </c>
      <c r="E107" s="160">
        <v>48630</v>
      </c>
      <c r="F107" s="160">
        <v>55684</v>
      </c>
      <c r="G107" s="160">
        <v>49807</v>
      </c>
      <c r="H107" s="160">
        <v>52122</v>
      </c>
      <c r="I107" s="161">
        <f>IFERROR(H107/G107-1,"-")</f>
        <v>4.647941052462512E-2</v>
      </c>
      <c r="J107" s="160">
        <f t="shared" ref="J107:J117" si="32">H107-G107</f>
        <v>2315</v>
      </c>
      <c r="K107" s="161">
        <f>H107/H$8</f>
        <v>9.5614451536780061E-3</v>
      </c>
    </row>
    <row r="108" spans="2:14" x14ac:dyDescent="0.25">
      <c r="B108" s="163" t="s">
        <v>108</v>
      </c>
      <c r="C108" s="164">
        <v>4963</v>
      </c>
      <c r="D108" s="164">
        <v>24120</v>
      </c>
      <c r="E108" s="164">
        <v>16359</v>
      </c>
      <c r="F108" s="164">
        <v>19520</v>
      </c>
      <c r="G108" s="164">
        <v>16099</v>
      </c>
      <c r="H108" s="164">
        <v>20486</v>
      </c>
      <c r="I108" s="165">
        <f>IFERROR(H108/G108-1,"-")</f>
        <v>0.2725013976023356</v>
      </c>
      <c r="J108" s="164">
        <f t="shared" si="32"/>
        <v>4387</v>
      </c>
      <c r="K108" s="165">
        <f>H108/H$8</f>
        <v>3.7580247384645187E-3</v>
      </c>
    </row>
    <row r="109" spans="2:14" x14ac:dyDescent="0.25">
      <c r="B109" s="163" t="s">
        <v>105</v>
      </c>
      <c r="C109" s="164">
        <v>25621</v>
      </c>
      <c r="D109" s="164">
        <v>20278</v>
      </c>
      <c r="E109" s="164">
        <v>32271</v>
      </c>
      <c r="F109" s="164">
        <v>36164</v>
      </c>
      <c r="G109" s="164">
        <v>33708</v>
      </c>
      <c r="H109" s="164">
        <v>31636</v>
      </c>
      <c r="I109" s="165">
        <f>IFERROR(H109/G109-1,"-")</f>
        <v>-6.146908745698354E-2</v>
      </c>
      <c r="J109" s="164">
        <f t="shared" si="32"/>
        <v>-2072</v>
      </c>
      <c r="K109" s="165">
        <f>H109/H$8</f>
        <v>5.8034204152134878E-3</v>
      </c>
    </row>
    <row r="110" spans="2:14" x14ac:dyDescent="0.25">
      <c r="B110" s="159" t="s">
        <v>112</v>
      </c>
      <c r="C110" s="160">
        <v>46883</v>
      </c>
      <c r="D110" s="160">
        <v>63061</v>
      </c>
      <c r="E110" s="160">
        <v>150243</v>
      </c>
      <c r="F110" s="160">
        <v>196904</v>
      </c>
      <c r="G110" s="160">
        <v>189339</v>
      </c>
      <c r="H110" s="160">
        <v>198546</v>
      </c>
      <c r="I110" s="161">
        <f>IFERROR(H110/G110-1,"-")</f>
        <v>4.8627065739229591E-2</v>
      </c>
      <c r="J110" s="160">
        <f t="shared" si="32"/>
        <v>9207</v>
      </c>
      <c r="K110" s="161">
        <f>H110/H$8</f>
        <v>3.6421984756574065E-2</v>
      </c>
    </row>
    <row r="111" spans="2:14" x14ac:dyDescent="0.25">
      <c r="B111" s="163" t="s">
        <v>115</v>
      </c>
      <c r="C111" s="164">
        <v>26382</v>
      </c>
      <c r="D111" s="164">
        <v>26812</v>
      </c>
      <c r="E111" s="164">
        <v>90804</v>
      </c>
      <c r="F111" s="164">
        <v>128108</v>
      </c>
      <c r="G111" s="164">
        <v>116734</v>
      </c>
      <c r="H111" s="164">
        <v>118438</v>
      </c>
      <c r="I111" s="165">
        <f t="shared" ref="I111:I118" si="33">IFERROR(H111/G111-1,"-")</f>
        <v>1.4597289564308502E-2</v>
      </c>
      <c r="J111" s="164">
        <f t="shared" si="32"/>
        <v>1704</v>
      </c>
      <c r="K111" s="165">
        <f t="shared" ref="K111:K118" si="34">H111/H$8</f>
        <v>2.1726688176035375E-2</v>
      </c>
    </row>
    <row r="112" spans="2:14" x14ac:dyDescent="0.25">
      <c r="B112" s="163" t="s">
        <v>118</v>
      </c>
      <c r="C112" s="164">
        <v>3197</v>
      </c>
      <c r="D112" s="164">
        <v>7197</v>
      </c>
      <c r="E112" s="164">
        <v>6944</v>
      </c>
      <c r="F112" s="164">
        <v>8880</v>
      </c>
      <c r="G112" s="164">
        <v>8516</v>
      </c>
      <c r="H112" s="164">
        <v>9837</v>
      </c>
      <c r="I112" s="165">
        <f t="shared" si="33"/>
        <v>0.15511977454203851</v>
      </c>
      <c r="J112" s="164">
        <f t="shared" si="32"/>
        <v>1321</v>
      </c>
      <c r="K112" s="165">
        <f t="shared" si="34"/>
        <v>1.8045342845004135E-3</v>
      </c>
    </row>
    <row r="113" spans="2:14" x14ac:dyDescent="0.25">
      <c r="B113" s="163" t="s">
        <v>121</v>
      </c>
      <c r="C113" s="164">
        <v>2498</v>
      </c>
      <c r="D113" s="164">
        <v>6746</v>
      </c>
      <c r="E113" s="164">
        <v>9830</v>
      </c>
      <c r="F113" s="164">
        <v>13414</v>
      </c>
      <c r="G113" s="164">
        <v>14245</v>
      </c>
      <c r="H113" s="164">
        <v>15602</v>
      </c>
      <c r="I113" s="165">
        <f t="shared" si="33"/>
        <v>9.5261495261495188E-2</v>
      </c>
      <c r="J113" s="164">
        <f t="shared" si="32"/>
        <v>1357</v>
      </c>
      <c r="K113" s="165">
        <f t="shared" si="34"/>
        <v>2.8620863989809345E-3</v>
      </c>
    </row>
    <row r="114" spans="2:14" x14ac:dyDescent="0.25">
      <c r="B114" s="163" t="s">
        <v>128</v>
      </c>
      <c r="C114" s="164">
        <v>1300</v>
      </c>
      <c r="D114" s="164">
        <v>3663</v>
      </c>
      <c r="E114" s="164">
        <v>6290</v>
      </c>
      <c r="F114" s="164">
        <v>6514</v>
      </c>
      <c r="G114" s="164">
        <v>6482</v>
      </c>
      <c r="H114" s="164">
        <v>6405</v>
      </c>
      <c r="I114" s="165">
        <f t="shared" si="33"/>
        <v>-1.1879049676025932E-2</v>
      </c>
      <c r="J114" s="164">
        <f t="shared" si="32"/>
        <v>-77</v>
      </c>
      <c r="K114" s="165">
        <f t="shared" si="34"/>
        <v>1.1749559918903271E-3</v>
      </c>
    </row>
    <row r="115" spans="2:14" x14ac:dyDescent="0.25">
      <c r="B115" s="163" t="s">
        <v>124</v>
      </c>
      <c r="C115" s="164">
        <v>2838</v>
      </c>
      <c r="D115" s="164">
        <v>4368</v>
      </c>
      <c r="E115" s="164">
        <v>4750</v>
      </c>
      <c r="F115" s="164">
        <v>5340</v>
      </c>
      <c r="G115" s="164">
        <v>5146</v>
      </c>
      <c r="H115" s="164">
        <v>4828</v>
      </c>
      <c r="I115" s="165">
        <f t="shared" si="33"/>
        <v>-6.1795569374271331E-2</v>
      </c>
      <c r="J115" s="164">
        <f t="shared" si="32"/>
        <v>-318</v>
      </c>
      <c r="K115" s="165">
        <f t="shared" si="34"/>
        <v>8.8566550021022632E-4</v>
      </c>
    </row>
    <row r="116" spans="2:14" x14ac:dyDescent="0.25">
      <c r="B116" s="163" t="s">
        <v>133</v>
      </c>
      <c r="C116" s="164">
        <v>406</v>
      </c>
      <c r="D116" s="164">
        <v>369</v>
      </c>
      <c r="E116" s="164">
        <v>1261</v>
      </c>
      <c r="F116" s="164">
        <v>1457</v>
      </c>
      <c r="G116" s="164">
        <v>1177</v>
      </c>
      <c r="H116" s="164">
        <v>1362</v>
      </c>
      <c r="I116" s="165">
        <f t="shared" si="33"/>
        <v>0.15717926932880211</v>
      </c>
      <c r="J116" s="164">
        <f t="shared" si="32"/>
        <v>185</v>
      </c>
      <c r="K116" s="165">
        <f t="shared" si="34"/>
        <v>2.4985012661274403E-4</v>
      </c>
    </row>
    <row r="117" spans="2:14" x14ac:dyDescent="0.25">
      <c r="B117" s="163" t="s">
        <v>136</v>
      </c>
      <c r="C117" s="164">
        <v>932</v>
      </c>
      <c r="D117" s="164">
        <v>521</v>
      </c>
      <c r="E117" s="164">
        <v>980</v>
      </c>
      <c r="F117" s="164">
        <v>944</v>
      </c>
      <c r="G117" s="164">
        <v>1508</v>
      </c>
      <c r="H117" s="164">
        <v>1010</v>
      </c>
      <c r="I117" s="165">
        <f t="shared" si="33"/>
        <v>-0.33023872679045096</v>
      </c>
      <c r="J117" s="164">
        <f t="shared" si="32"/>
        <v>-498</v>
      </c>
      <c r="K117" s="165">
        <f t="shared" si="34"/>
        <v>1.8527799403735058E-4</v>
      </c>
    </row>
    <row r="118" spans="2:14" x14ac:dyDescent="0.25">
      <c r="B118" s="168" t="s">
        <v>150</v>
      </c>
      <c r="C118" s="169">
        <f t="shared" ref="C118:H118" si="35">C110-SUM(C111:C117)</f>
        <v>9330</v>
      </c>
      <c r="D118" s="169">
        <f t="shared" si="35"/>
        <v>13385</v>
      </c>
      <c r="E118" s="169">
        <f t="shared" si="35"/>
        <v>29384</v>
      </c>
      <c r="F118" s="169">
        <f t="shared" si="35"/>
        <v>32247</v>
      </c>
      <c r="G118" s="169">
        <f t="shared" si="35"/>
        <v>35531</v>
      </c>
      <c r="H118" s="169">
        <f t="shared" si="35"/>
        <v>41064</v>
      </c>
      <c r="I118" s="170">
        <f t="shared" si="33"/>
        <v>0.15572317131518965</v>
      </c>
      <c r="J118" s="169">
        <f>H118-G118</f>
        <v>5533</v>
      </c>
      <c r="K118" s="170">
        <f t="shared" si="34"/>
        <v>7.5329262843066968E-3</v>
      </c>
    </row>
    <row r="119" spans="2:14" x14ac:dyDescent="0.25">
      <c r="B119" s="155" t="s">
        <v>53</v>
      </c>
      <c r="C119" s="153"/>
      <c r="D119" s="153"/>
      <c r="E119" s="153"/>
      <c r="F119" s="153"/>
      <c r="G119" s="153"/>
      <c r="H119" s="154"/>
      <c r="I119" s="154"/>
      <c r="J119" s="154"/>
      <c r="K119" s="153"/>
      <c r="L119" s="171"/>
      <c r="M119" s="171"/>
      <c r="N119" s="171"/>
    </row>
    <row r="120" spans="2:14" x14ac:dyDescent="0.25">
      <c r="B120" s="156" t="s">
        <v>73</v>
      </c>
      <c r="C120" s="157">
        <v>103516</v>
      </c>
      <c r="D120" s="157">
        <v>164258</v>
      </c>
      <c r="E120" s="157">
        <v>229131</v>
      </c>
      <c r="F120" s="157">
        <v>240044</v>
      </c>
      <c r="G120" s="157">
        <v>250407</v>
      </c>
      <c r="H120" s="157">
        <v>282601</v>
      </c>
      <c r="I120" s="158">
        <f>IFERROR(H120/G120-1,"-")</f>
        <v>0.12856669342310711</v>
      </c>
      <c r="J120" s="157">
        <f>H120-G120</f>
        <v>32194</v>
      </c>
      <c r="K120" s="158">
        <f>H120/H$8</f>
        <v>5.184133306232605E-2</v>
      </c>
      <c r="L120" s="107"/>
      <c r="M120" s="107"/>
      <c r="N120" s="107"/>
    </row>
    <row r="121" spans="2:14" x14ac:dyDescent="0.25">
      <c r="B121" s="159" t="s">
        <v>102</v>
      </c>
      <c r="C121" s="160">
        <v>61571</v>
      </c>
      <c r="D121" s="160">
        <v>104557</v>
      </c>
      <c r="E121" s="160">
        <v>134886</v>
      </c>
      <c r="F121" s="160">
        <v>147214</v>
      </c>
      <c r="G121" s="160">
        <v>155988</v>
      </c>
      <c r="H121" s="160">
        <v>178403</v>
      </c>
      <c r="I121" s="161">
        <f>IFERROR(H121/G121-1,"-")</f>
        <v>0.14369695104751656</v>
      </c>
      <c r="J121" s="160">
        <f t="shared" ref="J121:J131" si="36">H121-G121</f>
        <v>22415</v>
      </c>
      <c r="K121" s="161">
        <f>H121/H$8</f>
        <v>3.2726881158658863E-2</v>
      </c>
    </row>
    <row r="122" spans="2:14" x14ac:dyDescent="0.25">
      <c r="B122" s="163" t="s">
        <v>108</v>
      </c>
      <c r="C122" s="164">
        <v>27791</v>
      </c>
      <c r="D122" s="164">
        <v>53247</v>
      </c>
      <c r="E122" s="164">
        <v>69865</v>
      </c>
      <c r="F122" s="164">
        <v>67025</v>
      </c>
      <c r="G122" s="164">
        <v>75188</v>
      </c>
      <c r="H122" s="164">
        <v>93462</v>
      </c>
      <c r="I122" s="165">
        <f>IFERROR(H122/G122-1,"-")</f>
        <v>0.24304410278235888</v>
      </c>
      <c r="J122" s="164">
        <f t="shared" si="36"/>
        <v>18274</v>
      </c>
      <c r="K122" s="165">
        <f>H122/H$8</f>
        <v>1.7145001860117682E-2</v>
      </c>
    </row>
    <row r="123" spans="2:14" x14ac:dyDescent="0.25">
      <c r="B123" s="163" t="s">
        <v>105</v>
      </c>
      <c r="C123" s="164">
        <v>33780</v>
      </c>
      <c r="D123" s="164">
        <v>51310</v>
      </c>
      <c r="E123" s="164">
        <v>65021</v>
      </c>
      <c r="F123" s="164">
        <v>80189</v>
      </c>
      <c r="G123" s="164">
        <v>80800</v>
      </c>
      <c r="H123" s="164">
        <v>84941</v>
      </c>
      <c r="I123" s="165">
        <f>IFERROR(H123/G123-1,"-")</f>
        <v>5.1250000000000018E-2</v>
      </c>
      <c r="J123" s="164">
        <f t="shared" si="36"/>
        <v>4141</v>
      </c>
      <c r="K123" s="165">
        <f>H123/H$8</f>
        <v>1.5581879298541183E-2</v>
      </c>
    </row>
    <row r="124" spans="2:14" x14ac:dyDescent="0.25">
      <c r="B124" s="159" t="s">
        <v>112</v>
      </c>
      <c r="C124" s="160">
        <v>41945</v>
      </c>
      <c r="D124" s="160">
        <v>59701</v>
      </c>
      <c r="E124" s="160">
        <v>94245</v>
      </c>
      <c r="F124" s="160">
        <v>92830</v>
      </c>
      <c r="G124" s="160">
        <v>94419</v>
      </c>
      <c r="H124" s="160">
        <v>104198</v>
      </c>
      <c r="I124" s="161">
        <f>IFERROR(H124/G124-1,"-")</f>
        <v>0.10357025598661296</v>
      </c>
      <c r="J124" s="160">
        <f t="shared" si="36"/>
        <v>9779</v>
      </c>
      <c r="K124" s="161">
        <f>H124/H$8</f>
        <v>1.9114451903667184E-2</v>
      </c>
    </row>
    <row r="125" spans="2:14" x14ac:dyDescent="0.25">
      <c r="B125" s="163" t="s">
        <v>115</v>
      </c>
      <c r="C125" s="164">
        <v>3941</v>
      </c>
      <c r="D125" s="164">
        <v>3336</v>
      </c>
      <c r="E125" s="164">
        <v>9917</v>
      </c>
      <c r="F125" s="164">
        <v>11654</v>
      </c>
      <c r="G125" s="164">
        <v>10678</v>
      </c>
      <c r="H125" s="164">
        <v>10456</v>
      </c>
      <c r="I125" s="165">
        <f t="shared" ref="I125:I132" si="37">IFERROR(H125/G125-1,"-")</f>
        <v>-2.0790410189174047E-2</v>
      </c>
      <c r="J125" s="164">
        <f t="shared" si="36"/>
        <v>-222</v>
      </c>
      <c r="K125" s="165">
        <f t="shared" ref="K125:K132" si="38">H125/H$8</f>
        <v>1.9180858471827104E-3</v>
      </c>
    </row>
    <row r="126" spans="2:14" x14ac:dyDescent="0.25">
      <c r="B126" s="163" t="s">
        <v>118</v>
      </c>
      <c r="C126" s="164">
        <v>4053</v>
      </c>
      <c r="D126" s="164">
        <v>7314</v>
      </c>
      <c r="E126" s="164">
        <v>11261</v>
      </c>
      <c r="F126" s="164">
        <v>13315</v>
      </c>
      <c r="G126" s="164">
        <v>13141</v>
      </c>
      <c r="H126" s="164">
        <v>15417</v>
      </c>
      <c r="I126" s="165">
        <f t="shared" si="37"/>
        <v>0.17319838672855936</v>
      </c>
      <c r="J126" s="164">
        <f t="shared" si="36"/>
        <v>2276</v>
      </c>
      <c r="K126" s="165">
        <f t="shared" si="38"/>
        <v>2.8281493406671623E-3</v>
      </c>
    </row>
    <row r="127" spans="2:14" x14ac:dyDescent="0.25">
      <c r="B127" s="163" t="s">
        <v>121</v>
      </c>
      <c r="C127" s="164">
        <v>2906</v>
      </c>
      <c r="D127" s="164">
        <v>7134</v>
      </c>
      <c r="E127" s="164">
        <v>8524</v>
      </c>
      <c r="F127" s="164">
        <v>8780</v>
      </c>
      <c r="G127" s="164">
        <v>8587</v>
      </c>
      <c r="H127" s="164">
        <v>9534</v>
      </c>
      <c r="I127" s="165">
        <f t="shared" si="37"/>
        <v>0.11028298590893204</v>
      </c>
      <c r="J127" s="164">
        <f t="shared" si="36"/>
        <v>947</v>
      </c>
      <c r="K127" s="165">
        <f t="shared" si="38"/>
        <v>1.7489508862892082E-3</v>
      </c>
    </row>
    <row r="128" spans="2:14" x14ac:dyDescent="0.25">
      <c r="B128" s="163" t="s">
        <v>128</v>
      </c>
      <c r="C128" s="164">
        <v>784</v>
      </c>
      <c r="D128" s="164">
        <v>1333</v>
      </c>
      <c r="E128" s="164">
        <v>2573</v>
      </c>
      <c r="F128" s="164">
        <v>2637</v>
      </c>
      <c r="G128" s="164">
        <v>2356</v>
      </c>
      <c r="H128" s="164">
        <v>2766</v>
      </c>
      <c r="I128" s="165">
        <f t="shared" si="37"/>
        <v>0.17402376910016981</v>
      </c>
      <c r="J128" s="164">
        <f t="shared" si="36"/>
        <v>410</v>
      </c>
      <c r="K128" s="165">
        <f t="shared" si="38"/>
        <v>5.0740488268050663E-4</v>
      </c>
    </row>
    <row r="129" spans="2:14" x14ac:dyDescent="0.25">
      <c r="B129" s="163" t="s">
        <v>124</v>
      </c>
      <c r="C129" s="164">
        <v>812</v>
      </c>
      <c r="D129" s="164">
        <v>1357</v>
      </c>
      <c r="E129" s="164">
        <v>1836</v>
      </c>
      <c r="F129" s="164">
        <v>1935</v>
      </c>
      <c r="G129" s="164">
        <v>2097</v>
      </c>
      <c r="H129" s="164">
        <v>2540</v>
      </c>
      <c r="I129" s="165">
        <f t="shared" si="37"/>
        <v>0.21125417262756319</v>
      </c>
      <c r="J129" s="164">
        <f t="shared" si="36"/>
        <v>443</v>
      </c>
      <c r="K129" s="165">
        <f t="shared" si="38"/>
        <v>4.6594663847016878E-4</v>
      </c>
    </row>
    <row r="130" spans="2:14" x14ac:dyDescent="0.25">
      <c r="B130" s="163" t="s">
        <v>133</v>
      </c>
      <c r="C130" s="164">
        <v>678</v>
      </c>
      <c r="D130" s="164">
        <v>555</v>
      </c>
      <c r="E130" s="164">
        <v>1075</v>
      </c>
      <c r="F130" s="164">
        <v>1342</v>
      </c>
      <c r="G130" s="164">
        <v>1334</v>
      </c>
      <c r="H130" s="164">
        <v>1128</v>
      </c>
      <c r="I130" s="165">
        <f t="shared" si="37"/>
        <v>-0.15442278860569714</v>
      </c>
      <c r="J130" s="164">
        <f t="shared" si="36"/>
        <v>-206</v>
      </c>
      <c r="K130" s="165">
        <f t="shared" si="38"/>
        <v>2.0692433393478362E-4</v>
      </c>
    </row>
    <row r="131" spans="2:14" x14ac:dyDescent="0.25">
      <c r="B131" s="163" t="s">
        <v>136</v>
      </c>
      <c r="C131" s="164">
        <v>1097</v>
      </c>
      <c r="D131" s="164">
        <v>919</v>
      </c>
      <c r="E131" s="164">
        <v>1885</v>
      </c>
      <c r="F131" s="164">
        <v>2455</v>
      </c>
      <c r="G131" s="164">
        <v>2502</v>
      </c>
      <c r="H131" s="164">
        <v>2367</v>
      </c>
      <c r="I131" s="165">
        <f t="shared" si="37"/>
        <v>-5.3956834532374098E-2</v>
      </c>
      <c r="J131" s="164">
        <f t="shared" si="36"/>
        <v>-135</v>
      </c>
      <c r="K131" s="165">
        <f t="shared" si="38"/>
        <v>4.3421090285783052E-4</v>
      </c>
    </row>
    <row r="132" spans="2:14" x14ac:dyDescent="0.25">
      <c r="B132" s="168" t="s">
        <v>150</v>
      </c>
      <c r="C132" s="169">
        <f t="shared" ref="C132:H132" si="39">C124-SUM(C125:C131)</f>
        <v>27674</v>
      </c>
      <c r="D132" s="169">
        <f t="shared" si="39"/>
        <v>37753</v>
      </c>
      <c r="E132" s="169">
        <f t="shared" si="39"/>
        <v>57174</v>
      </c>
      <c r="F132" s="169">
        <f t="shared" si="39"/>
        <v>50712</v>
      </c>
      <c r="G132" s="169">
        <f t="shared" si="39"/>
        <v>53724</v>
      </c>
      <c r="H132" s="169">
        <f t="shared" si="39"/>
        <v>59990</v>
      </c>
      <c r="I132" s="170">
        <f t="shared" si="37"/>
        <v>0.11663316208770746</v>
      </c>
      <c r="J132" s="169">
        <f>H132-G132</f>
        <v>6266</v>
      </c>
      <c r="K132" s="170">
        <f t="shared" si="38"/>
        <v>1.1004779071584814E-2</v>
      </c>
    </row>
    <row r="133" spans="2:14" x14ac:dyDescent="0.25">
      <c r="B133" s="155" t="s">
        <v>54</v>
      </c>
      <c r="C133" s="153"/>
      <c r="D133" s="153"/>
      <c r="E133" s="153"/>
      <c r="F133" s="153"/>
      <c r="G133" s="153"/>
      <c r="H133" s="154"/>
      <c r="I133" s="154"/>
      <c r="J133" s="154"/>
      <c r="K133" s="153"/>
      <c r="L133" s="171"/>
      <c r="M133" s="171"/>
      <c r="N133" s="171"/>
    </row>
    <row r="134" spans="2:14" x14ac:dyDescent="0.25">
      <c r="B134" s="156" t="s">
        <v>73</v>
      </c>
      <c r="C134" s="157">
        <v>96681</v>
      </c>
      <c r="D134" s="157">
        <v>140346</v>
      </c>
      <c r="E134" s="157">
        <v>257142</v>
      </c>
      <c r="F134" s="157">
        <v>280769</v>
      </c>
      <c r="G134" s="157">
        <v>288350</v>
      </c>
      <c r="H134" s="157">
        <v>287664</v>
      </c>
      <c r="I134" s="158">
        <f>IFERROR(H134/G134-1,"-")</f>
        <v>-2.3790532339170722E-3</v>
      </c>
      <c r="J134" s="157">
        <f>H134-G134</f>
        <v>-686</v>
      </c>
      <c r="K134" s="158">
        <f>H134/H$8</f>
        <v>5.277010779877269E-2</v>
      </c>
      <c r="L134" s="107"/>
      <c r="M134" s="107"/>
      <c r="N134" s="107"/>
    </row>
    <row r="135" spans="2:14" x14ac:dyDescent="0.25">
      <c r="B135" s="159" t="s">
        <v>102</v>
      </c>
      <c r="C135" s="160">
        <v>26839</v>
      </c>
      <c r="D135" s="160">
        <v>45216</v>
      </c>
      <c r="E135" s="160">
        <v>29086</v>
      </c>
      <c r="F135" s="160">
        <v>33671</v>
      </c>
      <c r="G135" s="160">
        <v>29209</v>
      </c>
      <c r="H135" s="160">
        <v>32990</v>
      </c>
      <c r="I135" s="161">
        <f>IFERROR(H135/G135-1,"-")</f>
        <v>0.12944640350576875</v>
      </c>
      <c r="J135" s="160">
        <f t="shared" ref="J135:J145" si="40">H135-G135</f>
        <v>3781</v>
      </c>
      <c r="K135" s="161">
        <f>H135/H$8</f>
        <v>6.0518029933586091E-3</v>
      </c>
    </row>
    <row r="136" spans="2:14" x14ac:dyDescent="0.25">
      <c r="B136" s="163" t="s">
        <v>108</v>
      </c>
      <c r="C136" s="164">
        <v>20058</v>
      </c>
      <c r="D136" s="164">
        <v>34195</v>
      </c>
      <c r="E136" s="164">
        <v>19968</v>
      </c>
      <c r="F136" s="164">
        <v>22352</v>
      </c>
      <c r="G136" s="164">
        <v>18376</v>
      </c>
      <c r="H136" s="164">
        <v>19606</v>
      </c>
      <c r="I136" s="165">
        <f>IFERROR(H136/G136-1,"-")</f>
        <v>6.693513278188945E-2</v>
      </c>
      <c r="J136" s="164">
        <f t="shared" si="40"/>
        <v>1230</v>
      </c>
      <c r="K136" s="165">
        <f>H136/H$8</f>
        <v>3.5965944070260351E-3</v>
      </c>
    </row>
    <row r="137" spans="2:14" x14ac:dyDescent="0.25">
      <c r="B137" s="163" t="s">
        <v>105</v>
      </c>
      <c r="C137" s="164">
        <v>6781</v>
      </c>
      <c r="D137" s="164">
        <v>11021</v>
      </c>
      <c r="E137" s="164">
        <v>9118</v>
      </c>
      <c r="F137" s="164">
        <v>11319</v>
      </c>
      <c r="G137" s="164">
        <v>10833</v>
      </c>
      <c r="H137" s="164">
        <v>13384</v>
      </c>
      <c r="I137" s="165">
        <f>IFERROR(H137/G137-1,"-")</f>
        <v>0.23548416874365374</v>
      </c>
      <c r="J137" s="164">
        <f t="shared" si="40"/>
        <v>2551</v>
      </c>
      <c r="K137" s="165">
        <f>H137/H$8</f>
        <v>2.4552085863325745E-3</v>
      </c>
    </row>
    <row r="138" spans="2:14" x14ac:dyDescent="0.25">
      <c r="B138" s="159" t="s">
        <v>112</v>
      </c>
      <c r="C138" s="160">
        <v>69842</v>
      </c>
      <c r="D138" s="160">
        <v>95130</v>
      </c>
      <c r="E138" s="160">
        <v>228056</v>
      </c>
      <c r="F138" s="160">
        <v>247098</v>
      </c>
      <c r="G138" s="160">
        <v>259141</v>
      </c>
      <c r="H138" s="160">
        <v>254674</v>
      </c>
      <c r="I138" s="161">
        <f>IFERROR(H138/G138-1,"-")</f>
        <v>-1.7237720005711221E-2</v>
      </c>
      <c r="J138" s="160">
        <f t="shared" si="40"/>
        <v>-4467</v>
      </c>
      <c r="K138" s="161">
        <f>H138/H$8</f>
        <v>4.6718304805414078E-2</v>
      </c>
    </row>
    <row r="139" spans="2:14" x14ac:dyDescent="0.25">
      <c r="B139" s="163" t="s">
        <v>115</v>
      </c>
      <c r="C139" s="164">
        <v>26093</v>
      </c>
      <c r="D139" s="164">
        <v>26467</v>
      </c>
      <c r="E139" s="164">
        <v>96562</v>
      </c>
      <c r="F139" s="164">
        <v>105994</v>
      </c>
      <c r="G139" s="164">
        <v>116401</v>
      </c>
      <c r="H139" s="164">
        <v>115809</v>
      </c>
      <c r="I139" s="165">
        <f t="shared" ref="I139:I146" si="41">IFERROR(H139/G139-1,"-")</f>
        <v>-5.0858669599058715E-3</v>
      </c>
      <c r="J139" s="164">
        <f t="shared" si="40"/>
        <v>-592</v>
      </c>
      <c r="K139" s="165">
        <f t="shared" ref="K139:K146" si="42">H139/H$8</f>
        <v>2.1244415060862904E-2</v>
      </c>
    </row>
    <row r="140" spans="2:14" x14ac:dyDescent="0.25">
      <c r="B140" s="163" t="s">
        <v>118</v>
      </c>
      <c r="C140" s="164">
        <v>6042</v>
      </c>
      <c r="D140" s="164">
        <v>9298</v>
      </c>
      <c r="E140" s="164">
        <v>16587</v>
      </c>
      <c r="F140" s="164">
        <v>20868</v>
      </c>
      <c r="G140" s="164">
        <v>21452</v>
      </c>
      <c r="H140" s="164">
        <v>21670</v>
      </c>
      <c r="I140" s="165">
        <f t="shared" si="41"/>
        <v>1.0162222636584062E-2</v>
      </c>
      <c r="J140" s="164">
        <f t="shared" si="40"/>
        <v>218</v>
      </c>
      <c r="K140" s="165">
        <f t="shared" si="42"/>
        <v>3.9752219116726602E-3</v>
      </c>
    </row>
    <row r="141" spans="2:14" x14ac:dyDescent="0.25">
      <c r="B141" s="163" t="s">
        <v>121</v>
      </c>
      <c r="C141" s="164">
        <v>6586</v>
      </c>
      <c r="D141" s="164">
        <v>15246</v>
      </c>
      <c r="E141" s="164">
        <v>26940</v>
      </c>
      <c r="F141" s="164">
        <v>25146</v>
      </c>
      <c r="G141" s="164">
        <v>24606</v>
      </c>
      <c r="H141" s="164">
        <v>23656</v>
      </c>
      <c r="I141" s="165">
        <f t="shared" si="41"/>
        <v>-3.8608469478988883E-2</v>
      </c>
      <c r="J141" s="164">
        <f t="shared" si="40"/>
        <v>-950</v>
      </c>
      <c r="K141" s="165">
        <f t="shared" si="42"/>
        <v>4.3395408187599654E-3</v>
      </c>
    </row>
    <row r="142" spans="2:14" x14ac:dyDescent="0.25">
      <c r="B142" s="163" t="s">
        <v>128</v>
      </c>
      <c r="C142" s="164">
        <v>1273</v>
      </c>
      <c r="D142" s="164">
        <v>4366</v>
      </c>
      <c r="E142" s="164">
        <v>9965</v>
      </c>
      <c r="F142" s="164">
        <v>8970</v>
      </c>
      <c r="G142" s="164">
        <v>6557</v>
      </c>
      <c r="H142" s="164">
        <v>5888</v>
      </c>
      <c r="I142" s="165">
        <f t="shared" si="41"/>
        <v>-0.10202836663108128</v>
      </c>
      <c r="J142" s="164">
        <f t="shared" si="40"/>
        <v>-669</v>
      </c>
      <c r="K142" s="165">
        <f t="shared" si="42"/>
        <v>1.0801156721702179E-3</v>
      </c>
    </row>
    <row r="143" spans="2:14" x14ac:dyDescent="0.25">
      <c r="B143" s="163" t="s">
        <v>124</v>
      </c>
      <c r="C143" s="164">
        <v>1935</v>
      </c>
      <c r="D143" s="164">
        <v>3344</v>
      </c>
      <c r="E143" s="164">
        <v>4569</v>
      </c>
      <c r="F143" s="164">
        <v>5508</v>
      </c>
      <c r="G143" s="164">
        <v>5591</v>
      </c>
      <c r="H143" s="164">
        <v>4631</v>
      </c>
      <c r="I143" s="165">
        <f t="shared" si="41"/>
        <v>-0.17170452512967271</v>
      </c>
      <c r="J143" s="164">
        <f t="shared" si="40"/>
        <v>-960</v>
      </c>
      <c r="K143" s="165">
        <f t="shared" si="42"/>
        <v>8.4952711919502027E-4</v>
      </c>
    </row>
    <row r="144" spans="2:14" x14ac:dyDescent="0.25">
      <c r="B144" s="163" t="s">
        <v>133</v>
      </c>
      <c r="C144" s="164">
        <v>1979</v>
      </c>
      <c r="D144" s="164">
        <v>1422</v>
      </c>
      <c r="E144" s="164">
        <v>3324</v>
      </c>
      <c r="F144" s="164">
        <v>3693</v>
      </c>
      <c r="G144" s="164">
        <v>3368</v>
      </c>
      <c r="H144" s="164">
        <v>3484</v>
      </c>
      <c r="I144" s="165">
        <f t="shared" si="41"/>
        <v>3.444180522565321E-2</v>
      </c>
      <c r="J144" s="164">
        <f t="shared" si="40"/>
        <v>116</v>
      </c>
      <c r="K144" s="165">
        <f t="shared" si="42"/>
        <v>6.3911735764963303E-4</v>
      </c>
    </row>
    <row r="145" spans="2:14" x14ac:dyDescent="0.25">
      <c r="B145" s="163" t="s">
        <v>136</v>
      </c>
      <c r="C145" s="164">
        <v>4050</v>
      </c>
      <c r="D145" s="164">
        <v>947</v>
      </c>
      <c r="E145" s="164">
        <v>2079</v>
      </c>
      <c r="F145" s="164">
        <v>2886</v>
      </c>
      <c r="G145" s="164">
        <v>2832</v>
      </c>
      <c r="H145" s="164">
        <v>2253</v>
      </c>
      <c r="I145" s="165">
        <f t="shared" si="41"/>
        <v>-0.20444915254237284</v>
      </c>
      <c r="J145" s="164">
        <f t="shared" si="40"/>
        <v>-579</v>
      </c>
      <c r="K145" s="165">
        <f t="shared" si="42"/>
        <v>4.1329833719420874E-4</v>
      </c>
    </row>
    <row r="146" spans="2:14" x14ac:dyDescent="0.25">
      <c r="B146" s="168" t="s">
        <v>150</v>
      </c>
      <c r="C146" s="169">
        <f t="shared" ref="C146:H146" si="43">C138-SUM(C139:C145)</f>
        <v>21884</v>
      </c>
      <c r="D146" s="169">
        <f t="shared" si="43"/>
        <v>34040</v>
      </c>
      <c r="E146" s="169">
        <f t="shared" si="43"/>
        <v>68030</v>
      </c>
      <c r="F146" s="169">
        <f t="shared" si="43"/>
        <v>74033</v>
      </c>
      <c r="G146" s="169">
        <f t="shared" si="43"/>
        <v>78334</v>
      </c>
      <c r="H146" s="169">
        <f t="shared" si="43"/>
        <v>77283</v>
      </c>
      <c r="I146" s="170">
        <f t="shared" si="41"/>
        <v>-1.3416907090152419E-2</v>
      </c>
      <c r="J146" s="169">
        <f>H146-G146</f>
        <v>-1051</v>
      </c>
      <c r="K146" s="170">
        <f t="shared" si="42"/>
        <v>1.4177068527909471E-2</v>
      </c>
    </row>
    <row r="147" spans="2:14" x14ac:dyDescent="0.25">
      <c r="B147" s="155" t="s">
        <v>55</v>
      </c>
      <c r="C147" s="153"/>
      <c r="D147" s="153"/>
      <c r="E147" s="153"/>
      <c r="F147" s="153"/>
      <c r="G147" s="153"/>
      <c r="H147" s="154"/>
      <c r="I147" s="154"/>
      <c r="J147" s="154"/>
      <c r="K147" s="153"/>
      <c r="L147" s="171"/>
      <c r="M147" s="171"/>
      <c r="N147" s="171"/>
    </row>
    <row r="148" spans="2:14" x14ac:dyDescent="0.25">
      <c r="B148" s="156" t="s">
        <v>73</v>
      </c>
      <c r="C148" s="157">
        <v>3172943</v>
      </c>
      <c r="D148" s="157">
        <v>4742835</v>
      </c>
      <c r="E148" s="157">
        <v>9631671</v>
      </c>
      <c r="F148" s="157">
        <v>10501532</v>
      </c>
      <c r="G148" s="157">
        <v>11094999</v>
      </c>
      <c r="H148" s="157">
        <v>11025993</v>
      </c>
      <c r="I148" s="158">
        <f>IFERROR(H148/G148-1,"-")</f>
        <v>-6.2195589201945456E-3</v>
      </c>
      <c r="J148" s="157">
        <f>H148-G148</f>
        <v>-69006</v>
      </c>
      <c r="K148" s="158">
        <f>H148/H$8</f>
        <v>2.02264739139591</v>
      </c>
      <c r="L148" s="107"/>
      <c r="M148" s="107"/>
      <c r="N148" s="107"/>
    </row>
    <row r="149" spans="2:14" x14ac:dyDescent="0.25">
      <c r="B149" s="159" t="s">
        <v>102</v>
      </c>
      <c r="C149" s="160">
        <v>935240</v>
      </c>
      <c r="D149" s="160">
        <v>1640994</v>
      </c>
      <c r="E149" s="160">
        <v>2092874</v>
      </c>
      <c r="F149" s="160">
        <v>2145246</v>
      </c>
      <c r="G149" s="160">
        <v>2174056</v>
      </c>
      <c r="H149" s="160">
        <v>2188497</v>
      </c>
      <c r="I149" s="161">
        <f>IFERROR(H149/G149-1,"-")</f>
        <v>6.6424231942507905E-3</v>
      </c>
      <c r="J149" s="160">
        <f t="shared" ref="J149:J159" si="44">H149-G149</f>
        <v>14441</v>
      </c>
      <c r="K149" s="161">
        <f>H149/H$8</f>
        <v>0.40146567734332633</v>
      </c>
    </row>
    <row r="150" spans="2:14" x14ac:dyDescent="0.25">
      <c r="B150" s="163" t="s">
        <v>108</v>
      </c>
      <c r="C150" s="164">
        <v>431085</v>
      </c>
      <c r="D150" s="164">
        <v>864462</v>
      </c>
      <c r="E150" s="164">
        <v>889575</v>
      </c>
      <c r="F150" s="164">
        <v>904945</v>
      </c>
      <c r="G150" s="164">
        <v>881902</v>
      </c>
      <c r="H150" s="164">
        <v>879955</v>
      </c>
      <c r="I150" s="165">
        <f>IFERROR(H150/G150-1,"-")</f>
        <v>-2.2077282963413047E-3</v>
      </c>
      <c r="J150" s="164">
        <f t="shared" si="44"/>
        <v>-1947</v>
      </c>
      <c r="K150" s="165">
        <f>H150/H$8</f>
        <v>0.1614220764783533</v>
      </c>
    </row>
    <row r="151" spans="2:14" x14ac:dyDescent="0.25">
      <c r="B151" s="163" t="s">
        <v>105</v>
      </c>
      <c r="C151" s="164">
        <v>504155</v>
      </c>
      <c r="D151" s="164">
        <v>776532</v>
      </c>
      <c r="E151" s="164">
        <v>1203299</v>
      </c>
      <c r="F151" s="164">
        <v>1240301</v>
      </c>
      <c r="G151" s="164">
        <v>1292154</v>
      </c>
      <c r="H151" s="164">
        <v>1308542</v>
      </c>
      <c r="I151" s="165">
        <f>IFERROR(H151/G151-1,"-")</f>
        <v>1.2682698811441906E-2</v>
      </c>
      <c r="J151" s="164">
        <f t="shared" si="44"/>
        <v>16388</v>
      </c>
      <c r="K151" s="165">
        <f>H151/H$8</f>
        <v>0.24004360086497306</v>
      </c>
    </row>
    <row r="152" spans="2:14" x14ac:dyDescent="0.25">
      <c r="B152" s="159" t="s">
        <v>112</v>
      </c>
      <c r="C152" s="160">
        <v>2237703</v>
      </c>
      <c r="D152" s="160">
        <v>3101841</v>
      </c>
      <c r="E152" s="160">
        <v>7538797</v>
      </c>
      <c r="F152" s="160">
        <v>8356286</v>
      </c>
      <c r="G152" s="160">
        <v>8920943</v>
      </c>
      <c r="H152" s="160">
        <v>8837496</v>
      </c>
      <c r="I152" s="161">
        <f>IFERROR(H152/G152-1,"-")</f>
        <v>-9.3540559557436787E-3</v>
      </c>
      <c r="J152" s="160">
        <f t="shared" si="44"/>
        <v>-83447</v>
      </c>
      <c r="K152" s="161">
        <f>H152/H$8</f>
        <v>1.6211817140525837</v>
      </c>
    </row>
    <row r="153" spans="2:14" x14ac:dyDescent="0.25">
      <c r="B153" s="163" t="s">
        <v>115</v>
      </c>
      <c r="C153" s="164">
        <v>878047</v>
      </c>
      <c r="D153" s="164">
        <v>897699</v>
      </c>
      <c r="E153" s="164">
        <v>3464144</v>
      </c>
      <c r="F153" s="164">
        <v>3898142</v>
      </c>
      <c r="G153" s="164">
        <v>4171633</v>
      </c>
      <c r="H153" s="164">
        <v>4133635</v>
      </c>
      <c r="I153" s="165">
        <f t="shared" ref="I153:I160" si="45">IFERROR(H153/G153-1,"-")</f>
        <v>-9.1086632021560865E-3</v>
      </c>
      <c r="J153" s="164">
        <f t="shared" si="44"/>
        <v>-37998</v>
      </c>
      <c r="K153" s="165">
        <f t="shared" ref="K153:K160" si="46">H153/H$8</f>
        <v>0.75828871374513229</v>
      </c>
    </row>
    <row r="154" spans="2:14" x14ac:dyDescent="0.25">
      <c r="B154" s="163" t="s">
        <v>118</v>
      </c>
      <c r="C154" s="164">
        <v>282889</v>
      </c>
      <c r="D154" s="164">
        <v>453625</v>
      </c>
      <c r="E154" s="164">
        <v>782803</v>
      </c>
      <c r="F154" s="164">
        <v>878213</v>
      </c>
      <c r="G154" s="164">
        <v>907871</v>
      </c>
      <c r="H154" s="164">
        <v>899028</v>
      </c>
      <c r="I154" s="165">
        <f t="shared" si="45"/>
        <v>-9.7403706033125648E-3</v>
      </c>
      <c r="J154" s="164">
        <f t="shared" si="44"/>
        <v>-8843</v>
      </c>
      <c r="K154" s="165">
        <f t="shared" si="46"/>
        <v>0.16492089546872396</v>
      </c>
    </row>
    <row r="155" spans="2:14" x14ac:dyDescent="0.25">
      <c r="B155" s="163" t="s">
        <v>121</v>
      </c>
      <c r="C155" s="164">
        <v>119817</v>
      </c>
      <c r="D155" s="164">
        <v>261410</v>
      </c>
      <c r="E155" s="164">
        <v>401139</v>
      </c>
      <c r="F155" s="164">
        <v>441288</v>
      </c>
      <c r="G155" s="164">
        <v>474285</v>
      </c>
      <c r="H155" s="164">
        <v>462868</v>
      </c>
      <c r="I155" s="165">
        <f t="shared" si="45"/>
        <v>-2.4072024204855769E-2</v>
      </c>
      <c r="J155" s="164">
        <f t="shared" si="44"/>
        <v>-11417</v>
      </c>
      <c r="K155" s="165">
        <f t="shared" si="46"/>
        <v>8.4910153013940975E-2</v>
      </c>
    </row>
    <row r="156" spans="2:14" x14ac:dyDescent="0.25">
      <c r="B156" s="163" t="s">
        <v>128</v>
      </c>
      <c r="C156" s="164">
        <v>79920</v>
      </c>
      <c r="D156" s="164">
        <v>187345</v>
      </c>
      <c r="E156" s="164">
        <v>340856</v>
      </c>
      <c r="F156" s="164">
        <v>332563</v>
      </c>
      <c r="G156" s="164">
        <v>352321</v>
      </c>
      <c r="H156" s="164">
        <v>325648</v>
      </c>
      <c r="I156" s="165">
        <f t="shared" si="45"/>
        <v>-7.5706528989188837E-2</v>
      </c>
      <c r="J156" s="164">
        <f t="shared" si="44"/>
        <v>-26673</v>
      </c>
      <c r="K156" s="165">
        <f t="shared" si="46"/>
        <v>5.9738027923044695E-2</v>
      </c>
    </row>
    <row r="157" spans="2:14" x14ac:dyDescent="0.25">
      <c r="B157" s="163" t="s">
        <v>124</v>
      </c>
      <c r="C157" s="164">
        <v>112585</v>
      </c>
      <c r="D157" s="164">
        <v>188423</v>
      </c>
      <c r="E157" s="164">
        <v>295225</v>
      </c>
      <c r="F157" s="164">
        <v>304946</v>
      </c>
      <c r="G157" s="164">
        <v>318457</v>
      </c>
      <c r="H157" s="164">
        <v>299001</v>
      </c>
      <c r="I157" s="165">
        <f t="shared" si="45"/>
        <v>-6.1094590478463329E-2</v>
      </c>
      <c r="J157" s="164">
        <f t="shared" si="44"/>
        <v>-19456</v>
      </c>
      <c r="K157" s="165">
        <f t="shared" si="46"/>
        <v>5.4849807420952336E-2</v>
      </c>
    </row>
    <row r="158" spans="2:14" x14ac:dyDescent="0.25">
      <c r="B158" s="163" t="s">
        <v>133</v>
      </c>
      <c r="C158" s="164">
        <v>57718</v>
      </c>
      <c r="D158" s="164">
        <v>51092</v>
      </c>
      <c r="E158" s="164">
        <v>125173</v>
      </c>
      <c r="F158" s="164">
        <v>136558</v>
      </c>
      <c r="G158" s="164">
        <v>127870</v>
      </c>
      <c r="H158" s="164">
        <v>125441</v>
      </c>
      <c r="I158" s="165">
        <f t="shared" si="45"/>
        <v>-1.8995855165402364E-2</v>
      </c>
      <c r="J158" s="164">
        <f t="shared" si="44"/>
        <v>-2429</v>
      </c>
      <c r="K158" s="165">
        <f t="shared" si="46"/>
        <v>2.301134341588049E-2</v>
      </c>
    </row>
    <row r="159" spans="2:14" x14ac:dyDescent="0.25">
      <c r="B159" s="163" t="s">
        <v>136</v>
      </c>
      <c r="C159" s="164">
        <v>85611</v>
      </c>
      <c r="D159" s="164">
        <v>44748</v>
      </c>
      <c r="E159" s="164">
        <v>114124</v>
      </c>
      <c r="F159" s="164">
        <v>142863</v>
      </c>
      <c r="G159" s="164">
        <v>138608</v>
      </c>
      <c r="H159" s="164">
        <v>117314</v>
      </c>
      <c r="I159" s="165">
        <f t="shared" si="45"/>
        <v>-0.15362749624841276</v>
      </c>
      <c r="J159" s="164">
        <f t="shared" si="44"/>
        <v>-21294</v>
      </c>
      <c r="K159" s="165">
        <f t="shared" si="46"/>
        <v>2.1520497616334403E-2</v>
      </c>
    </row>
    <row r="160" spans="2:14" x14ac:dyDescent="0.25">
      <c r="B160" s="168" t="s">
        <v>150</v>
      </c>
      <c r="C160" s="169">
        <f t="shared" ref="C160:H160" si="47">C152-SUM(C153:C159)</f>
        <v>621116</v>
      </c>
      <c r="D160" s="169">
        <f t="shared" si="47"/>
        <v>1017499</v>
      </c>
      <c r="E160" s="169">
        <f t="shared" si="47"/>
        <v>2015333</v>
      </c>
      <c r="F160" s="169">
        <f t="shared" si="47"/>
        <v>2221713</v>
      </c>
      <c r="G160" s="169">
        <f t="shared" si="47"/>
        <v>2429898</v>
      </c>
      <c r="H160" s="169">
        <f t="shared" si="47"/>
        <v>2474561</v>
      </c>
      <c r="I160" s="170">
        <f t="shared" si="45"/>
        <v>1.8380606922595133E-2</v>
      </c>
      <c r="J160" s="169">
        <f>H160-G160</f>
        <v>44663</v>
      </c>
      <c r="K160" s="170">
        <f t="shared" si="46"/>
        <v>0.45394227544857452</v>
      </c>
    </row>
    <row r="161" spans="2:1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</row>
    <row r="162" spans="2:11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9EF7E-8F2A-4DAF-86B1-4BA41180ECCC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57"/>
    </row>
    <row r="6" spans="1:20" ht="42" customHeight="1" thickBot="1" x14ac:dyDescent="0.3">
      <c r="B6" s="274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274"/>
      <c r="D6" s="274"/>
      <c r="E6" s="274"/>
      <c r="F6" s="274"/>
      <c r="G6" s="274"/>
      <c r="H6" s="274"/>
      <c r="I6" s="274"/>
      <c r="J6" s="274"/>
      <c r="M6" s="274" t="s">
        <v>273</v>
      </c>
      <c r="N6" s="274"/>
      <c r="O6" s="274"/>
      <c r="P6" s="274"/>
      <c r="Q6" s="274"/>
      <c r="R6" s="274"/>
      <c r="S6" s="274"/>
      <c r="T6" s="274"/>
    </row>
    <row r="7" spans="1:20" ht="6" customHeight="1" x14ac:dyDescent="0.25"/>
    <row r="8" spans="1:20" ht="15.75" x14ac:dyDescent="0.25">
      <c r="B8" s="145"/>
      <c r="C8" s="308" t="s">
        <v>45</v>
      </c>
      <c r="D8" s="309"/>
      <c r="E8" s="309"/>
      <c r="F8" s="309"/>
      <c r="G8" s="309"/>
      <c r="H8" s="309"/>
      <c r="I8" s="309"/>
      <c r="J8" s="309"/>
    </row>
    <row r="9" spans="1:20" s="146" customFormat="1" ht="72" customHeight="1" x14ac:dyDescent="0.25">
      <c r="A9"/>
      <c r="B9" s="147"/>
      <c r="C9" s="172" t="s">
        <v>272</v>
      </c>
      <c r="D9" s="172" t="s">
        <v>236</v>
      </c>
      <c r="E9" s="172" t="s">
        <v>237</v>
      </c>
      <c r="F9" s="172" t="s">
        <v>238</v>
      </c>
      <c r="G9" s="172" t="s">
        <v>239</v>
      </c>
      <c r="H9" s="172" t="s">
        <v>240</v>
      </c>
      <c r="I9" s="173" t="str">
        <f>CONCATENATE("var. ",RIGHT(H9,2),"/",RIGHT(G9,2))</f>
        <v>var. 26/25</v>
      </c>
      <c r="J9" s="173" t="str">
        <f>CONCATENATE("Cuota s/ total lugares de residencia ",RIGHT(H9,4))</f>
        <v>Cuota s/ total lugares de residencia 2026</v>
      </c>
      <c r="M9" s="147"/>
      <c r="N9" s="172" t="s">
        <v>272</v>
      </c>
      <c r="O9" s="172" t="s">
        <v>236</v>
      </c>
      <c r="P9" s="172" t="s">
        <v>237</v>
      </c>
      <c r="Q9" s="172" t="s">
        <v>238</v>
      </c>
      <c r="R9" s="172" t="s">
        <v>239</v>
      </c>
      <c r="S9" s="172" t="s">
        <v>240</v>
      </c>
      <c r="T9" s="173" t="str">
        <f>CONCATENATE("Cuota s/ total lugares de residencia ",RIGHT(R9,4))</f>
        <v>Cuota s/ total lugares de residencia 2025</v>
      </c>
    </row>
    <row r="10" spans="1:20" x14ac:dyDescent="0.25">
      <c r="B10" s="152" t="s">
        <v>45</v>
      </c>
      <c r="C10" s="153"/>
      <c r="D10" s="153"/>
      <c r="E10" s="153"/>
      <c r="F10" s="153"/>
      <c r="G10" s="153"/>
      <c r="H10" s="153"/>
      <c r="I10" s="154"/>
      <c r="J10" s="154"/>
      <c r="M10" s="155" t="s">
        <v>54</v>
      </c>
      <c r="N10" s="174"/>
      <c r="O10" s="174"/>
      <c r="P10" s="174"/>
      <c r="Q10" s="174"/>
      <c r="R10" s="174"/>
      <c r="S10" s="175"/>
      <c r="T10" s="175"/>
    </row>
    <row r="11" spans="1:20" x14ac:dyDescent="0.25">
      <c r="B11" s="156" t="s">
        <v>73</v>
      </c>
      <c r="C11" s="176">
        <v>224964</v>
      </c>
      <c r="D11" s="176">
        <v>455417</v>
      </c>
      <c r="E11" s="176">
        <v>454190</v>
      </c>
      <c r="F11" s="176">
        <v>480798</v>
      </c>
      <c r="G11" s="176">
        <v>485154</v>
      </c>
      <c r="H11" s="176">
        <v>484506</v>
      </c>
      <c r="I11" s="177">
        <f t="shared" ref="I11:I23" si="0">IFERROR(H11/G11-1,"-")</f>
        <v>-1.3356583682706535E-3</v>
      </c>
      <c r="J11" s="177">
        <f>H11/H11</f>
        <v>1</v>
      </c>
      <c r="K11" s="81"/>
      <c r="L11" s="81"/>
      <c r="M11" s="156" t="s">
        <v>73</v>
      </c>
      <c r="N11" s="176">
        <v>10219</v>
      </c>
      <c r="O11" s="176">
        <v>23111</v>
      </c>
      <c r="P11" s="176">
        <v>26451</v>
      </c>
      <c r="Q11" s="176">
        <v>24893</v>
      </c>
      <c r="R11" s="176">
        <v>27952</v>
      </c>
      <c r="S11" s="177">
        <f t="shared" ref="S11:S23" si="1">IFERROR(R11/Q11-1,"-")</f>
        <v>0.12288595187402085</v>
      </c>
      <c r="T11" s="177">
        <f>R11/R11</f>
        <v>1</v>
      </c>
    </row>
    <row r="12" spans="1:20" x14ac:dyDescent="0.25">
      <c r="B12" s="159" t="s">
        <v>102</v>
      </c>
      <c r="C12" s="160">
        <v>111387</v>
      </c>
      <c r="D12" s="160">
        <v>135433</v>
      </c>
      <c r="E12" s="160">
        <v>124578</v>
      </c>
      <c r="F12" s="160">
        <v>121556</v>
      </c>
      <c r="G12" s="160">
        <v>127033</v>
      </c>
      <c r="H12" s="160">
        <v>126735</v>
      </c>
      <c r="I12" s="161">
        <f t="shared" si="0"/>
        <v>-2.3458471420811922E-3</v>
      </c>
      <c r="J12" s="161">
        <f>H12/H11</f>
        <v>0.2615757080407673</v>
      </c>
      <c r="K12" s="81"/>
      <c r="L12" s="81"/>
      <c r="M12" s="159" t="s">
        <v>102</v>
      </c>
      <c r="N12" s="160">
        <v>4124</v>
      </c>
      <c r="O12" s="160">
        <v>4035</v>
      </c>
      <c r="P12" s="160">
        <v>5954</v>
      </c>
      <c r="Q12" s="160">
        <v>4112</v>
      </c>
      <c r="R12" s="160">
        <v>6200</v>
      </c>
      <c r="S12" s="161">
        <f t="shared" si="1"/>
        <v>0.50778210116731515</v>
      </c>
      <c r="T12" s="161">
        <f>R12/R11</f>
        <v>0.22180881511161993</v>
      </c>
    </row>
    <row r="13" spans="1:20" x14ac:dyDescent="0.25">
      <c r="B13" s="163" t="s">
        <v>108</v>
      </c>
      <c r="C13" s="164">
        <v>51146</v>
      </c>
      <c r="D13" s="164">
        <v>64498</v>
      </c>
      <c r="E13" s="164">
        <v>57995</v>
      </c>
      <c r="F13" s="164">
        <v>54129</v>
      </c>
      <c r="G13" s="164">
        <v>54507</v>
      </c>
      <c r="H13" s="164">
        <v>62341</v>
      </c>
      <c r="I13" s="165">
        <f t="shared" si="0"/>
        <v>0.14372465921808208</v>
      </c>
      <c r="J13" s="165">
        <f>H13/H11</f>
        <v>0.12866920120700259</v>
      </c>
      <c r="K13" s="81"/>
      <c r="L13" s="81"/>
      <c r="M13" s="163" t="s">
        <v>108</v>
      </c>
      <c r="N13" s="164">
        <v>2148</v>
      </c>
      <c r="O13" s="164">
        <v>2676</v>
      </c>
      <c r="P13" s="164">
        <v>4412</v>
      </c>
      <c r="Q13" s="164">
        <v>2896</v>
      </c>
      <c r="R13" s="164">
        <v>4560</v>
      </c>
      <c r="S13" s="165">
        <f t="shared" si="1"/>
        <v>0.57458563535911611</v>
      </c>
      <c r="T13" s="165">
        <f>R13/R11</f>
        <v>0.1631368059530624</v>
      </c>
    </row>
    <row r="14" spans="1:20" x14ac:dyDescent="0.25">
      <c r="B14" s="163" t="s">
        <v>105</v>
      </c>
      <c r="C14" s="164">
        <v>60241</v>
      </c>
      <c r="D14" s="164">
        <v>70935</v>
      </c>
      <c r="E14" s="164">
        <v>66583</v>
      </c>
      <c r="F14" s="164">
        <v>67427</v>
      </c>
      <c r="G14" s="164">
        <v>72526</v>
      </c>
      <c r="H14" s="164">
        <v>64394</v>
      </c>
      <c r="I14" s="165">
        <f t="shared" si="0"/>
        <v>-0.11212530678653176</v>
      </c>
      <c r="J14" s="165">
        <f>H14/H11</f>
        <v>0.1329065068337647</v>
      </c>
      <c r="K14" s="81"/>
      <c r="L14" s="81"/>
      <c r="M14" s="163" t="s">
        <v>105</v>
      </c>
      <c r="N14" s="164">
        <v>1976</v>
      </c>
      <c r="O14" s="164">
        <v>1359</v>
      </c>
      <c r="P14" s="164">
        <v>1542</v>
      </c>
      <c r="Q14" s="164">
        <v>1216</v>
      </c>
      <c r="R14" s="164">
        <v>1640</v>
      </c>
      <c r="S14" s="165">
        <f t="shared" si="1"/>
        <v>0.34868421052631571</v>
      </c>
      <c r="T14" s="165">
        <f>R14/R11</f>
        <v>5.8672009158557525E-2</v>
      </c>
    </row>
    <row r="15" spans="1:20" x14ac:dyDescent="0.25">
      <c r="B15" s="159" t="s">
        <v>112</v>
      </c>
      <c r="C15" s="160">
        <v>113577</v>
      </c>
      <c r="D15" s="160">
        <v>319984</v>
      </c>
      <c r="E15" s="160">
        <v>329612</v>
      </c>
      <c r="F15" s="160">
        <v>359242</v>
      </c>
      <c r="G15" s="160">
        <v>358121</v>
      </c>
      <c r="H15" s="160">
        <v>357771</v>
      </c>
      <c r="I15" s="161">
        <f t="shared" si="0"/>
        <v>-9.7732330692701375E-4</v>
      </c>
      <c r="J15" s="161">
        <f>H15/H11</f>
        <v>0.73842429195923265</v>
      </c>
      <c r="K15" s="81"/>
      <c r="L15" s="81"/>
      <c r="M15" s="159" t="s">
        <v>112</v>
      </c>
      <c r="N15" s="160">
        <v>6095</v>
      </c>
      <c r="O15" s="160">
        <v>19076</v>
      </c>
      <c r="P15" s="160">
        <v>20497</v>
      </c>
      <c r="Q15" s="160">
        <v>20781</v>
      </c>
      <c r="R15" s="160">
        <v>21752</v>
      </c>
      <c r="S15" s="161">
        <f t="shared" si="1"/>
        <v>4.6725374139839237E-2</v>
      </c>
      <c r="T15" s="161">
        <f>R15/R11</f>
        <v>0.77819118488838013</v>
      </c>
    </row>
    <row r="16" spans="1:20" x14ac:dyDescent="0.25">
      <c r="B16" s="163" t="s">
        <v>115</v>
      </c>
      <c r="C16" s="164">
        <v>17629</v>
      </c>
      <c r="D16" s="164">
        <v>165818</v>
      </c>
      <c r="E16" s="164">
        <v>170103</v>
      </c>
      <c r="F16" s="164">
        <v>185055</v>
      </c>
      <c r="G16" s="164">
        <v>184554</v>
      </c>
      <c r="H16" s="164">
        <v>188124</v>
      </c>
      <c r="I16" s="165">
        <f t="shared" si="0"/>
        <v>1.9343931857342511E-2</v>
      </c>
      <c r="J16" s="165">
        <f>H16/H11</f>
        <v>0.3882800213000458</v>
      </c>
      <c r="K16" s="81"/>
      <c r="L16" s="81"/>
      <c r="M16" s="163" t="s">
        <v>115</v>
      </c>
      <c r="N16" s="164">
        <v>659</v>
      </c>
      <c r="O16" s="164">
        <v>8399</v>
      </c>
      <c r="P16" s="164">
        <v>9745</v>
      </c>
      <c r="Q16" s="164">
        <v>10171</v>
      </c>
      <c r="R16" s="164">
        <v>10842</v>
      </c>
      <c r="S16" s="165">
        <f t="shared" si="1"/>
        <v>6.5971880837675689E-2</v>
      </c>
      <c r="T16" s="165">
        <f>R16/R11</f>
        <v>0.38787922152261017</v>
      </c>
    </row>
    <row r="17" spans="1:20" x14ac:dyDescent="0.25">
      <c r="B17" s="163" t="s">
        <v>118</v>
      </c>
      <c r="C17" s="164">
        <v>18480</v>
      </c>
      <c r="D17" s="164">
        <v>26193</v>
      </c>
      <c r="E17" s="164">
        <v>28031</v>
      </c>
      <c r="F17" s="164">
        <v>27620</v>
      </c>
      <c r="G17" s="164">
        <v>27424</v>
      </c>
      <c r="H17" s="164">
        <v>24115</v>
      </c>
      <c r="I17" s="165">
        <f t="shared" si="0"/>
        <v>-0.1206607351225204</v>
      </c>
      <c r="J17" s="165">
        <f>H17/H11</f>
        <v>4.977234544051054E-2</v>
      </c>
      <c r="K17" s="81"/>
      <c r="L17" s="81"/>
      <c r="M17" s="163" t="s">
        <v>118</v>
      </c>
      <c r="N17" s="164">
        <v>675</v>
      </c>
      <c r="O17" s="164">
        <v>1114</v>
      </c>
      <c r="P17" s="164">
        <v>1518</v>
      </c>
      <c r="Q17" s="164">
        <v>1166</v>
      </c>
      <c r="R17" s="164">
        <v>1615</v>
      </c>
      <c r="S17" s="165">
        <f t="shared" si="1"/>
        <v>0.38507718696397952</v>
      </c>
      <c r="T17" s="165">
        <f>R17/R11</f>
        <v>5.7777618775042928E-2</v>
      </c>
    </row>
    <row r="18" spans="1:20" x14ac:dyDescent="0.25">
      <c r="B18" s="163" t="s">
        <v>121</v>
      </c>
      <c r="C18" s="164">
        <v>11943</v>
      </c>
      <c r="D18" s="164">
        <v>15278</v>
      </c>
      <c r="E18" s="164">
        <v>15033</v>
      </c>
      <c r="F18" s="164">
        <v>17707</v>
      </c>
      <c r="G18" s="164">
        <v>19235</v>
      </c>
      <c r="H18" s="164">
        <v>21089</v>
      </c>
      <c r="I18" s="165">
        <f t="shared" si="0"/>
        <v>9.6386794905120921E-2</v>
      </c>
      <c r="J18" s="165">
        <f>H18/H11</f>
        <v>4.3526808749530452E-2</v>
      </c>
      <c r="K18" s="81"/>
      <c r="L18" s="81"/>
      <c r="M18" s="163" t="s">
        <v>121</v>
      </c>
      <c r="N18" s="164">
        <v>1143</v>
      </c>
      <c r="O18" s="164">
        <v>2623</v>
      </c>
      <c r="P18" s="164">
        <v>2026</v>
      </c>
      <c r="Q18" s="164">
        <v>1892</v>
      </c>
      <c r="R18" s="164">
        <v>2124</v>
      </c>
      <c r="S18" s="165">
        <f t="shared" si="1"/>
        <v>0.12262156448202965</v>
      </c>
      <c r="T18" s="165">
        <f>R18/R11</f>
        <v>7.5987406983400119E-2</v>
      </c>
    </row>
    <row r="19" spans="1:20" x14ac:dyDescent="0.25">
      <c r="B19" s="163" t="s">
        <v>128</v>
      </c>
      <c r="C19" s="164">
        <v>7761</v>
      </c>
      <c r="D19" s="164">
        <v>15218</v>
      </c>
      <c r="E19" s="164">
        <v>14774</v>
      </c>
      <c r="F19" s="164">
        <v>16518</v>
      </c>
      <c r="G19" s="164">
        <v>15734</v>
      </c>
      <c r="H19" s="164">
        <v>15857</v>
      </c>
      <c r="I19" s="165">
        <f t="shared" si="0"/>
        <v>7.8174653616371881E-3</v>
      </c>
      <c r="J19" s="165">
        <f>H19/H11</f>
        <v>3.272818086876117E-2</v>
      </c>
      <c r="K19" s="81"/>
      <c r="L19" s="81"/>
      <c r="M19" s="163" t="s">
        <v>128</v>
      </c>
      <c r="N19" s="164">
        <v>160</v>
      </c>
      <c r="O19" s="164">
        <v>1141</v>
      </c>
      <c r="P19" s="164">
        <v>957</v>
      </c>
      <c r="Q19" s="164">
        <v>531</v>
      </c>
      <c r="R19" s="164">
        <v>569</v>
      </c>
      <c r="S19" s="165">
        <f t="shared" si="1"/>
        <v>7.1563088512241135E-2</v>
      </c>
      <c r="T19" s="165">
        <f>R19/R11</f>
        <v>2.0356325128792215E-2</v>
      </c>
    </row>
    <row r="20" spans="1:20" x14ac:dyDescent="0.25">
      <c r="B20" s="163" t="s">
        <v>124</v>
      </c>
      <c r="C20" s="164">
        <v>8901</v>
      </c>
      <c r="D20" s="164">
        <v>14155</v>
      </c>
      <c r="E20" s="164">
        <v>15345</v>
      </c>
      <c r="F20" s="164">
        <v>15572</v>
      </c>
      <c r="G20" s="164">
        <v>13170</v>
      </c>
      <c r="H20" s="164">
        <v>13658</v>
      </c>
      <c r="I20" s="165">
        <f t="shared" si="0"/>
        <v>3.7053910402429668E-2</v>
      </c>
      <c r="J20" s="165">
        <f>H20/H11</f>
        <v>2.8189537384469956E-2</v>
      </c>
      <c r="K20" s="81"/>
      <c r="L20" s="81"/>
      <c r="M20" s="163" t="s">
        <v>124</v>
      </c>
      <c r="N20" s="164">
        <v>202</v>
      </c>
      <c r="O20" s="164">
        <v>528</v>
      </c>
      <c r="P20" s="164">
        <v>711</v>
      </c>
      <c r="Q20" s="164">
        <v>628</v>
      </c>
      <c r="R20" s="164">
        <v>554</v>
      </c>
      <c r="S20" s="165">
        <f t="shared" si="1"/>
        <v>-0.11783439490445857</v>
      </c>
      <c r="T20" s="165">
        <f>R20/R11</f>
        <v>1.9819690898683458E-2</v>
      </c>
    </row>
    <row r="21" spans="1:20" x14ac:dyDescent="0.25">
      <c r="B21" s="163" t="s">
        <v>133</v>
      </c>
      <c r="C21" s="164">
        <v>1270</v>
      </c>
      <c r="D21" s="164">
        <v>2101</v>
      </c>
      <c r="E21" s="164">
        <v>1364</v>
      </c>
      <c r="F21" s="164">
        <v>2173</v>
      </c>
      <c r="G21" s="164">
        <v>2073</v>
      </c>
      <c r="H21" s="164">
        <v>1228</v>
      </c>
      <c r="I21" s="165">
        <f t="shared" si="0"/>
        <v>-0.40762180414857696</v>
      </c>
      <c r="J21" s="165">
        <f>H21/H11</f>
        <v>2.5345403359297923E-3</v>
      </c>
      <c r="K21" s="81"/>
      <c r="L21" s="81"/>
      <c r="M21" s="163" t="s">
        <v>133</v>
      </c>
      <c r="N21" s="164">
        <v>28</v>
      </c>
      <c r="O21" s="164">
        <v>80</v>
      </c>
      <c r="P21" s="164">
        <v>7</v>
      </c>
      <c r="Q21" s="164">
        <v>17</v>
      </c>
      <c r="R21" s="164">
        <v>57</v>
      </c>
      <c r="S21" s="165">
        <f t="shared" si="1"/>
        <v>2.3529411764705883</v>
      </c>
      <c r="T21" s="165">
        <f>R21/R11</f>
        <v>2.0392100744132799E-3</v>
      </c>
    </row>
    <row r="22" spans="1:20" x14ac:dyDescent="0.25">
      <c r="A22" s="167"/>
      <c r="B22" s="163" t="s">
        <v>136</v>
      </c>
      <c r="C22" s="164">
        <v>216</v>
      </c>
      <c r="D22" s="164">
        <v>648</v>
      </c>
      <c r="E22" s="164">
        <v>849</v>
      </c>
      <c r="F22" s="164">
        <v>563</v>
      </c>
      <c r="G22" s="164">
        <v>480</v>
      </c>
      <c r="H22" s="164">
        <v>516</v>
      </c>
      <c r="I22" s="165">
        <f t="shared" si="0"/>
        <v>7.4999999999999956E-2</v>
      </c>
      <c r="J22" s="165">
        <f>H22/H11</f>
        <v>1.0650022909933004E-3</v>
      </c>
      <c r="K22" s="81"/>
      <c r="L22" s="81"/>
      <c r="M22" s="163" t="s">
        <v>136</v>
      </c>
      <c r="N22" s="164">
        <v>12</v>
      </c>
      <c r="O22" s="164">
        <v>29</v>
      </c>
      <c r="P22" s="164">
        <v>14</v>
      </c>
      <c r="Q22" s="164">
        <v>25</v>
      </c>
      <c r="R22" s="164">
        <v>25</v>
      </c>
      <c r="S22" s="165">
        <f t="shared" si="1"/>
        <v>0</v>
      </c>
      <c r="T22" s="165">
        <f>R22/R11</f>
        <v>8.943903835145965E-4</v>
      </c>
    </row>
    <row r="23" spans="1:20" x14ac:dyDescent="0.25">
      <c r="B23" s="168" t="s">
        <v>150</v>
      </c>
      <c r="C23" s="169">
        <f t="shared" ref="C23:H23" si="2">C15-SUM(C16:C22)</f>
        <v>47377</v>
      </c>
      <c r="D23" s="169">
        <f t="shared" si="2"/>
        <v>80573</v>
      </c>
      <c r="E23" s="169">
        <f t="shared" si="2"/>
        <v>84113</v>
      </c>
      <c r="F23" s="169">
        <f t="shared" si="2"/>
        <v>94034</v>
      </c>
      <c r="G23" s="169">
        <f t="shared" si="2"/>
        <v>95451</v>
      </c>
      <c r="H23" s="169">
        <f t="shared" si="2"/>
        <v>93184</v>
      </c>
      <c r="I23" s="170">
        <f t="shared" si="0"/>
        <v>-2.3750405967459698E-2</v>
      </c>
      <c r="J23" s="170">
        <f>H23/H11</f>
        <v>0.19232785558899168</v>
      </c>
      <c r="K23" s="171"/>
      <c r="L23" s="171"/>
      <c r="M23" s="168" t="s">
        <v>150</v>
      </c>
      <c r="N23" s="169">
        <f>N15-SUM(N16:N22)</f>
        <v>3216</v>
      </c>
      <c r="O23" s="169">
        <f>O15-SUM(O16:O22)</f>
        <v>5162</v>
      </c>
      <c r="P23" s="169">
        <f>P15-SUM(P16:P22)</f>
        <v>5519</v>
      </c>
      <c r="Q23" s="169">
        <f>Q15-SUM(Q16:Q22)</f>
        <v>6351</v>
      </c>
      <c r="R23" s="169">
        <f>R15-SUM(R16:R22)</f>
        <v>5966</v>
      </c>
      <c r="S23" s="170">
        <f t="shared" si="1"/>
        <v>-6.0620374744134731E-2</v>
      </c>
      <c r="T23" s="170">
        <f>R23/R11</f>
        <v>0.21343732112192329</v>
      </c>
    </row>
    <row r="24" spans="1:20" x14ac:dyDescent="0.25">
      <c r="B24" s="155" t="s">
        <v>46</v>
      </c>
      <c r="C24" s="174"/>
      <c r="D24" s="174"/>
      <c r="E24" s="174"/>
      <c r="F24" s="174"/>
      <c r="G24" s="174"/>
      <c r="H24" s="174"/>
      <c r="I24" s="175"/>
      <c r="J24" s="175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20" x14ac:dyDescent="0.25">
      <c r="B25" s="156" t="s">
        <v>73</v>
      </c>
      <c r="C25" s="176">
        <v>94144</v>
      </c>
      <c r="D25" s="176">
        <v>164843</v>
      </c>
      <c r="E25" s="176">
        <v>164390</v>
      </c>
      <c r="F25" s="176">
        <v>166795</v>
      </c>
      <c r="G25" s="176">
        <v>155966</v>
      </c>
      <c r="H25" s="176">
        <v>163379</v>
      </c>
      <c r="I25" s="177">
        <f t="shared" ref="I25:I37" si="3">IFERROR(H25/G25-1,"-")</f>
        <v>4.7529589782388415E-2</v>
      </c>
      <c r="J25" s="177">
        <f>H25/H25</f>
        <v>1</v>
      </c>
    </row>
    <row r="26" spans="1:20" x14ac:dyDescent="0.25">
      <c r="B26" s="159" t="s">
        <v>102</v>
      </c>
      <c r="C26" s="160">
        <v>41599</v>
      </c>
      <c r="D26" s="160">
        <v>30318</v>
      </c>
      <c r="E26" s="160">
        <v>23399</v>
      </c>
      <c r="F26" s="160">
        <v>19632</v>
      </c>
      <c r="G26" s="160">
        <v>17123</v>
      </c>
      <c r="H26" s="160">
        <v>21169</v>
      </c>
      <c r="I26" s="161">
        <f t="shared" si="3"/>
        <v>0.2362903696782106</v>
      </c>
      <c r="J26" s="161">
        <f>H26/H25</f>
        <v>0.12956989576383746</v>
      </c>
    </row>
    <row r="27" spans="1:20" x14ac:dyDescent="0.25">
      <c r="B27" s="163" t="s">
        <v>108</v>
      </c>
      <c r="C27" s="164">
        <v>19460</v>
      </c>
      <c r="D27" s="164">
        <v>12391</v>
      </c>
      <c r="E27" s="164">
        <v>9758</v>
      </c>
      <c r="F27" s="164">
        <v>8054</v>
      </c>
      <c r="G27" s="164">
        <v>8531</v>
      </c>
      <c r="H27" s="164">
        <v>10035</v>
      </c>
      <c r="I27" s="165">
        <f t="shared" si="3"/>
        <v>0.17629820654085093</v>
      </c>
      <c r="J27" s="165">
        <f>H27/H25</f>
        <v>6.1421602531537098E-2</v>
      </c>
    </row>
    <row r="28" spans="1:20" x14ac:dyDescent="0.25">
      <c r="B28" s="163" t="s">
        <v>105</v>
      </c>
      <c r="C28" s="164">
        <v>22139</v>
      </c>
      <c r="D28" s="164">
        <v>17927</v>
      </c>
      <c r="E28" s="164">
        <v>13641</v>
      </c>
      <c r="F28" s="164">
        <v>11578</v>
      </c>
      <c r="G28" s="164">
        <v>8592</v>
      </c>
      <c r="H28" s="164">
        <v>11134</v>
      </c>
      <c r="I28" s="165">
        <f t="shared" si="3"/>
        <v>0.29585661080074477</v>
      </c>
      <c r="J28" s="165">
        <f>H28/H25</f>
        <v>6.8148293232300358E-2</v>
      </c>
    </row>
    <row r="29" spans="1:20" x14ac:dyDescent="0.25">
      <c r="B29" s="159" t="s">
        <v>112</v>
      </c>
      <c r="C29" s="160">
        <v>52545</v>
      </c>
      <c r="D29" s="160">
        <v>134525</v>
      </c>
      <c r="E29" s="160">
        <v>140991</v>
      </c>
      <c r="F29" s="160">
        <v>147163</v>
      </c>
      <c r="G29" s="160">
        <v>138843</v>
      </c>
      <c r="H29" s="160">
        <v>142210</v>
      </c>
      <c r="I29" s="161">
        <f t="shared" si="3"/>
        <v>2.4250412336235927E-2</v>
      </c>
      <c r="J29" s="161">
        <f>H29/H25</f>
        <v>0.87043010423616252</v>
      </c>
    </row>
    <row r="30" spans="1:20" x14ac:dyDescent="0.25">
      <c r="B30" s="163" t="s">
        <v>115</v>
      </c>
      <c r="C30" s="164">
        <v>9512</v>
      </c>
      <c r="D30" s="164">
        <v>73077</v>
      </c>
      <c r="E30" s="164">
        <v>75697</v>
      </c>
      <c r="F30" s="164">
        <v>79721</v>
      </c>
      <c r="G30" s="164">
        <v>75347</v>
      </c>
      <c r="H30" s="164">
        <v>79743</v>
      </c>
      <c r="I30" s="165">
        <f t="shared" si="3"/>
        <v>5.8343397879145886E-2</v>
      </c>
      <c r="J30" s="165">
        <f>H30/H25</f>
        <v>0.48808598412280646</v>
      </c>
    </row>
    <row r="31" spans="1:20" x14ac:dyDescent="0.25">
      <c r="B31" s="163" t="s">
        <v>118</v>
      </c>
      <c r="C31" s="164">
        <v>11072</v>
      </c>
      <c r="D31" s="164">
        <v>13069</v>
      </c>
      <c r="E31" s="164">
        <v>13728</v>
      </c>
      <c r="F31" s="164">
        <v>13567</v>
      </c>
      <c r="G31" s="164">
        <v>13298</v>
      </c>
      <c r="H31" s="164">
        <v>10846</v>
      </c>
      <c r="I31" s="165">
        <f t="shared" si="3"/>
        <v>-0.18438862986915328</v>
      </c>
      <c r="J31" s="165">
        <f>H31/H25</f>
        <v>6.6385520782964766E-2</v>
      </c>
    </row>
    <row r="32" spans="1:20" x14ac:dyDescent="0.25">
      <c r="B32" s="163" t="s">
        <v>121</v>
      </c>
      <c r="C32" s="164">
        <v>4549</v>
      </c>
      <c r="D32" s="164">
        <v>5091</v>
      </c>
      <c r="E32" s="164">
        <v>5228</v>
      </c>
      <c r="F32" s="164">
        <v>4329</v>
      </c>
      <c r="G32" s="164">
        <v>3905</v>
      </c>
      <c r="H32" s="164">
        <v>5304</v>
      </c>
      <c r="I32" s="165">
        <f t="shared" si="3"/>
        <v>0.35825864276568509</v>
      </c>
      <c r="J32" s="165">
        <f>H32/H25</f>
        <v>3.2464392608597188E-2</v>
      </c>
    </row>
    <row r="33" spans="2:10" x14ac:dyDescent="0.25">
      <c r="B33" s="163" t="s">
        <v>128</v>
      </c>
      <c r="C33" s="164">
        <v>3643</v>
      </c>
      <c r="D33" s="164">
        <v>6649</v>
      </c>
      <c r="E33" s="164">
        <v>6646</v>
      </c>
      <c r="F33" s="164">
        <v>7014</v>
      </c>
      <c r="G33" s="164">
        <v>6460</v>
      </c>
      <c r="H33" s="164">
        <v>7204</v>
      </c>
      <c r="I33" s="165">
        <f t="shared" si="3"/>
        <v>0.11517027863777085</v>
      </c>
      <c r="J33" s="165">
        <f>H33/H25</f>
        <v>4.4093794184075066E-2</v>
      </c>
    </row>
    <row r="34" spans="2:10" x14ac:dyDescent="0.25">
      <c r="B34" s="163" t="s">
        <v>124</v>
      </c>
      <c r="C34" s="164">
        <v>5182</v>
      </c>
      <c r="D34" s="164">
        <v>7856</v>
      </c>
      <c r="E34" s="164">
        <v>8122</v>
      </c>
      <c r="F34" s="164">
        <v>8019</v>
      </c>
      <c r="G34" s="164">
        <v>6462</v>
      </c>
      <c r="H34" s="164">
        <v>7405</v>
      </c>
      <c r="I34" s="165">
        <f t="shared" si="3"/>
        <v>0.14593005261528935</v>
      </c>
      <c r="J34" s="165">
        <f>H34/H25</f>
        <v>4.5324062456007196E-2</v>
      </c>
    </row>
    <row r="35" spans="2:10" x14ac:dyDescent="0.25">
      <c r="B35" s="163" t="s">
        <v>133</v>
      </c>
      <c r="C35" s="164">
        <v>194</v>
      </c>
      <c r="D35" s="164">
        <v>687</v>
      </c>
      <c r="E35" s="164">
        <v>516</v>
      </c>
      <c r="F35" s="164">
        <v>1214</v>
      </c>
      <c r="G35" s="164">
        <v>818</v>
      </c>
      <c r="H35" s="164">
        <v>526</v>
      </c>
      <c r="I35" s="165">
        <f t="shared" si="3"/>
        <v>-0.35696821515892418</v>
      </c>
      <c r="J35" s="165">
        <f>H35/H25</f>
        <v>3.2195080151059805E-3</v>
      </c>
    </row>
    <row r="36" spans="2:10" x14ac:dyDescent="0.25">
      <c r="B36" s="163" t="s">
        <v>136</v>
      </c>
      <c r="C36" s="164">
        <v>70</v>
      </c>
      <c r="D36" s="164">
        <v>242</v>
      </c>
      <c r="E36" s="164">
        <v>388</v>
      </c>
      <c r="F36" s="164">
        <v>247</v>
      </c>
      <c r="G36" s="164">
        <v>142</v>
      </c>
      <c r="H36" s="164">
        <v>181</v>
      </c>
      <c r="I36" s="165">
        <f t="shared" si="3"/>
        <v>0.27464788732394374</v>
      </c>
      <c r="J36" s="165">
        <f>H36/H25</f>
        <v>1.1078535185060504E-3</v>
      </c>
    </row>
    <row r="37" spans="2:10" x14ac:dyDescent="0.25">
      <c r="B37" s="168" t="s">
        <v>150</v>
      </c>
      <c r="C37" s="169">
        <f t="shared" ref="C37:H37" si="4">C29-SUM(C30:C36)</f>
        <v>18323</v>
      </c>
      <c r="D37" s="169">
        <f t="shared" si="4"/>
        <v>27854</v>
      </c>
      <c r="E37" s="169">
        <f t="shared" si="4"/>
        <v>30666</v>
      </c>
      <c r="F37" s="169">
        <f t="shared" si="4"/>
        <v>33052</v>
      </c>
      <c r="G37" s="169">
        <f t="shared" si="4"/>
        <v>32411</v>
      </c>
      <c r="H37" s="169">
        <f t="shared" si="4"/>
        <v>31001</v>
      </c>
      <c r="I37" s="170">
        <f t="shared" si="3"/>
        <v>-4.3503748727283909E-2</v>
      </c>
      <c r="J37" s="170">
        <f>H37/H25</f>
        <v>0.18974898854809982</v>
      </c>
    </row>
    <row r="38" spans="2:10" x14ac:dyDescent="0.25">
      <c r="B38" s="155" t="s">
        <v>47</v>
      </c>
      <c r="C38" s="174"/>
      <c r="D38" s="174"/>
      <c r="E38" s="174"/>
      <c r="F38" s="174"/>
      <c r="G38" s="174"/>
      <c r="H38" s="174"/>
      <c r="I38" s="175"/>
      <c r="J38" s="175"/>
    </row>
    <row r="39" spans="2:10" x14ac:dyDescent="0.25">
      <c r="B39" s="156" t="s">
        <v>73</v>
      </c>
      <c r="C39" s="176">
        <v>42074</v>
      </c>
      <c r="D39" s="176">
        <v>119732</v>
      </c>
      <c r="E39" s="176">
        <v>113228</v>
      </c>
      <c r="F39" s="176">
        <v>121148</v>
      </c>
      <c r="G39" s="176">
        <v>126014</v>
      </c>
      <c r="H39" s="176">
        <v>129184</v>
      </c>
      <c r="I39" s="177">
        <f t="shared" ref="I39:I51" si="5">IFERROR(H39/G39-1,"-")</f>
        <v>2.5155935054835155E-2</v>
      </c>
      <c r="J39" s="177">
        <f>H39/H39</f>
        <v>1</v>
      </c>
    </row>
    <row r="40" spans="2:10" x14ac:dyDescent="0.25">
      <c r="B40" s="159" t="s">
        <v>102</v>
      </c>
      <c r="C40" s="160">
        <v>14397</v>
      </c>
      <c r="D40" s="160">
        <v>18621</v>
      </c>
      <c r="E40" s="160">
        <v>15011</v>
      </c>
      <c r="F40" s="160">
        <v>14582</v>
      </c>
      <c r="G40" s="160">
        <v>13728</v>
      </c>
      <c r="H40" s="160">
        <v>17974</v>
      </c>
      <c r="I40" s="161">
        <f t="shared" si="5"/>
        <v>0.30929487179487181</v>
      </c>
      <c r="J40" s="161">
        <f>H40/H39</f>
        <v>0.13913487738419619</v>
      </c>
    </row>
    <row r="41" spans="2:10" x14ac:dyDescent="0.25">
      <c r="B41" s="163" t="s">
        <v>108</v>
      </c>
      <c r="C41" s="164">
        <v>7964</v>
      </c>
      <c r="D41" s="164">
        <v>8149</v>
      </c>
      <c r="E41" s="164">
        <v>7578</v>
      </c>
      <c r="F41" s="164">
        <v>6983</v>
      </c>
      <c r="G41" s="164">
        <v>6163</v>
      </c>
      <c r="H41" s="164">
        <v>9389</v>
      </c>
      <c r="I41" s="165">
        <f t="shared" si="5"/>
        <v>0.52344637351938994</v>
      </c>
      <c r="J41" s="165">
        <f>H41/H39</f>
        <v>7.2679279167698785E-2</v>
      </c>
    </row>
    <row r="42" spans="2:10" x14ac:dyDescent="0.25">
      <c r="B42" s="163" t="s">
        <v>105</v>
      </c>
      <c r="C42" s="164">
        <v>6433</v>
      </c>
      <c r="D42" s="164">
        <v>10472</v>
      </c>
      <c r="E42" s="164">
        <v>7433</v>
      </c>
      <c r="F42" s="164">
        <v>7599</v>
      </c>
      <c r="G42" s="164">
        <v>7565</v>
      </c>
      <c r="H42" s="164">
        <v>8585</v>
      </c>
      <c r="I42" s="165">
        <f t="shared" si="5"/>
        <v>0.13483146067415741</v>
      </c>
      <c r="J42" s="165">
        <f>H42/H39</f>
        <v>6.6455598216497394E-2</v>
      </c>
    </row>
    <row r="43" spans="2:10" x14ac:dyDescent="0.25">
      <c r="B43" s="159" t="s">
        <v>112</v>
      </c>
      <c r="C43" s="160">
        <v>27677</v>
      </c>
      <c r="D43" s="160">
        <v>101111</v>
      </c>
      <c r="E43" s="160">
        <v>98217</v>
      </c>
      <c r="F43" s="160">
        <v>106566</v>
      </c>
      <c r="G43" s="160">
        <v>112286</v>
      </c>
      <c r="H43" s="160">
        <v>111210</v>
      </c>
      <c r="I43" s="161">
        <f t="shared" si="5"/>
        <v>-9.5826728176263698E-3</v>
      </c>
      <c r="J43" s="161">
        <f>H43/H39</f>
        <v>0.86086512261580383</v>
      </c>
    </row>
    <row r="44" spans="2:10" x14ac:dyDescent="0.25">
      <c r="B44" s="163" t="s">
        <v>115</v>
      </c>
      <c r="C44" s="164">
        <v>4901</v>
      </c>
      <c r="D44" s="164">
        <v>59229</v>
      </c>
      <c r="E44" s="164">
        <v>59283</v>
      </c>
      <c r="F44" s="164">
        <v>64142</v>
      </c>
      <c r="G44" s="164">
        <v>65396</v>
      </c>
      <c r="H44" s="164">
        <v>65922</v>
      </c>
      <c r="I44" s="165">
        <f t="shared" si="5"/>
        <v>8.0433054009418914E-3</v>
      </c>
      <c r="J44" s="165">
        <f>H44/H39</f>
        <v>0.51029539261828094</v>
      </c>
    </row>
    <row r="45" spans="2:10" x14ac:dyDescent="0.25">
      <c r="B45" s="163" t="s">
        <v>118</v>
      </c>
      <c r="C45" s="164">
        <v>1389</v>
      </c>
      <c r="D45" s="164">
        <v>2941</v>
      </c>
      <c r="E45" s="164">
        <v>2520</v>
      </c>
      <c r="F45" s="164">
        <v>2455</v>
      </c>
      <c r="G45" s="164">
        <v>3024</v>
      </c>
      <c r="H45" s="164">
        <v>2764</v>
      </c>
      <c r="I45" s="165">
        <f t="shared" si="5"/>
        <v>-8.5978835978835932E-2</v>
      </c>
      <c r="J45" s="165">
        <f>H45/H39</f>
        <v>2.1395838493931136E-2</v>
      </c>
    </row>
    <row r="46" spans="2:10" x14ac:dyDescent="0.25">
      <c r="B46" s="163" t="s">
        <v>121</v>
      </c>
      <c r="C46" s="164">
        <v>2008</v>
      </c>
      <c r="D46" s="164">
        <v>1994</v>
      </c>
      <c r="E46" s="164">
        <v>2033</v>
      </c>
      <c r="F46" s="164">
        <v>2235</v>
      </c>
      <c r="G46" s="164">
        <v>2708</v>
      </c>
      <c r="H46" s="164">
        <v>4122</v>
      </c>
      <c r="I46" s="165">
        <f t="shared" si="5"/>
        <v>0.52215657311669128</v>
      </c>
      <c r="J46" s="165">
        <f>H46/H39</f>
        <v>3.1907976219965321E-2</v>
      </c>
    </row>
    <row r="47" spans="2:10" x14ac:dyDescent="0.25">
      <c r="B47" s="163" t="s">
        <v>128</v>
      </c>
      <c r="C47" s="164">
        <v>2798</v>
      </c>
      <c r="D47" s="164">
        <v>5544</v>
      </c>
      <c r="E47" s="164">
        <v>4632</v>
      </c>
      <c r="F47" s="164">
        <v>5583</v>
      </c>
      <c r="G47" s="164">
        <v>5587</v>
      </c>
      <c r="H47" s="164">
        <v>4984</v>
      </c>
      <c r="I47" s="165">
        <f t="shared" si="5"/>
        <v>-0.10792912117415432</v>
      </c>
      <c r="J47" s="165">
        <f>H47/H39</f>
        <v>3.8580629180084224E-2</v>
      </c>
    </row>
    <row r="48" spans="2:10" x14ac:dyDescent="0.25">
      <c r="B48" s="163" t="s">
        <v>124</v>
      </c>
      <c r="C48" s="164">
        <v>2128</v>
      </c>
      <c r="D48" s="164">
        <v>3593</v>
      </c>
      <c r="E48" s="164">
        <v>4010</v>
      </c>
      <c r="F48" s="164">
        <v>4277</v>
      </c>
      <c r="G48" s="164">
        <v>3871</v>
      </c>
      <c r="H48" s="164">
        <v>3519</v>
      </c>
      <c r="I48" s="165">
        <f t="shared" si="5"/>
        <v>-9.0932575561870288E-2</v>
      </c>
      <c r="J48" s="165">
        <f>H48/H39</f>
        <v>2.7240215506564282E-2</v>
      </c>
    </row>
    <row r="49" spans="2:10" x14ac:dyDescent="0.25">
      <c r="B49" s="163" t="s">
        <v>133</v>
      </c>
      <c r="C49" s="164">
        <v>841</v>
      </c>
      <c r="D49" s="164">
        <v>835</v>
      </c>
      <c r="E49" s="164">
        <v>490</v>
      </c>
      <c r="F49" s="164">
        <v>639</v>
      </c>
      <c r="G49" s="164">
        <v>629</v>
      </c>
      <c r="H49" s="164">
        <v>310</v>
      </c>
      <c r="I49" s="165">
        <f t="shared" si="5"/>
        <v>-0.50715421303656605</v>
      </c>
      <c r="J49" s="165">
        <f>H49/H39</f>
        <v>2.3996779786970525E-3</v>
      </c>
    </row>
    <row r="50" spans="2:10" x14ac:dyDescent="0.25">
      <c r="B50" s="163" t="s">
        <v>136</v>
      </c>
      <c r="C50" s="164">
        <v>57</v>
      </c>
      <c r="D50" s="164">
        <v>162</v>
      </c>
      <c r="E50" s="164">
        <v>231</v>
      </c>
      <c r="F50" s="164">
        <v>114</v>
      </c>
      <c r="G50" s="164">
        <v>106</v>
      </c>
      <c r="H50" s="164">
        <v>93</v>
      </c>
      <c r="I50" s="165">
        <f t="shared" si="5"/>
        <v>-0.12264150943396224</v>
      </c>
      <c r="J50" s="165">
        <f>H50/H39</f>
        <v>7.1990339360911571E-4</v>
      </c>
    </row>
    <row r="51" spans="2:10" x14ac:dyDescent="0.25">
      <c r="B51" s="168" t="s">
        <v>150</v>
      </c>
      <c r="C51" s="169">
        <f t="shared" ref="C51:H51" si="6">C43-SUM(C44:C50)</f>
        <v>13555</v>
      </c>
      <c r="D51" s="169">
        <f t="shared" si="6"/>
        <v>26813</v>
      </c>
      <c r="E51" s="169">
        <f t="shared" si="6"/>
        <v>25018</v>
      </c>
      <c r="F51" s="169">
        <f t="shared" si="6"/>
        <v>27121</v>
      </c>
      <c r="G51" s="169">
        <f t="shared" si="6"/>
        <v>30965</v>
      </c>
      <c r="H51" s="169">
        <f t="shared" si="6"/>
        <v>29496</v>
      </c>
      <c r="I51" s="170">
        <f t="shared" si="5"/>
        <v>-4.7440658808332037E-2</v>
      </c>
      <c r="J51" s="170">
        <f>H51/H39</f>
        <v>0.22832548922467177</v>
      </c>
    </row>
    <row r="52" spans="2:10" x14ac:dyDescent="0.25">
      <c r="B52" s="155" t="s">
        <v>48</v>
      </c>
      <c r="C52" s="174"/>
      <c r="D52" s="174"/>
      <c r="E52" s="174"/>
      <c r="F52" s="174"/>
      <c r="G52" s="174"/>
      <c r="H52" s="174"/>
      <c r="I52" s="175"/>
      <c r="J52" s="175"/>
    </row>
    <row r="53" spans="2:10" x14ac:dyDescent="0.25">
      <c r="B53" s="156" t="s">
        <v>73</v>
      </c>
      <c r="C53" s="176">
        <v>1838</v>
      </c>
      <c r="D53" s="176">
        <v>2342</v>
      </c>
      <c r="E53" s="176">
        <v>2845</v>
      </c>
      <c r="F53" s="176">
        <v>2508</v>
      </c>
      <c r="G53" s="176">
        <v>2685</v>
      </c>
      <c r="H53" s="176">
        <v>3962</v>
      </c>
      <c r="I53" s="177">
        <f t="shared" ref="I53:I65" si="7">IFERROR(H53/G53-1,"-")</f>
        <v>0.4756052141527003</v>
      </c>
      <c r="J53" s="177">
        <f>H53/H53</f>
        <v>1</v>
      </c>
    </row>
    <row r="54" spans="2:10" x14ac:dyDescent="0.25">
      <c r="B54" s="159" t="s">
        <v>102</v>
      </c>
      <c r="C54" s="160">
        <v>819</v>
      </c>
      <c r="D54" s="160">
        <v>528</v>
      </c>
      <c r="E54" s="160">
        <v>1377</v>
      </c>
      <c r="F54" s="160">
        <v>891</v>
      </c>
      <c r="G54" s="160">
        <v>444</v>
      </c>
      <c r="H54" s="160">
        <v>1746</v>
      </c>
      <c r="I54" s="161">
        <f t="shared" si="7"/>
        <v>2.9324324324324325</v>
      </c>
      <c r="J54" s="161">
        <f>H54/H53</f>
        <v>0.44068652195860675</v>
      </c>
    </row>
    <row r="55" spans="2:10" x14ac:dyDescent="0.25">
      <c r="B55" s="163" t="s">
        <v>108</v>
      </c>
      <c r="C55" s="164">
        <v>476</v>
      </c>
      <c r="D55" s="164">
        <v>272</v>
      </c>
      <c r="E55" s="164">
        <v>1086</v>
      </c>
      <c r="F55" s="164">
        <v>638</v>
      </c>
      <c r="G55" s="164">
        <v>41</v>
      </c>
      <c r="H55" s="164">
        <v>1251</v>
      </c>
      <c r="I55" s="165">
        <f t="shared" si="7"/>
        <v>29.512195121951219</v>
      </c>
      <c r="J55" s="165">
        <f>H55/H53</f>
        <v>0.31574962140333163</v>
      </c>
    </row>
    <row r="56" spans="2:10" x14ac:dyDescent="0.25">
      <c r="B56" s="163" t="s">
        <v>105</v>
      </c>
      <c r="C56" s="164">
        <v>343</v>
      </c>
      <c r="D56" s="164">
        <v>256</v>
      </c>
      <c r="E56" s="164">
        <v>291</v>
      </c>
      <c r="F56" s="164">
        <v>253</v>
      </c>
      <c r="G56" s="164">
        <v>403</v>
      </c>
      <c r="H56" s="164">
        <v>495</v>
      </c>
      <c r="I56" s="165">
        <f t="shared" si="7"/>
        <v>0.22828784119106693</v>
      </c>
      <c r="J56" s="165">
        <f>H56/H53</f>
        <v>0.12493690055527511</v>
      </c>
    </row>
    <row r="57" spans="2:10" x14ac:dyDescent="0.25">
      <c r="B57" s="159" t="s">
        <v>112</v>
      </c>
      <c r="C57" s="160">
        <v>1019</v>
      </c>
      <c r="D57" s="160">
        <v>1814</v>
      </c>
      <c r="E57" s="160">
        <v>1468</v>
      </c>
      <c r="F57" s="160">
        <v>1617</v>
      </c>
      <c r="G57" s="160">
        <v>2241</v>
      </c>
      <c r="H57" s="160">
        <v>2216</v>
      </c>
      <c r="I57" s="161">
        <f t="shared" si="7"/>
        <v>-1.1155734047300303E-2</v>
      </c>
      <c r="J57" s="161">
        <f>H57/H53</f>
        <v>0.5593134780413932</v>
      </c>
    </row>
    <row r="58" spans="2:10" x14ac:dyDescent="0.25">
      <c r="B58" s="163" t="s">
        <v>115</v>
      </c>
      <c r="C58" s="164">
        <v>55</v>
      </c>
      <c r="D58" s="164">
        <v>846</v>
      </c>
      <c r="E58" s="164">
        <v>532</v>
      </c>
      <c r="F58" s="164">
        <v>677</v>
      </c>
      <c r="G58" s="164">
        <v>863</v>
      </c>
      <c r="H58" s="164">
        <v>629</v>
      </c>
      <c r="I58" s="165">
        <f t="shared" si="7"/>
        <v>-0.27114716106604864</v>
      </c>
      <c r="J58" s="165">
        <f>H58/H53</f>
        <v>0.15875820292781423</v>
      </c>
    </row>
    <row r="59" spans="2:10" x14ac:dyDescent="0.25">
      <c r="B59" s="163" t="s">
        <v>118</v>
      </c>
      <c r="C59" s="164">
        <v>365</v>
      </c>
      <c r="D59" s="164">
        <v>195</v>
      </c>
      <c r="E59" s="164">
        <v>189</v>
      </c>
      <c r="F59" s="164">
        <v>299</v>
      </c>
      <c r="G59" s="164">
        <v>291</v>
      </c>
      <c r="H59" s="164">
        <v>365</v>
      </c>
      <c r="I59" s="165">
        <f t="shared" si="7"/>
        <v>0.25429553264604809</v>
      </c>
      <c r="J59" s="165">
        <f>H59/H53</f>
        <v>9.2125189298334173E-2</v>
      </c>
    </row>
    <row r="60" spans="2:10" x14ac:dyDescent="0.25">
      <c r="B60" s="163" t="s">
        <v>121</v>
      </c>
      <c r="C60" s="164">
        <v>104</v>
      </c>
      <c r="D60" s="164">
        <v>166</v>
      </c>
      <c r="E60" s="164">
        <v>166</v>
      </c>
      <c r="F60" s="164">
        <v>55</v>
      </c>
      <c r="G60" s="164">
        <v>281</v>
      </c>
      <c r="H60" s="164">
        <v>274</v>
      </c>
      <c r="I60" s="165">
        <f t="shared" si="7"/>
        <v>-2.4911032028469782E-2</v>
      </c>
      <c r="J60" s="165">
        <f>H60/H53</f>
        <v>6.9156991418475519E-2</v>
      </c>
    </row>
    <row r="61" spans="2:10" x14ac:dyDescent="0.25">
      <c r="B61" s="163" t="s">
        <v>128</v>
      </c>
      <c r="C61" s="164">
        <v>30</v>
      </c>
      <c r="D61" s="164">
        <v>71</v>
      </c>
      <c r="E61" s="164">
        <v>39</v>
      </c>
      <c r="F61" s="164">
        <v>41</v>
      </c>
      <c r="G61" s="164">
        <v>57</v>
      </c>
      <c r="H61" s="164">
        <v>90</v>
      </c>
      <c r="I61" s="165">
        <f t="shared" si="7"/>
        <v>0.57894736842105265</v>
      </c>
      <c r="J61" s="165">
        <f>H61/H53</f>
        <v>2.271580010095911E-2</v>
      </c>
    </row>
    <row r="62" spans="2:10" x14ac:dyDescent="0.25">
      <c r="B62" s="163" t="s">
        <v>124</v>
      </c>
      <c r="C62" s="164">
        <v>57</v>
      </c>
      <c r="D62" s="164">
        <v>51</v>
      </c>
      <c r="E62" s="164">
        <v>24</v>
      </c>
      <c r="F62" s="164">
        <v>5</v>
      </c>
      <c r="G62" s="164">
        <v>63</v>
      </c>
      <c r="H62" s="164">
        <v>65</v>
      </c>
      <c r="I62" s="165">
        <f t="shared" si="7"/>
        <v>3.1746031746031855E-2</v>
      </c>
      <c r="J62" s="165">
        <f>H62/H53</f>
        <v>1.6405855628470471E-2</v>
      </c>
    </row>
    <row r="63" spans="2:10" x14ac:dyDescent="0.25">
      <c r="B63" s="163" t="s">
        <v>133</v>
      </c>
      <c r="C63" s="164">
        <v>10</v>
      </c>
      <c r="D63" s="164">
        <v>13</v>
      </c>
      <c r="E63" s="164">
        <v>3</v>
      </c>
      <c r="F63" s="164">
        <v>6</v>
      </c>
      <c r="G63" s="164">
        <v>6</v>
      </c>
      <c r="H63" s="164">
        <v>22</v>
      </c>
      <c r="I63" s="165">
        <f t="shared" si="7"/>
        <v>2.6666666666666665</v>
      </c>
      <c r="J63" s="165">
        <f>H63/H53</f>
        <v>5.552751135790005E-3</v>
      </c>
    </row>
    <row r="64" spans="2:10" x14ac:dyDescent="0.25">
      <c r="B64" s="163" t="s">
        <v>136</v>
      </c>
      <c r="C64" s="164">
        <v>3</v>
      </c>
      <c r="D64" s="164">
        <v>6</v>
      </c>
      <c r="E64" s="164">
        <v>0</v>
      </c>
      <c r="F64" s="164">
        <v>0</v>
      </c>
      <c r="G64" s="164">
        <v>10</v>
      </c>
      <c r="H64" s="164">
        <v>8</v>
      </c>
      <c r="I64" s="165">
        <f t="shared" si="7"/>
        <v>-0.19999999999999996</v>
      </c>
      <c r="J64" s="165">
        <f>H64/H53</f>
        <v>2.0191822311963654E-3</v>
      </c>
    </row>
    <row r="65" spans="2:10" x14ac:dyDescent="0.25">
      <c r="B65" s="168" t="s">
        <v>150</v>
      </c>
      <c r="C65" s="169">
        <f t="shared" ref="C65:H65" si="8">C57-SUM(C58:C64)</f>
        <v>395</v>
      </c>
      <c r="D65" s="169">
        <f t="shared" si="8"/>
        <v>466</v>
      </c>
      <c r="E65" s="169">
        <f t="shared" si="8"/>
        <v>515</v>
      </c>
      <c r="F65" s="169">
        <f t="shared" si="8"/>
        <v>534</v>
      </c>
      <c r="G65" s="169">
        <f t="shared" si="8"/>
        <v>670</v>
      </c>
      <c r="H65" s="169">
        <f t="shared" si="8"/>
        <v>763</v>
      </c>
      <c r="I65" s="170">
        <f t="shared" si="7"/>
        <v>0.13880597014925367</v>
      </c>
      <c r="J65" s="170">
        <f>H65/H53</f>
        <v>0.19257950530035337</v>
      </c>
    </row>
    <row r="66" spans="2:10" x14ac:dyDescent="0.25">
      <c r="B66" s="155" t="s">
        <v>49</v>
      </c>
      <c r="C66" s="174"/>
      <c r="D66" s="174"/>
      <c r="E66" s="174"/>
      <c r="F66" s="174"/>
      <c r="G66" s="174"/>
      <c r="H66" s="174"/>
      <c r="I66" s="175"/>
      <c r="J66" s="175"/>
    </row>
    <row r="67" spans="2:10" x14ac:dyDescent="0.25">
      <c r="B67" s="156" t="s">
        <v>73</v>
      </c>
      <c r="C67" s="176">
        <v>2379</v>
      </c>
      <c r="D67" s="176">
        <v>24503</v>
      </c>
      <c r="E67" s="176">
        <v>17055</v>
      </c>
      <c r="F67" s="176">
        <v>16852</v>
      </c>
      <c r="G67" s="176">
        <v>17502</v>
      </c>
      <c r="H67" s="176">
        <v>17086</v>
      </c>
      <c r="I67" s="177">
        <f t="shared" ref="I67:I79" si="9">IFERROR(H67/G67-1,"-")</f>
        <v>-2.3768712147183124E-2</v>
      </c>
      <c r="J67" s="177">
        <f>H67/H67</f>
        <v>1</v>
      </c>
    </row>
    <row r="68" spans="2:10" x14ac:dyDescent="0.25">
      <c r="B68" s="159" t="s">
        <v>102</v>
      </c>
      <c r="C68" s="160">
        <v>2073</v>
      </c>
      <c r="D68" s="160">
        <v>11839</v>
      </c>
      <c r="E68" s="160">
        <v>8765</v>
      </c>
      <c r="F68" s="160">
        <v>4179</v>
      </c>
      <c r="G68" s="160">
        <v>6409</v>
      </c>
      <c r="H68" s="160">
        <v>4848</v>
      </c>
      <c r="I68" s="161">
        <f t="shared" si="9"/>
        <v>-0.2435637384927446</v>
      </c>
      <c r="J68" s="161">
        <f>H68/H67</f>
        <v>0.28374107456397052</v>
      </c>
    </row>
    <row r="69" spans="2:10" x14ac:dyDescent="0.25">
      <c r="B69" s="163" t="s">
        <v>108</v>
      </c>
      <c r="C69" s="164">
        <v>1964</v>
      </c>
      <c r="D69" s="164">
        <v>10726</v>
      </c>
      <c r="E69" s="164">
        <v>6962</v>
      </c>
      <c r="F69" s="164">
        <v>1991</v>
      </c>
      <c r="G69" s="164">
        <v>2608</v>
      </c>
      <c r="H69" s="164">
        <v>1862</v>
      </c>
      <c r="I69" s="165">
        <f t="shared" si="9"/>
        <v>-0.28604294478527603</v>
      </c>
      <c r="J69" s="165">
        <f>H69/H67</f>
        <v>0.10897811073393422</v>
      </c>
    </row>
    <row r="70" spans="2:10" x14ac:dyDescent="0.25">
      <c r="B70" s="163" t="s">
        <v>105</v>
      </c>
      <c r="C70" s="164">
        <v>109</v>
      </c>
      <c r="D70" s="164">
        <v>1113</v>
      </c>
      <c r="E70" s="164">
        <v>1803</v>
      </c>
      <c r="F70" s="164">
        <v>2188</v>
      </c>
      <c r="G70" s="164">
        <v>3801</v>
      </c>
      <c r="H70" s="164">
        <v>2986</v>
      </c>
      <c r="I70" s="165">
        <f t="shared" si="9"/>
        <v>-0.21441725861615368</v>
      </c>
      <c r="J70" s="165">
        <f>H70/H67</f>
        <v>0.17476296383003628</v>
      </c>
    </row>
    <row r="71" spans="2:10" x14ac:dyDescent="0.25">
      <c r="B71" s="159" t="s">
        <v>112</v>
      </c>
      <c r="C71" s="160">
        <v>306</v>
      </c>
      <c r="D71" s="160">
        <v>12664</v>
      </c>
      <c r="E71" s="160">
        <v>8290</v>
      </c>
      <c r="F71" s="160">
        <v>12673</v>
      </c>
      <c r="G71" s="160">
        <v>11093</v>
      </c>
      <c r="H71" s="160">
        <v>12238</v>
      </c>
      <c r="I71" s="161">
        <f t="shared" si="9"/>
        <v>0.10321824574055705</v>
      </c>
      <c r="J71" s="161">
        <f>H71/H67</f>
        <v>0.71625892543602954</v>
      </c>
    </row>
    <row r="72" spans="2:10" x14ac:dyDescent="0.25">
      <c r="B72" s="163" t="s">
        <v>115</v>
      </c>
      <c r="C72" s="164">
        <v>0</v>
      </c>
      <c r="D72" s="164">
        <v>7439</v>
      </c>
      <c r="E72" s="164">
        <v>4322</v>
      </c>
      <c r="F72" s="164">
        <v>7702</v>
      </c>
      <c r="G72" s="164">
        <v>6322</v>
      </c>
      <c r="H72" s="164">
        <v>6851</v>
      </c>
      <c r="I72" s="165">
        <f t="shared" si="9"/>
        <v>8.3676051882315639E-2</v>
      </c>
      <c r="J72" s="165">
        <f>H72/H67</f>
        <v>0.40097155565960435</v>
      </c>
    </row>
    <row r="73" spans="2:10" x14ac:dyDescent="0.25">
      <c r="B73" s="163" t="s">
        <v>118</v>
      </c>
      <c r="C73" s="164">
        <v>26</v>
      </c>
      <c r="D73" s="164">
        <v>191</v>
      </c>
      <c r="E73" s="164">
        <v>965</v>
      </c>
      <c r="F73" s="164">
        <v>638</v>
      </c>
      <c r="G73" s="164">
        <v>521</v>
      </c>
      <c r="H73" s="164">
        <v>535</v>
      </c>
      <c r="I73" s="165">
        <f t="shared" si="9"/>
        <v>2.6871401151631558E-2</v>
      </c>
      <c r="J73" s="165">
        <f>H73/H67</f>
        <v>3.1312185414959615E-2</v>
      </c>
    </row>
    <row r="74" spans="2:10" x14ac:dyDescent="0.25">
      <c r="B74" s="163" t="s">
        <v>121</v>
      </c>
      <c r="C74" s="164">
        <v>183</v>
      </c>
      <c r="D74" s="164">
        <v>1449</v>
      </c>
      <c r="E74" s="164">
        <v>303</v>
      </c>
      <c r="F74" s="164">
        <v>899</v>
      </c>
      <c r="G74" s="164">
        <v>794</v>
      </c>
      <c r="H74" s="164">
        <v>793</v>
      </c>
      <c r="I74" s="165">
        <f t="shared" si="9"/>
        <v>-1.2594458438287548E-3</v>
      </c>
      <c r="J74" s="165">
        <f>H74/H67</f>
        <v>4.6412267353388742E-2</v>
      </c>
    </row>
    <row r="75" spans="2:10" x14ac:dyDescent="0.25">
      <c r="B75" s="163" t="s">
        <v>128</v>
      </c>
      <c r="C75" s="164">
        <v>6</v>
      </c>
      <c r="D75" s="164">
        <v>254</v>
      </c>
      <c r="E75" s="164">
        <v>412</v>
      </c>
      <c r="F75" s="164">
        <v>248</v>
      </c>
      <c r="G75" s="164">
        <v>497</v>
      </c>
      <c r="H75" s="164">
        <v>545</v>
      </c>
      <c r="I75" s="165">
        <f t="shared" si="9"/>
        <v>9.6579476861166969E-2</v>
      </c>
      <c r="J75" s="165">
        <f>H75/H67</f>
        <v>3.1897459908697176E-2</v>
      </c>
    </row>
    <row r="76" spans="2:10" x14ac:dyDescent="0.25">
      <c r="B76" s="163" t="s">
        <v>124</v>
      </c>
      <c r="C76" s="164">
        <v>32</v>
      </c>
      <c r="D76" s="164">
        <v>436</v>
      </c>
      <c r="E76" s="164">
        <v>140</v>
      </c>
      <c r="F76" s="164">
        <v>475</v>
      </c>
      <c r="G76" s="164">
        <v>199</v>
      </c>
      <c r="H76" s="164">
        <v>241</v>
      </c>
      <c r="I76" s="165">
        <f t="shared" si="9"/>
        <v>0.21105527638190957</v>
      </c>
      <c r="J76" s="165">
        <f>H76/H67</f>
        <v>1.4105115299075266E-2</v>
      </c>
    </row>
    <row r="77" spans="2:10" x14ac:dyDescent="0.25">
      <c r="B77" s="163" t="s">
        <v>133</v>
      </c>
      <c r="C77" s="164">
        <v>0</v>
      </c>
      <c r="D77" s="164">
        <v>8</v>
      </c>
      <c r="E77" s="164">
        <v>10</v>
      </c>
      <c r="F77" s="164">
        <v>0</v>
      </c>
      <c r="G77" s="164">
        <v>80</v>
      </c>
      <c r="H77" s="164">
        <v>23</v>
      </c>
      <c r="I77" s="165">
        <f t="shared" si="9"/>
        <v>-0.71250000000000002</v>
      </c>
      <c r="J77" s="165">
        <f>H77/H67</f>
        <v>1.3461313355963946E-3</v>
      </c>
    </row>
    <row r="78" spans="2:10" x14ac:dyDescent="0.25">
      <c r="B78" s="163" t="s">
        <v>136</v>
      </c>
      <c r="C78" s="164">
        <v>0</v>
      </c>
      <c r="D78" s="164">
        <v>10</v>
      </c>
      <c r="E78" s="164">
        <v>8</v>
      </c>
      <c r="F78" s="164">
        <v>0</v>
      </c>
      <c r="G78" s="164">
        <v>44</v>
      </c>
      <c r="H78" s="164">
        <v>16</v>
      </c>
      <c r="I78" s="165">
        <f t="shared" si="9"/>
        <v>-0.63636363636363635</v>
      </c>
      <c r="J78" s="165">
        <f>H78/H67</f>
        <v>9.3643918998010062E-4</v>
      </c>
    </row>
    <row r="79" spans="2:10" x14ac:dyDescent="0.25">
      <c r="B79" s="168" t="s">
        <v>150</v>
      </c>
      <c r="C79" s="169">
        <f t="shared" ref="C79:H79" si="10">C71-SUM(C72:C78)</f>
        <v>59</v>
      </c>
      <c r="D79" s="169">
        <f t="shared" si="10"/>
        <v>2877</v>
      </c>
      <c r="E79" s="169">
        <f t="shared" si="10"/>
        <v>2130</v>
      </c>
      <c r="F79" s="169">
        <f t="shared" si="10"/>
        <v>2711</v>
      </c>
      <c r="G79" s="169">
        <f t="shared" si="10"/>
        <v>2636</v>
      </c>
      <c r="H79" s="169">
        <f t="shared" si="10"/>
        <v>3234</v>
      </c>
      <c r="I79" s="170">
        <f t="shared" si="9"/>
        <v>0.22685887708649477</v>
      </c>
      <c r="J79" s="170">
        <f>H79/H67</f>
        <v>0.18927777127472784</v>
      </c>
    </row>
    <row r="80" spans="2:10" x14ac:dyDescent="0.25">
      <c r="B80" s="155" t="s">
        <v>50</v>
      </c>
      <c r="C80" s="174"/>
      <c r="D80" s="174"/>
      <c r="E80" s="174"/>
      <c r="F80" s="174"/>
      <c r="G80" s="174"/>
      <c r="H80" s="174"/>
      <c r="I80" s="175"/>
      <c r="J80" s="175"/>
    </row>
    <row r="81" spans="2:10" x14ac:dyDescent="0.25">
      <c r="B81" s="156" t="s">
        <v>73</v>
      </c>
      <c r="C81" s="176">
        <v>41575</v>
      </c>
      <c r="D81" s="176">
        <v>73949</v>
      </c>
      <c r="E81" s="176">
        <v>76772</v>
      </c>
      <c r="F81" s="176">
        <v>90048</v>
      </c>
      <c r="G81" s="176">
        <v>93840</v>
      </c>
      <c r="H81" s="176">
        <v>87554</v>
      </c>
      <c r="I81" s="177">
        <f t="shared" ref="I81:I93" si="11">IFERROR(H81/G81-1,"-")</f>
        <v>-6.6986359761295855E-2</v>
      </c>
      <c r="J81" s="177">
        <f>H81/H81</f>
        <v>1</v>
      </c>
    </row>
    <row r="82" spans="2:10" x14ac:dyDescent="0.25">
      <c r="B82" s="159" t="s">
        <v>102</v>
      </c>
      <c r="C82" s="160">
        <v>27705</v>
      </c>
      <c r="D82" s="160">
        <v>43951</v>
      </c>
      <c r="E82" s="160">
        <v>41755</v>
      </c>
      <c r="F82" s="160">
        <v>46418</v>
      </c>
      <c r="G82" s="160">
        <v>50534</v>
      </c>
      <c r="H82" s="160">
        <v>46552</v>
      </c>
      <c r="I82" s="161">
        <f t="shared" si="11"/>
        <v>-7.8798432738354407E-2</v>
      </c>
      <c r="J82" s="161">
        <f>H82/H81</f>
        <v>0.5316947255408091</v>
      </c>
    </row>
    <row r="83" spans="2:10" x14ac:dyDescent="0.25">
      <c r="B83" s="163" t="s">
        <v>108</v>
      </c>
      <c r="C83" s="164">
        <v>9791</v>
      </c>
      <c r="D83" s="164">
        <v>16034</v>
      </c>
      <c r="E83" s="164">
        <v>13882</v>
      </c>
      <c r="F83" s="164">
        <v>15137</v>
      </c>
      <c r="G83" s="164">
        <v>14386</v>
      </c>
      <c r="H83" s="164">
        <v>18199</v>
      </c>
      <c r="I83" s="165">
        <f t="shared" si="11"/>
        <v>0.26504935353816217</v>
      </c>
      <c r="J83" s="165">
        <f>H83/H81</f>
        <v>0.20786029193412064</v>
      </c>
    </row>
    <row r="84" spans="2:10" x14ac:dyDescent="0.25">
      <c r="B84" s="163" t="s">
        <v>105</v>
      </c>
      <c r="C84" s="164">
        <v>17914</v>
      </c>
      <c r="D84" s="164">
        <v>27917</v>
      </c>
      <c r="E84" s="164">
        <v>27873</v>
      </c>
      <c r="F84" s="164">
        <v>31281</v>
      </c>
      <c r="G84" s="164">
        <v>36148</v>
      </c>
      <c r="H84" s="164">
        <v>28353</v>
      </c>
      <c r="I84" s="165">
        <f t="shared" si="11"/>
        <v>-0.21564125262808453</v>
      </c>
      <c r="J84" s="165">
        <f>H84/H81</f>
        <v>0.32383443360668845</v>
      </c>
    </row>
    <row r="85" spans="2:10" x14ac:dyDescent="0.25">
      <c r="B85" s="159" t="s">
        <v>112</v>
      </c>
      <c r="C85" s="160">
        <v>13870</v>
      </c>
      <c r="D85" s="160">
        <v>29998</v>
      </c>
      <c r="E85" s="160">
        <v>35017</v>
      </c>
      <c r="F85" s="160">
        <v>43630</v>
      </c>
      <c r="G85" s="160">
        <v>43306</v>
      </c>
      <c r="H85" s="160">
        <v>41002</v>
      </c>
      <c r="I85" s="161">
        <f t="shared" si="11"/>
        <v>-5.3202789451808119E-2</v>
      </c>
      <c r="J85" s="161">
        <f>H85/H81</f>
        <v>0.4683052744591909</v>
      </c>
    </row>
    <row r="86" spans="2:10" x14ac:dyDescent="0.25">
      <c r="B86" s="163" t="s">
        <v>115</v>
      </c>
      <c r="C86" s="164">
        <v>888</v>
      </c>
      <c r="D86" s="164">
        <v>7721</v>
      </c>
      <c r="E86" s="164">
        <v>8724</v>
      </c>
      <c r="F86" s="164">
        <v>10473</v>
      </c>
      <c r="G86" s="164">
        <v>13117</v>
      </c>
      <c r="H86" s="164">
        <v>11614</v>
      </c>
      <c r="I86" s="165">
        <f t="shared" si="11"/>
        <v>-0.11458412746817104</v>
      </c>
      <c r="J86" s="165">
        <f>H86/H81</f>
        <v>0.13264956483998447</v>
      </c>
    </row>
    <row r="87" spans="2:10" x14ac:dyDescent="0.25">
      <c r="B87" s="163" t="s">
        <v>118</v>
      </c>
      <c r="C87" s="164">
        <v>3531</v>
      </c>
      <c r="D87" s="164">
        <v>7419</v>
      </c>
      <c r="E87" s="164">
        <v>7555</v>
      </c>
      <c r="F87" s="164">
        <v>7892</v>
      </c>
      <c r="G87" s="164">
        <v>6964</v>
      </c>
      <c r="H87" s="164">
        <v>6545</v>
      </c>
      <c r="I87" s="165">
        <f t="shared" si="11"/>
        <v>-6.0166570936243557E-2</v>
      </c>
      <c r="J87" s="165">
        <f>H87/H81</f>
        <v>7.4753866185439846E-2</v>
      </c>
    </row>
    <row r="88" spans="2:10" x14ac:dyDescent="0.25">
      <c r="B88" s="163" t="s">
        <v>121</v>
      </c>
      <c r="C88" s="164">
        <v>2026</v>
      </c>
      <c r="D88" s="164">
        <v>2337</v>
      </c>
      <c r="E88" s="164">
        <v>3057</v>
      </c>
      <c r="F88" s="164">
        <v>5388</v>
      </c>
      <c r="G88" s="164">
        <v>5432</v>
      </c>
      <c r="H88" s="164">
        <v>5518</v>
      </c>
      <c r="I88" s="165">
        <f t="shared" si="11"/>
        <v>1.5832106038291549E-2</v>
      </c>
      <c r="J88" s="165">
        <f>H88/H81</f>
        <v>6.3023962354661123E-2</v>
      </c>
    </row>
    <row r="89" spans="2:10" x14ac:dyDescent="0.25">
      <c r="B89" s="163" t="s">
        <v>128</v>
      </c>
      <c r="C89" s="164">
        <v>538</v>
      </c>
      <c r="D89" s="164">
        <v>1018</v>
      </c>
      <c r="E89" s="164">
        <v>1238</v>
      </c>
      <c r="F89" s="164">
        <v>2460</v>
      </c>
      <c r="G89" s="164">
        <v>1643</v>
      </c>
      <c r="H89" s="164">
        <v>1807</v>
      </c>
      <c r="I89" s="165">
        <f t="shared" si="11"/>
        <v>9.9817407181984175E-2</v>
      </c>
      <c r="J89" s="165">
        <f>H89/H81</f>
        <v>2.0638691550357493E-2</v>
      </c>
    </row>
    <row r="90" spans="2:10" x14ac:dyDescent="0.25">
      <c r="B90" s="163" t="s">
        <v>124</v>
      </c>
      <c r="C90" s="164">
        <v>398</v>
      </c>
      <c r="D90" s="164">
        <v>504</v>
      </c>
      <c r="E90" s="164">
        <v>877</v>
      </c>
      <c r="F90" s="164">
        <v>1214</v>
      </c>
      <c r="G90" s="164">
        <v>970</v>
      </c>
      <c r="H90" s="164">
        <v>1134</v>
      </c>
      <c r="I90" s="165">
        <f t="shared" si="11"/>
        <v>0.16907216494845367</v>
      </c>
      <c r="J90" s="165">
        <f>H90/H81</f>
        <v>1.2952006761541448E-2</v>
      </c>
    </row>
    <row r="91" spans="2:10" x14ac:dyDescent="0.25">
      <c r="B91" s="163" t="s">
        <v>133</v>
      </c>
      <c r="C91" s="164">
        <v>138</v>
      </c>
      <c r="D91" s="164">
        <v>397</v>
      </c>
      <c r="E91" s="164">
        <v>138</v>
      </c>
      <c r="F91" s="164">
        <v>219</v>
      </c>
      <c r="G91" s="164">
        <v>365</v>
      </c>
      <c r="H91" s="164">
        <v>143</v>
      </c>
      <c r="I91" s="165">
        <f t="shared" si="11"/>
        <v>-0.60821917808219172</v>
      </c>
      <c r="J91" s="165">
        <f>H91/H81</f>
        <v>1.633277748589442E-3</v>
      </c>
    </row>
    <row r="92" spans="2:10" x14ac:dyDescent="0.25">
      <c r="B92" s="163" t="s">
        <v>136</v>
      </c>
      <c r="C92" s="164">
        <v>40</v>
      </c>
      <c r="D92" s="164">
        <v>149</v>
      </c>
      <c r="E92" s="164">
        <v>127</v>
      </c>
      <c r="F92" s="164">
        <v>69</v>
      </c>
      <c r="G92" s="164">
        <v>62</v>
      </c>
      <c r="H92" s="164">
        <v>74</v>
      </c>
      <c r="I92" s="165">
        <f t="shared" si="11"/>
        <v>0.19354838709677424</v>
      </c>
      <c r="J92" s="165">
        <f>H92/H81</f>
        <v>8.451926810882427E-4</v>
      </c>
    </row>
    <row r="93" spans="2:10" x14ac:dyDescent="0.25">
      <c r="B93" s="168" t="s">
        <v>150</v>
      </c>
      <c r="C93" s="169">
        <f t="shared" ref="C93:H93" si="12">C85-SUM(C86:C92)</f>
        <v>6311</v>
      </c>
      <c r="D93" s="169">
        <f t="shared" si="12"/>
        <v>10453</v>
      </c>
      <c r="E93" s="169">
        <f t="shared" si="12"/>
        <v>13301</v>
      </c>
      <c r="F93" s="169">
        <f t="shared" si="12"/>
        <v>15915</v>
      </c>
      <c r="G93" s="169">
        <f t="shared" si="12"/>
        <v>14753</v>
      </c>
      <c r="H93" s="169">
        <f t="shared" si="12"/>
        <v>14167</v>
      </c>
      <c r="I93" s="170">
        <f t="shared" si="11"/>
        <v>-3.9720734765810395E-2</v>
      </c>
      <c r="J93" s="170">
        <f>H93/H81</f>
        <v>0.16180871233752883</v>
      </c>
    </row>
    <row r="94" spans="2:10" x14ac:dyDescent="0.25">
      <c r="B94" s="155" t="s">
        <v>51</v>
      </c>
      <c r="C94" s="174"/>
      <c r="D94" s="174"/>
      <c r="E94" s="174"/>
      <c r="F94" s="174"/>
      <c r="G94" s="174"/>
      <c r="H94" s="174"/>
      <c r="I94" s="175"/>
      <c r="J94" s="175"/>
    </row>
    <row r="95" spans="2:10" x14ac:dyDescent="0.25">
      <c r="B95" s="156" t="s">
        <v>73</v>
      </c>
      <c r="C95" s="176">
        <v>2428</v>
      </c>
      <c r="D95" s="176">
        <v>4275</v>
      </c>
      <c r="E95" s="176">
        <v>4340</v>
      </c>
      <c r="F95" s="176">
        <v>4593</v>
      </c>
      <c r="G95" s="176">
        <v>3637</v>
      </c>
      <c r="H95" s="176">
        <v>3086</v>
      </c>
      <c r="I95" s="177">
        <f t="shared" ref="I95:I107" si="13">IFERROR(H95/G95-1,"-")</f>
        <v>-0.15149848776464114</v>
      </c>
      <c r="J95" s="177">
        <f>H95/H95</f>
        <v>1</v>
      </c>
    </row>
    <row r="96" spans="2:10" x14ac:dyDescent="0.25">
      <c r="B96" s="159" t="s">
        <v>102</v>
      </c>
      <c r="C96" s="160">
        <v>1624</v>
      </c>
      <c r="D96" s="160">
        <v>3300</v>
      </c>
      <c r="E96" s="160">
        <v>3186</v>
      </c>
      <c r="F96" s="160">
        <v>3447</v>
      </c>
      <c r="G96" s="160">
        <v>2446</v>
      </c>
      <c r="H96" s="160">
        <v>2213</v>
      </c>
      <c r="I96" s="161">
        <f t="shared" si="13"/>
        <v>-9.5257563368765341E-2</v>
      </c>
      <c r="J96" s="161">
        <f>H96/H95</f>
        <v>0.71710952689565777</v>
      </c>
    </row>
    <row r="97" spans="2:10" x14ac:dyDescent="0.25">
      <c r="B97" s="163" t="s">
        <v>108</v>
      </c>
      <c r="C97" s="164">
        <v>630</v>
      </c>
      <c r="D97" s="164">
        <v>1707</v>
      </c>
      <c r="E97" s="164">
        <v>1209</v>
      </c>
      <c r="F97" s="164">
        <v>1616</v>
      </c>
      <c r="G97" s="164">
        <v>818</v>
      </c>
      <c r="H97" s="164">
        <v>1035</v>
      </c>
      <c r="I97" s="165">
        <f t="shared" si="13"/>
        <v>0.26528117359413206</v>
      </c>
      <c r="J97" s="165">
        <f>H97/H95</f>
        <v>0.33538561244329229</v>
      </c>
    </row>
    <row r="98" spans="2:10" x14ac:dyDescent="0.25">
      <c r="B98" s="163" t="s">
        <v>105</v>
      </c>
      <c r="C98" s="164">
        <v>994</v>
      </c>
      <c r="D98" s="164">
        <v>1593</v>
      </c>
      <c r="E98" s="164">
        <v>1977</v>
      </c>
      <c r="F98" s="164">
        <v>1831</v>
      </c>
      <c r="G98" s="164">
        <v>1628</v>
      </c>
      <c r="H98" s="164">
        <v>1178</v>
      </c>
      <c r="I98" s="165">
        <f t="shared" si="13"/>
        <v>-0.2764127764127764</v>
      </c>
      <c r="J98" s="165">
        <f>H98/H95</f>
        <v>0.38172391445236553</v>
      </c>
    </row>
    <row r="99" spans="2:10" x14ac:dyDescent="0.25">
      <c r="B99" s="159" t="s">
        <v>112</v>
      </c>
      <c r="C99" s="160">
        <v>804</v>
      </c>
      <c r="D99" s="160">
        <v>975</v>
      </c>
      <c r="E99" s="160">
        <v>1154</v>
      </c>
      <c r="F99" s="160">
        <v>1146</v>
      </c>
      <c r="G99" s="160">
        <v>1191</v>
      </c>
      <c r="H99" s="160">
        <v>873</v>
      </c>
      <c r="I99" s="161">
        <f t="shared" si="13"/>
        <v>-0.26700251889168769</v>
      </c>
      <c r="J99" s="161">
        <f>H99/H95</f>
        <v>0.28289047310434218</v>
      </c>
    </row>
    <row r="100" spans="2:10" x14ac:dyDescent="0.25">
      <c r="B100" s="163" t="s">
        <v>115</v>
      </c>
      <c r="C100" s="164">
        <v>49</v>
      </c>
      <c r="D100" s="164">
        <v>82</v>
      </c>
      <c r="E100" s="164">
        <v>160</v>
      </c>
      <c r="F100" s="164">
        <v>156</v>
      </c>
      <c r="G100" s="164">
        <v>138</v>
      </c>
      <c r="H100" s="164">
        <v>62</v>
      </c>
      <c r="I100" s="165">
        <f t="shared" si="13"/>
        <v>-0.55072463768115942</v>
      </c>
      <c r="J100" s="165">
        <f>H100/H95</f>
        <v>2.0090732339598186E-2</v>
      </c>
    </row>
    <row r="101" spans="2:10" x14ac:dyDescent="0.25">
      <c r="B101" s="163" t="s">
        <v>118</v>
      </c>
      <c r="C101" s="164">
        <v>120</v>
      </c>
      <c r="D101" s="164">
        <v>136</v>
      </c>
      <c r="E101" s="164">
        <v>108</v>
      </c>
      <c r="F101" s="164">
        <v>124</v>
      </c>
      <c r="G101" s="164">
        <v>124</v>
      </c>
      <c r="H101" s="164">
        <v>121</v>
      </c>
      <c r="I101" s="165">
        <f t="shared" si="13"/>
        <v>-2.4193548387096753E-2</v>
      </c>
      <c r="J101" s="165">
        <f>H101/H95</f>
        <v>3.9209332469215812E-2</v>
      </c>
    </row>
    <row r="102" spans="2:10" x14ac:dyDescent="0.25">
      <c r="B102" s="163" t="s">
        <v>121</v>
      </c>
      <c r="C102" s="164">
        <v>212</v>
      </c>
      <c r="D102" s="164">
        <v>200</v>
      </c>
      <c r="E102" s="164">
        <v>186</v>
      </c>
      <c r="F102" s="164">
        <v>184</v>
      </c>
      <c r="G102" s="164">
        <v>143</v>
      </c>
      <c r="H102" s="164">
        <v>166</v>
      </c>
      <c r="I102" s="165">
        <f t="shared" si="13"/>
        <v>0.16083916083916083</v>
      </c>
      <c r="J102" s="165">
        <f>H102/H95</f>
        <v>5.3791315618924175E-2</v>
      </c>
    </row>
    <row r="103" spans="2:10" x14ac:dyDescent="0.25">
      <c r="B103" s="163" t="s">
        <v>128</v>
      </c>
      <c r="C103" s="164">
        <v>15</v>
      </c>
      <c r="D103" s="164">
        <v>42</v>
      </c>
      <c r="E103" s="164">
        <v>38</v>
      </c>
      <c r="F103" s="164">
        <v>29</v>
      </c>
      <c r="G103" s="164">
        <v>46</v>
      </c>
      <c r="H103" s="164">
        <v>30</v>
      </c>
      <c r="I103" s="165">
        <f t="shared" si="13"/>
        <v>-0.34782608695652173</v>
      </c>
      <c r="J103" s="165">
        <f>H103/H95</f>
        <v>9.7213220998055728E-3</v>
      </c>
    </row>
    <row r="104" spans="2:10" x14ac:dyDescent="0.25">
      <c r="B104" s="163" t="s">
        <v>124</v>
      </c>
      <c r="C104" s="164">
        <v>43</v>
      </c>
      <c r="D104" s="164">
        <v>61</v>
      </c>
      <c r="E104" s="164">
        <v>43</v>
      </c>
      <c r="F104" s="164">
        <v>25</v>
      </c>
      <c r="G104" s="164">
        <v>39</v>
      </c>
      <c r="H104" s="164">
        <v>44</v>
      </c>
      <c r="I104" s="165">
        <f t="shared" si="13"/>
        <v>0.12820512820512819</v>
      </c>
      <c r="J104" s="165">
        <f>H104/H95</f>
        <v>1.4257939079714841E-2</v>
      </c>
    </row>
    <row r="105" spans="2:10" x14ac:dyDescent="0.25">
      <c r="B105" s="163" t="s">
        <v>133</v>
      </c>
      <c r="C105" s="164">
        <v>2</v>
      </c>
      <c r="D105" s="164">
        <v>8</v>
      </c>
      <c r="E105" s="164">
        <v>9</v>
      </c>
      <c r="F105" s="164">
        <v>10</v>
      </c>
      <c r="G105" s="164">
        <v>25</v>
      </c>
      <c r="H105" s="164">
        <v>1</v>
      </c>
      <c r="I105" s="165">
        <f t="shared" si="13"/>
        <v>-0.96</v>
      </c>
      <c r="J105" s="165">
        <f>H105/H95</f>
        <v>3.2404406999351912E-4</v>
      </c>
    </row>
    <row r="106" spans="2:10" x14ac:dyDescent="0.25">
      <c r="B106" s="163" t="s">
        <v>136</v>
      </c>
      <c r="C106" s="164">
        <v>2</v>
      </c>
      <c r="D106" s="164">
        <v>4</v>
      </c>
      <c r="E106" s="164">
        <v>9</v>
      </c>
      <c r="F106" s="164">
        <v>2</v>
      </c>
      <c r="G106" s="164">
        <v>6</v>
      </c>
      <c r="H106" s="164">
        <v>4</v>
      </c>
      <c r="I106" s="165">
        <f t="shared" si="13"/>
        <v>-0.33333333333333337</v>
      </c>
      <c r="J106" s="165">
        <f>H106/H95</f>
        <v>1.2961762799740765E-3</v>
      </c>
    </row>
    <row r="107" spans="2:10" x14ac:dyDescent="0.25">
      <c r="B107" s="168" t="s">
        <v>150</v>
      </c>
      <c r="C107" s="169">
        <f t="shared" ref="C107:H107" si="14">C99-SUM(C100:C106)</f>
        <v>361</v>
      </c>
      <c r="D107" s="169">
        <f t="shared" si="14"/>
        <v>442</v>
      </c>
      <c r="E107" s="169">
        <f t="shared" si="14"/>
        <v>601</v>
      </c>
      <c r="F107" s="169">
        <f t="shared" si="14"/>
        <v>616</v>
      </c>
      <c r="G107" s="169">
        <f t="shared" si="14"/>
        <v>670</v>
      </c>
      <c r="H107" s="169">
        <f t="shared" si="14"/>
        <v>445</v>
      </c>
      <c r="I107" s="170">
        <f t="shared" si="13"/>
        <v>-0.33582089552238803</v>
      </c>
      <c r="J107" s="170">
        <f>H107/H95</f>
        <v>0.14419961114711602</v>
      </c>
    </row>
    <row r="108" spans="2:10" x14ac:dyDescent="0.25">
      <c r="B108" s="155" t="s">
        <v>52</v>
      </c>
      <c r="C108" s="174"/>
      <c r="D108" s="174"/>
      <c r="E108" s="174"/>
      <c r="F108" s="174"/>
      <c r="G108" s="174"/>
      <c r="H108" s="174"/>
      <c r="I108" s="175"/>
      <c r="J108" s="175"/>
    </row>
    <row r="109" spans="2:10" x14ac:dyDescent="0.25">
      <c r="B109" s="156" t="s">
        <v>73</v>
      </c>
      <c r="C109" s="176">
        <v>10658</v>
      </c>
      <c r="D109" s="176">
        <v>15515</v>
      </c>
      <c r="E109" s="176">
        <v>21748</v>
      </c>
      <c r="F109" s="176">
        <v>20589</v>
      </c>
      <c r="G109" s="176">
        <v>22582</v>
      </c>
      <c r="H109" s="176">
        <v>21393</v>
      </c>
      <c r="I109" s="177">
        <f t="shared" ref="I109:I121" si="15">IFERROR(H109/G109-1,"-")</f>
        <v>-5.2652555132406298E-2</v>
      </c>
      <c r="J109" s="177">
        <f>H109/H109</f>
        <v>1</v>
      </c>
    </row>
    <row r="110" spans="2:10" x14ac:dyDescent="0.25">
      <c r="B110" s="159" t="s">
        <v>102</v>
      </c>
      <c r="C110" s="160">
        <v>5879</v>
      </c>
      <c r="D110" s="160">
        <v>5277</v>
      </c>
      <c r="E110" s="160">
        <v>6908</v>
      </c>
      <c r="F110" s="160">
        <v>5357</v>
      </c>
      <c r="G110" s="160">
        <v>6557</v>
      </c>
      <c r="H110" s="160">
        <v>5366</v>
      </c>
      <c r="I110" s="161">
        <f t="shared" si="15"/>
        <v>-0.18163794418179047</v>
      </c>
      <c r="J110" s="161">
        <f>H110/H109</f>
        <v>0.25082971065301735</v>
      </c>
    </row>
    <row r="111" spans="2:10" x14ac:dyDescent="0.25">
      <c r="B111" s="163" t="s">
        <v>108</v>
      </c>
      <c r="C111" s="164">
        <v>1813</v>
      </c>
      <c r="D111" s="164">
        <v>1304</v>
      </c>
      <c r="E111" s="164">
        <v>2963</v>
      </c>
      <c r="F111" s="164">
        <v>1930</v>
      </c>
      <c r="G111" s="164">
        <v>2689</v>
      </c>
      <c r="H111" s="164">
        <v>3266</v>
      </c>
      <c r="I111" s="165">
        <f t="shared" si="15"/>
        <v>0.21457791000371884</v>
      </c>
      <c r="J111" s="165">
        <f>H111/H109</f>
        <v>0.15266676015519096</v>
      </c>
    </row>
    <row r="112" spans="2:10" x14ac:dyDescent="0.25">
      <c r="B112" s="163" t="s">
        <v>105</v>
      </c>
      <c r="C112" s="164">
        <v>4066</v>
      </c>
      <c r="D112" s="164">
        <v>3973</v>
      </c>
      <c r="E112" s="164">
        <v>3945</v>
      </c>
      <c r="F112" s="164">
        <v>3427</v>
      </c>
      <c r="G112" s="164">
        <v>3868</v>
      </c>
      <c r="H112" s="164">
        <v>2100</v>
      </c>
      <c r="I112" s="165">
        <f t="shared" si="15"/>
        <v>-0.4570837642192348</v>
      </c>
      <c r="J112" s="165">
        <f>H112/H109</f>
        <v>9.816295049782639E-2</v>
      </c>
    </row>
    <row r="113" spans="2:10" x14ac:dyDescent="0.25">
      <c r="B113" s="159" t="s">
        <v>112</v>
      </c>
      <c r="C113" s="160">
        <v>4779</v>
      </c>
      <c r="D113" s="160">
        <v>10238</v>
      </c>
      <c r="E113" s="160">
        <v>14840</v>
      </c>
      <c r="F113" s="160">
        <v>15232</v>
      </c>
      <c r="G113" s="160">
        <v>16025</v>
      </c>
      <c r="H113" s="160">
        <v>16027</v>
      </c>
      <c r="I113" s="161">
        <f t="shared" si="15"/>
        <v>1.2480499219957863E-4</v>
      </c>
      <c r="J113" s="161">
        <f>H113/H109</f>
        <v>0.74917028934698271</v>
      </c>
    </row>
    <row r="114" spans="2:10" x14ac:dyDescent="0.25">
      <c r="B114" s="163" t="s">
        <v>115</v>
      </c>
      <c r="C114" s="164">
        <v>1257</v>
      </c>
      <c r="D114" s="164">
        <v>6493</v>
      </c>
      <c r="E114" s="164">
        <v>9714</v>
      </c>
      <c r="F114" s="164">
        <v>9908</v>
      </c>
      <c r="G114" s="164">
        <v>10415</v>
      </c>
      <c r="H114" s="164">
        <v>10806</v>
      </c>
      <c r="I114" s="165">
        <f t="shared" si="15"/>
        <v>3.7542006721075438E-2</v>
      </c>
      <c r="J114" s="165">
        <f>H114/H109</f>
        <v>0.50511849670452957</v>
      </c>
    </row>
    <row r="115" spans="2:10" x14ac:dyDescent="0.25">
      <c r="B115" s="163" t="s">
        <v>118</v>
      </c>
      <c r="C115" s="164">
        <v>425</v>
      </c>
      <c r="D115" s="164">
        <v>235</v>
      </c>
      <c r="E115" s="164">
        <v>368</v>
      </c>
      <c r="F115" s="164">
        <v>525</v>
      </c>
      <c r="G115" s="164">
        <v>572</v>
      </c>
      <c r="H115" s="164">
        <v>444</v>
      </c>
      <c r="I115" s="165">
        <f t="shared" si="15"/>
        <v>-0.22377622377622375</v>
      </c>
      <c r="J115" s="165">
        <f>H115/H109</f>
        <v>2.075445239096901E-2</v>
      </c>
    </row>
    <row r="116" spans="2:10" x14ac:dyDescent="0.25">
      <c r="B116" s="163" t="s">
        <v>121</v>
      </c>
      <c r="C116" s="164">
        <v>690</v>
      </c>
      <c r="D116" s="164">
        <v>516</v>
      </c>
      <c r="E116" s="164">
        <v>780</v>
      </c>
      <c r="F116" s="164">
        <v>1247</v>
      </c>
      <c r="G116" s="164">
        <v>1396</v>
      </c>
      <c r="H116" s="164">
        <v>1117</v>
      </c>
      <c r="I116" s="165">
        <f t="shared" si="15"/>
        <v>-0.19985673352435529</v>
      </c>
      <c r="J116" s="165">
        <f>H116/H109</f>
        <v>5.2213340812415278E-2</v>
      </c>
    </row>
    <row r="117" spans="2:10" x14ac:dyDescent="0.25">
      <c r="B117" s="163" t="s">
        <v>128</v>
      </c>
      <c r="C117" s="164">
        <v>401</v>
      </c>
      <c r="D117" s="164">
        <v>255</v>
      </c>
      <c r="E117" s="164">
        <v>394</v>
      </c>
      <c r="F117" s="164">
        <v>292</v>
      </c>
      <c r="G117" s="164">
        <v>560</v>
      </c>
      <c r="H117" s="164">
        <v>377</v>
      </c>
      <c r="I117" s="165">
        <f t="shared" si="15"/>
        <v>-0.32678571428571423</v>
      </c>
      <c r="J117" s="165">
        <f>H117/H109</f>
        <v>1.7622586827466927E-2</v>
      </c>
    </row>
    <row r="118" spans="2:10" x14ac:dyDescent="0.25">
      <c r="B118" s="163" t="s">
        <v>124</v>
      </c>
      <c r="C118" s="164">
        <v>570</v>
      </c>
      <c r="D118" s="164">
        <v>543</v>
      </c>
      <c r="E118" s="164">
        <v>1051</v>
      </c>
      <c r="F118" s="164">
        <v>327</v>
      </c>
      <c r="G118" s="164">
        <v>536</v>
      </c>
      <c r="H118" s="164">
        <v>218</v>
      </c>
      <c r="I118" s="165">
        <f t="shared" si="15"/>
        <v>-0.59328358208955223</v>
      </c>
      <c r="J118" s="165">
        <f>H118/H109</f>
        <v>1.0190249146917216E-2</v>
      </c>
    </row>
    <row r="119" spans="2:10" x14ac:dyDescent="0.25">
      <c r="B119" s="163" t="s">
        <v>133</v>
      </c>
      <c r="C119" s="164">
        <v>26</v>
      </c>
      <c r="D119" s="164">
        <v>24</v>
      </c>
      <c r="E119" s="164">
        <v>153</v>
      </c>
      <c r="F119" s="164">
        <v>16</v>
      </c>
      <c r="G119" s="164">
        <v>39</v>
      </c>
      <c r="H119" s="164">
        <v>120</v>
      </c>
      <c r="I119" s="165">
        <f t="shared" si="15"/>
        <v>2.0769230769230771</v>
      </c>
      <c r="J119" s="165">
        <f>H119/H109</f>
        <v>5.6093114570186509E-3</v>
      </c>
    </row>
    <row r="120" spans="2:10" x14ac:dyDescent="0.25">
      <c r="B120" s="163" t="s">
        <v>136</v>
      </c>
      <c r="C120" s="164">
        <v>1</v>
      </c>
      <c r="D120" s="164">
        <v>7</v>
      </c>
      <c r="E120" s="164">
        <v>18</v>
      </c>
      <c r="F120" s="164">
        <v>53</v>
      </c>
      <c r="G120" s="164">
        <v>16</v>
      </c>
      <c r="H120" s="164">
        <v>70</v>
      </c>
      <c r="I120" s="165">
        <f t="shared" si="15"/>
        <v>3.375</v>
      </c>
      <c r="J120" s="165">
        <f>H120/H109</f>
        <v>3.2720983499275463E-3</v>
      </c>
    </row>
    <row r="121" spans="2:10" x14ac:dyDescent="0.25">
      <c r="B121" s="168" t="s">
        <v>150</v>
      </c>
      <c r="C121" s="169">
        <f t="shared" ref="C121:H121" si="16">C113-SUM(C114:C120)</f>
        <v>1409</v>
      </c>
      <c r="D121" s="169">
        <f t="shared" si="16"/>
        <v>2165</v>
      </c>
      <c r="E121" s="169">
        <f t="shared" si="16"/>
        <v>2362</v>
      </c>
      <c r="F121" s="169">
        <f t="shared" si="16"/>
        <v>2864</v>
      </c>
      <c r="G121" s="169">
        <f t="shared" si="16"/>
        <v>2491</v>
      </c>
      <c r="H121" s="169">
        <f t="shared" si="16"/>
        <v>2875</v>
      </c>
      <c r="I121" s="170">
        <f t="shared" si="15"/>
        <v>0.15415495784825373</v>
      </c>
      <c r="J121" s="170">
        <f>H121/H109</f>
        <v>0.1343897536577385</v>
      </c>
    </row>
    <row r="122" spans="2:10" x14ac:dyDescent="0.25">
      <c r="B122" s="155" t="s">
        <v>53</v>
      </c>
      <c r="C122" s="174"/>
      <c r="D122" s="174"/>
      <c r="E122" s="174"/>
      <c r="F122" s="174"/>
      <c r="G122" s="174"/>
      <c r="H122" s="174"/>
      <c r="I122" s="175"/>
      <c r="J122" s="175"/>
    </row>
    <row r="123" spans="2:10" x14ac:dyDescent="0.25">
      <c r="B123" s="156" t="s">
        <v>73</v>
      </c>
      <c r="C123" s="176">
        <v>14398</v>
      </c>
      <c r="D123" s="176">
        <v>18083</v>
      </c>
      <c r="E123" s="176">
        <v>17745</v>
      </c>
      <c r="F123" s="176">
        <v>21632</v>
      </c>
      <c r="G123" s="176">
        <v>23873</v>
      </c>
      <c r="H123" s="176">
        <v>21827</v>
      </c>
      <c r="I123" s="177">
        <f t="shared" ref="I123:I135" si="17">IFERROR(H123/G123-1,"-")</f>
        <v>-8.570351443052826E-2</v>
      </c>
      <c r="J123" s="177">
        <f>H123/H123</f>
        <v>1</v>
      </c>
    </row>
    <row r="124" spans="2:10" x14ac:dyDescent="0.25">
      <c r="B124" s="159" t="s">
        <v>102</v>
      </c>
      <c r="C124" s="160">
        <v>9928</v>
      </c>
      <c r="D124" s="160">
        <v>12525</v>
      </c>
      <c r="E124" s="160">
        <v>12511</v>
      </c>
      <c r="F124" s="160">
        <v>16297</v>
      </c>
      <c r="G124" s="160">
        <v>17909</v>
      </c>
      <c r="H124" s="160">
        <v>16731</v>
      </c>
      <c r="I124" s="161">
        <f t="shared" si="17"/>
        <v>-6.57769836395109E-2</v>
      </c>
      <c r="J124" s="161">
        <f>H124/H123</f>
        <v>0.76652769505658125</v>
      </c>
    </row>
    <row r="125" spans="2:10" x14ac:dyDescent="0.25">
      <c r="B125" s="163" t="s">
        <v>108</v>
      </c>
      <c r="C125" s="164">
        <v>4603</v>
      </c>
      <c r="D125" s="164">
        <v>7285</v>
      </c>
      <c r="E125" s="164">
        <v>5391</v>
      </c>
      <c r="F125" s="164">
        <v>9878</v>
      </c>
      <c r="G125" s="164">
        <v>11182</v>
      </c>
      <c r="H125" s="164">
        <v>11326</v>
      </c>
      <c r="I125" s="165">
        <f t="shared" si="17"/>
        <v>1.2877839384725531E-2</v>
      </c>
      <c r="J125" s="165">
        <f>H125/H123</f>
        <v>0.51889861181105967</v>
      </c>
    </row>
    <row r="126" spans="2:10" x14ac:dyDescent="0.25">
      <c r="B126" s="163" t="s">
        <v>105</v>
      </c>
      <c r="C126" s="164">
        <v>5325</v>
      </c>
      <c r="D126" s="164">
        <v>5240</v>
      </c>
      <c r="E126" s="164">
        <v>7120</v>
      </c>
      <c r="F126" s="164">
        <v>6419</v>
      </c>
      <c r="G126" s="164">
        <v>6727</v>
      </c>
      <c r="H126" s="164">
        <v>5405</v>
      </c>
      <c r="I126" s="165">
        <f t="shared" si="17"/>
        <v>-0.19652148060056485</v>
      </c>
      <c r="J126" s="165">
        <f>H126/H123</f>
        <v>0.2476290832455216</v>
      </c>
    </row>
    <row r="127" spans="2:10" x14ac:dyDescent="0.25">
      <c r="B127" s="159" t="s">
        <v>112</v>
      </c>
      <c r="C127" s="160">
        <v>4470</v>
      </c>
      <c r="D127" s="160">
        <v>5558</v>
      </c>
      <c r="E127" s="160">
        <v>5234</v>
      </c>
      <c r="F127" s="160">
        <v>5335</v>
      </c>
      <c r="G127" s="160">
        <v>5964</v>
      </c>
      <c r="H127" s="160">
        <v>5096</v>
      </c>
      <c r="I127" s="161">
        <f t="shared" si="17"/>
        <v>-0.14553990610328638</v>
      </c>
      <c r="J127" s="161">
        <f>H127/H123</f>
        <v>0.2334723049434187</v>
      </c>
    </row>
    <row r="128" spans="2:10" x14ac:dyDescent="0.25">
      <c r="B128" s="163" t="s">
        <v>115</v>
      </c>
      <c r="C128" s="164">
        <v>174</v>
      </c>
      <c r="D128" s="164">
        <v>730</v>
      </c>
      <c r="E128" s="164">
        <v>670</v>
      </c>
      <c r="F128" s="164">
        <v>605</v>
      </c>
      <c r="G128" s="164">
        <v>600</v>
      </c>
      <c r="H128" s="164">
        <v>566</v>
      </c>
      <c r="I128" s="165">
        <f t="shared" si="17"/>
        <v>-5.6666666666666643E-2</v>
      </c>
      <c r="J128" s="165">
        <f>H128/H123</f>
        <v>2.5931186145599486E-2</v>
      </c>
    </row>
    <row r="129" spans="2:10" x14ac:dyDescent="0.25">
      <c r="B129" s="163" t="s">
        <v>118</v>
      </c>
      <c r="C129" s="164">
        <v>460</v>
      </c>
      <c r="D129" s="164">
        <v>456</v>
      </c>
      <c r="E129" s="164">
        <v>508</v>
      </c>
      <c r="F129" s="164">
        <v>495</v>
      </c>
      <c r="G129" s="164">
        <v>515</v>
      </c>
      <c r="H129" s="164">
        <v>408</v>
      </c>
      <c r="I129" s="165">
        <f t="shared" si="17"/>
        <v>-0.20776699029126211</v>
      </c>
      <c r="J129" s="165">
        <f>H129/H123</f>
        <v>1.8692445136757226E-2</v>
      </c>
    </row>
    <row r="130" spans="2:10" x14ac:dyDescent="0.25">
      <c r="B130" s="163" t="s">
        <v>121</v>
      </c>
      <c r="C130" s="164">
        <v>577</v>
      </c>
      <c r="D130" s="164">
        <v>405</v>
      </c>
      <c r="E130" s="164">
        <v>503</v>
      </c>
      <c r="F130" s="164">
        <v>436</v>
      </c>
      <c r="G130" s="164">
        <v>753</v>
      </c>
      <c r="H130" s="164">
        <v>592</v>
      </c>
      <c r="I130" s="165">
        <f t="shared" si="17"/>
        <v>-0.21381142098273576</v>
      </c>
      <c r="J130" s="165">
        <f>H130/H123</f>
        <v>2.7122371374902643E-2</v>
      </c>
    </row>
    <row r="131" spans="2:10" x14ac:dyDescent="0.25">
      <c r="B131" s="163" t="s">
        <v>128</v>
      </c>
      <c r="C131" s="164">
        <v>133</v>
      </c>
      <c r="D131" s="164">
        <v>98</v>
      </c>
      <c r="E131" s="164">
        <v>303</v>
      </c>
      <c r="F131" s="164">
        <v>146</v>
      </c>
      <c r="G131" s="164">
        <v>207</v>
      </c>
      <c r="H131" s="164">
        <v>193</v>
      </c>
      <c r="I131" s="165">
        <f t="shared" si="17"/>
        <v>-6.7632850241545861E-2</v>
      </c>
      <c r="J131" s="165">
        <f>H131/H123</f>
        <v>8.8422595867503548E-3</v>
      </c>
    </row>
    <row r="132" spans="2:10" x14ac:dyDescent="0.25">
      <c r="B132" s="163" t="s">
        <v>124</v>
      </c>
      <c r="C132" s="164">
        <v>83</v>
      </c>
      <c r="D132" s="164">
        <v>109</v>
      </c>
      <c r="E132" s="164">
        <v>136</v>
      </c>
      <c r="F132" s="164">
        <v>123</v>
      </c>
      <c r="G132" s="164">
        <v>186</v>
      </c>
      <c r="H132" s="164">
        <v>166</v>
      </c>
      <c r="I132" s="165">
        <f t="shared" si="17"/>
        <v>-0.10752688172043012</v>
      </c>
      <c r="J132" s="165">
        <f>H132/H123</f>
        <v>7.6052595409355382E-3</v>
      </c>
    </row>
    <row r="133" spans="2:10" x14ac:dyDescent="0.25">
      <c r="B133" s="163" t="s">
        <v>133</v>
      </c>
      <c r="C133" s="164">
        <v>27</v>
      </c>
      <c r="D133" s="164">
        <v>30</v>
      </c>
      <c r="E133" s="164">
        <v>26</v>
      </c>
      <c r="F133" s="164">
        <v>46</v>
      </c>
      <c r="G133" s="164">
        <v>38</v>
      </c>
      <c r="H133" s="164">
        <v>13</v>
      </c>
      <c r="I133" s="165">
        <f t="shared" si="17"/>
        <v>-0.65789473684210531</v>
      </c>
      <c r="J133" s="165">
        <f>H133/H123</f>
        <v>5.9559261465157837E-4</v>
      </c>
    </row>
    <row r="134" spans="2:10" x14ac:dyDescent="0.25">
      <c r="B134" s="163" t="s">
        <v>136</v>
      </c>
      <c r="C134" s="164">
        <v>25</v>
      </c>
      <c r="D134" s="164">
        <v>26</v>
      </c>
      <c r="E134" s="164">
        <v>39</v>
      </c>
      <c r="F134" s="164">
        <v>47</v>
      </c>
      <c r="G134" s="164">
        <v>54</v>
      </c>
      <c r="H134" s="164">
        <v>57</v>
      </c>
      <c r="I134" s="165">
        <f t="shared" si="17"/>
        <v>5.555555555555558E-2</v>
      </c>
      <c r="J134" s="165">
        <f>H134/H123</f>
        <v>2.6114445411646128E-3</v>
      </c>
    </row>
    <row r="135" spans="2:10" x14ac:dyDescent="0.25">
      <c r="B135" s="168" t="s">
        <v>150</v>
      </c>
      <c r="C135" s="169">
        <f t="shared" ref="C135:H135" si="18">C127-SUM(C128:C134)</f>
        <v>2991</v>
      </c>
      <c r="D135" s="169">
        <f t="shared" si="18"/>
        <v>3704</v>
      </c>
      <c r="E135" s="169">
        <f t="shared" si="18"/>
        <v>3049</v>
      </c>
      <c r="F135" s="169">
        <f t="shared" si="18"/>
        <v>3437</v>
      </c>
      <c r="G135" s="169">
        <f t="shared" si="18"/>
        <v>3611</v>
      </c>
      <c r="H135" s="169">
        <f t="shared" si="18"/>
        <v>3101</v>
      </c>
      <c r="I135" s="170">
        <f t="shared" si="17"/>
        <v>-0.14123511492661311</v>
      </c>
      <c r="J135" s="170">
        <f>H135/H123</f>
        <v>0.14207174600265726</v>
      </c>
    </row>
    <row r="136" spans="2:10" x14ac:dyDescent="0.25">
      <c r="B136" s="155" t="s">
        <v>54</v>
      </c>
      <c r="C136" s="174"/>
      <c r="D136" s="174"/>
      <c r="E136" s="174"/>
      <c r="F136" s="174"/>
      <c r="G136" s="174"/>
      <c r="H136" s="174"/>
      <c r="I136" s="175"/>
      <c r="J136" s="175"/>
    </row>
    <row r="137" spans="2:10" x14ac:dyDescent="0.25">
      <c r="B137" s="156" t="s">
        <v>73</v>
      </c>
      <c r="C137" s="176">
        <v>10219</v>
      </c>
      <c r="D137" s="176">
        <v>23111</v>
      </c>
      <c r="E137" s="176">
        <v>26451</v>
      </c>
      <c r="F137" s="176">
        <v>24893</v>
      </c>
      <c r="G137" s="176">
        <v>27952</v>
      </c>
      <c r="H137" s="176">
        <v>27459</v>
      </c>
      <c r="I137" s="177">
        <f t="shared" ref="I137:I149" si="19">IFERROR(H137/G137-1,"-")</f>
        <v>-1.7637378362907796E-2</v>
      </c>
      <c r="J137" s="177">
        <f>H137/H137</f>
        <v>1</v>
      </c>
    </row>
    <row r="138" spans="2:10" x14ac:dyDescent="0.25">
      <c r="B138" s="159" t="s">
        <v>102</v>
      </c>
      <c r="C138" s="160">
        <v>4124</v>
      </c>
      <c r="D138" s="160">
        <v>4035</v>
      </c>
      <c r="E138" s="160">
        <v>5954</v>
      </c>
      <c r="F138" s="160">
        <v>4112</v>
      </c>
      <c r="G138" s="160">
        <v>6200</v>
      </c>
      <c r="H138" s="160">
        <v>5436</v>
      </c>
      <c r="I138" s="161">
        <f t="shared" si="19"/>
        <v>-0.12322580645161285</v>
      </c>
      <c r="J138" s="161">
        <f>H138/H137</f>
        <v>0.19796787938380858</v>
      </c>
    </row>
    <row r="139" spans="2:10" x14ac:dyDescent="0.25">
      <c r="B139" s="163" t="s">
        <v>108</v>
      </c>
      <c r="C139" s="164">
        <v>2148</v>
      </c>
      <c r="D139" s="164">
        <v>2676</v>
      </c>
      <c r="E139" s="164">
        <v>4412</v>
      </c>
      <c r="F139" s="164">
        <v>2896</v>
      </c>
      <c r="G139" s="164">
        <v>4560</v>
      </c>
      <c r="H139" s="164">
        <v>3571</v>
      </c>
      <c r="I139" s="165">
        <f t="shared" si="19"/>
        <v>-0.21688596491228074</v>
      </c>
      <c r="J139" s="165">
        <f>H139/H137</f>
        <v>0.13004843584981246</v>
      </c>
    </row>
    <row r="140" spans="2:10" x14ac:dyDescent="0.25">
      <c r="B140" s="163" t="s">
        <v>105</v>
      </c>
      <c r="C140" s="164">
        <v>1976</v>
      </c>
      <c r="D140" s="164">
        <v>1359</v>
      </c>
      <c r="E140" s="164">
        <v>1542</v>
      </c>
      <c r="F140" s="164">
        <v>1216</v>
      </c>
      <c r="G140" s="164">
        <v>1640</v>
      </c>
      <c r="H140" s="164">
        <v>1865</v>
      </c>
      <c r="I140" s="165">
        <f t="shared" si="19"/>
        <v>0.13719512195121952</v>
      </c>
      <c r="J140" s="165">
        <f>H140/H137</f>
        <v>6.7919443533996135E-2</v>
      </c>
    </row>
    <row r="141" spans="2:10" x14ac:dyDescent="0.25">
      <c r="B141" s="159" t="s">
        <v>112</v>
      </c>
      <c r="C141" s="160">
        <v>6095</v>
      </c>
      <c r="D141" s="160">
        <v>19076</v>
      </c>
      <c r="E141" s="160">
        <v>20497</v>
      </c>
      <c r="F141" s="160">
        <v>20781</v>
      </c>
      <c r="G141" s="160">
        <v>21752</v>
      </c>
      <c r="H141" s="160">
        <v>22023</v>
      </c>
      <c r="I141" s="161">
        <f t="shared" si="19"/>
        <v>1.2458624494299464E-2</v>
      </c>
      <c r="J141" s="161">
        <f>H141/H137</f>
        <v>0.80203212061619145</v>
      </c>
    </row>
    <row r="142" spans="2:10" x14ac:dyDescent="0.25">
      <c r="B142" s="163" t="s">
        <v>115</v>
      </c>
      <c r="C142" s="164">
        <v>659</v>
      </c>
      <c r="D142" s="164">
        <v>8399</v>
      </c>
      <c r="E142" s="164">
        <v>9745</v>
      </c>
      <c r="F142" s="164">
        <v>10171</v>
      </c>
      <c r="G142" s="164">
        <v>10842</v>
      </c>
      <c r="H142" s="164">
        <v>10217</v>
      </c>
      <c r="I142" s="165">
        <f t="shared" si="19"/>
        <v>-5.7646190739715886E-2</v>
      </c>
      <c r="J142" s="165">
        <f>H142/H137</f>
        <v>0.37208201318329143</v>
      </c>
    </row>
    <row r="143" spans="2:10" x14ac:dyDescent="0.25">
      <c r="B143" s="163" t="s">
        <v>118</v>
      </c>
      <c r="C143" s="164">
        <v>675</v>
      </c>
      <c r="D143" s="164">
        <v>1114</v>
      </c>
      <c r="E143" s="164">
        <v>1518</v>
      </c>
      <c r="F143" s="164">
        <v>1166</v>
      </c>
      <c r="G143" s="164">
        <v>1615</v>
      </c>
      <c r="H143" s="164">
        <v>1596</v>
      </c>
      <c r="I143" s="165">
        <f t="shared" si="19"/>
        <v>-1.1764705882352899E-2</v>
      </c>
      <c r="J143" s="165">
        <f>H143/H137</f>
        <v>5.8123019774937182E-2</v>
      </c>
    </row>
    <row r="144" spans="2:10" x14ac:dyDescent="0.25">
      <c r="B144" s="163" t="s">
        <v>121</v>
      </c>
      <c r="C144" s="164">
        <v>1143</v>
      </c>
      <c r="D144" s="164">
        <v>2623</v>
      </c>
      <c r="E144" s="164">
        <v>2026</v>
      </c>
      <c r="F144" s="164">
        <v>1892</v>
      </c>
      <c r="G144" s="164">
        <v>2124</v>
      </c>
      <c r="H144" s="164">
        <v>2136</v>
      </c>
      <c r="I144" s="165">
        <f t="shared" si="19"/>
        <v>5.6497175141243527E-3</v>
      </c>
      <c r="J144" s="165">
        <f>H144/H137</f>
        <v>7.7788703157434719E-2</v>
      </c>
    </row>
    <row r="145" spans="2:10" x14ac:dyDescent="0.25">
      <c r="B145" s="163" t="s">
        <v>128</v>
      </c>
      <c r="C145" s="164">
        <v>160</v>
      </c>
      <c r="D145" s="164">
        <v>1141</v>
      </c>
      <c r="E145" s="164">
        <v>957</v>
      </c>
      <c r="F145" s="164">
        <v>531</v>
      </c>
      <c r="G145" s="164">
        <v>569</v>
      </c>
      <c r="H145" s="164">
        <v>472</v>
      </c>
      <c r="I145" s="165">
        <f t="shared" si="19"/>
        <v>-0.17047451669595781</v>
      </c>
      <c r="J145" s="165">
        <f>H145/H137</f>
        <v>1.7189263993590442E-2</v>
      </c>
    </row>
    <row r="146" spans="2:10" x14ac:dyDescent="0.25">
      <c r="B146" s="163" t="s">
        <v>124</v>
      </c>
      <c r="C146" s="164">
        <v>202</v>
      </c>
      <c r="D146" s="164">
        <v>528</v>
      </c>
      <c r="E146" s="164">
        <v>711</v>
      </c>
      <c r="F146" s="164">
        <v>628</v>
      </c>
      <c r="G146" s="164">
        <v>554</v>
      </c>
      <c r="H146" s="164">
        <v>639</v>
      </c>
      <c r="I146" s="165">
        <f t="shared" si="19"/>
        <v>0.1534296028880866</v>
      </c>
      <c r="J146" s="165">
        <f>H146/H137</f>
        <v>2.3271058669288757E-2</v>
      </c>
    </row>
    <row r="147" spans="2:10" x14ac:dyDescent="0.25">
      <c r="B147" s="163" t="s">
        <v>133</v>
      </c>
      <c r="C147" s="164">
        <v>28</v>
      </c>
      <c r="D147" s="164">
        <v>80</v>
      </c>
      <c r="E147" s="164">
        <v>7</v>
      </c>
      <c r="F147" s="164">
        <v>17</v>
      </c>
      <c r="G147" s="164">
        <v>57</v>
      </c>
      <c r="H147" s="164">
        <v>30</v>
      </c>
      <c r="I147" s="165">
        <f t="shared" si="19"/>
        <v>-0.47368421052631582</v>
      </c>
      <c r="J147" s="165">
        <f>H147/H137</f>
        <v>1.0925379656943079E-3</v>
      </c>
    </row>
    <row r="148" spans="2:10" x14ac:dyDescent="0.25">
      <c r="B148" s="163" t="s">
        <v>136</v>
      </c>
      <c r="C148" s="164">
        <v>12</v>
      </c>
      <c r="D148" s="164">
        <v>29</v>
      </c>
      <c r="E148" s="164">
        <v>14</v>
      </c>
      <c r="F148" s="164">
        <v>25</v>
      </c>
      <c r="G148" s="164">
        <v>25</v>
      </c>
      <c r="H148" s="164">
        <v>7</v>
      </c>
      <c r="I148" s="165">
        <f t="shared" si="19"/>
        <v>-0.72</v>
      </c>
      <c r="J148" s="165">
        <f>H148/H137</f>
        <v>2.5492552532867182E-4</v>
      </c>
    </row>
    <row r="149" spans="2:10" x14ac:dyDescent="0.25">
      <c r="B149" s="168" t="s">
        <v>150</v>
      </c>
      <c r="C149" s="169">
        <f t="shared" ref="C149:H149" si="20">C141-SUM(C142:C148)</f>
        <v>3216</v>
      </c>
      <c r="D149" s="169">
        <f t="shared" si="20"/>
        <v>5162</v>
      </c>
      <c r="E149" s="169">
        <f t="shared" si="20"/>
        <v>5519</v>
      </c>
      <c r="F149" s="169">
        <f t="shared" si="20"/>
        <v>6351</v>
      </c>
      <c r="G149" s="169">
        <f t="shared" si="20"/>
        <v>5966</v>
      </c>
      <c r="H149" s="169">
        <f t="shared" si="20"/>
        <v>6926</v>
      </c>
      <c r="I149" s="170">
        <f t="shared" si="19"/>
        <v>0.1609118337244384</v>
      </c>
      <c r="J149" s="170">
        <f>H149/H137</f>
        <v>0.25223059834662587</v>
      </c>
    </row>
    <row r="150" spans="2:10" x14ac:dyDescent="0.25">
      <c r="B150" s="155" t="s">
        <v>55</v>
      </c>
      <c r="C150" s="174"/>
      <c r="D150" s="174"/>
      <c r="E150" s="174"/>
      <c r="F150" s="174"/>
      <c r="G150" s="174"/>
      <c r="H150" s="174"/>
      <c r="I150" s="175"/>
      <c r="J150" s="175"/>
    </row>
    <row r="151" spans="2:10" x14ac:dyDescent="0.25">
      <c r="B151" s="156" t="s">
        <v>73</v>
      </c>
      <c r="C151" s="176">
        <v>5251</v>
      </c>
      <c r="D151" s="176">
        <v>9064</v>
      </c>
      <c r="E151" s="176">
        <v>9616</v>
      </c>
      <c r="F151" s="176">
        <v>11740</v>
      </c>
      <c r="G151" s="176">
        <v>11103</v>
      </c>
      <c r="H151" s="176">
        <v>9576</v>
      </c>
      <c r="I151" s="177">
        <f t="shared" ref="I151:I163" si="21">IFERROR(H151/G151-1,"-")</f>
        <v>-0.13753039718994864</v>
      </c>
      <c r="J151" s="177">
        <f>H151/H151</f>
        <v>1</v>
      </c>
    </row>
    <row r="152" spans="2:10" x14ac:dyDescent="0.25">
      <c r="B152" s="159" t="s">
        <v>102</v>
      </c>
      <c r="C152" s="160">
        <v>3239</v>
      </c>
      <c r="D152" s="160">
        <v>5039</v>
      </c>
      <c r="E152" s="160">
        <v>5712</v>
      </c>
      <c r="F152" s="160">
        <v>6641</v>
      </c>
      <c r="G152" s="160">
        <v>5683</v>
      </c>
      <c r="H152" s="160">
        <v>4700</v>
      </c>
      <c r="I152" s="161">
        <f t="shared" si="21"/>
        <v>-0.17297202181946159</v>
      </c>
      <c r="J152" s="161">
        <f>H152/H151</f>
        <v>0.49081035923141186</v>
      </c>
    </row>
    <row r="153" spans="2:10" x14ac:dyDescent="0.25">
      <c r="B153" s="163" t="s">
        <v>108</v>
      </c>
      <c r="C153" s="164">
        <v>2297</v>
      </c>
      <c r="D153" s="164">
        <v>3954</v>
      </c>
      <c r="E153" s="164">
        <v>4754</v>
      </c>
      <c r="F153" s="164">
        <v>5006</v>
      </c>
      <c r="G153" s="164">
        <v>3529</v>
      </c>
      <c r="H153" s="164">
        <v>2407</v>
      </c>
      <c r="I153" s="165">
        <f t="shared" si="21"/>
        <v>-0.31793709266081038</v>
      </c>
      <c r="J153" s="165">
        <f>H153/H151</f>
        <v>0.25135756056808689</v>
      </c>
    </row>
    <row r="154" spans="2:10" x14ac:dyDescent="0.25">
      <c r="B154" s="163" t="s">
        <v>105</v>
      </c>
      <c r="C154" s="164">
        <v>942</v>
      </c>
      <c r="D154" s="164">
        <v>1085</v>
      </c>
      <c r="E154" s="164">
        <v>958</v>
      </c>
      <c r="F154" s="164">
        <v>1635</v>
      </c>
      <c r="G154" s="164">
        <v>2154</v>
      </c>
      <c r="H154" s="164">
        <v>2293</v>
      </c>
      <c r="I154" s="165">
        <f t="shared" si="21"/>
        <v>6.4531104921077054E-2</v>
      </c>
      <c r="J154" s="165">
        <f>H154/H151</f>
        <v>0.23945279866332497</v>
      </c>
    </row>
    <row r="155" spans="2:10" x14ac:dyDescent="0.25">
      <c r="B155" s="159" t="s">
        <v>112</v>
      </c>
      <c r="C155" s="160">
        <v>2012</v>
      </c>
      <c r="D155" s="160">
        <v>4025</v>
      </c>
      <c r="E155" s="160">
        <v>3904</v>
      </c>
      <c r="F155" s="160">
        <v>5099</v>
      </c>
      <c r="G155" s="160">
        <v>5420</v>
      </c>
      <c r="H155" s="160">
        <v>4876</v>
      </c>
      <c r="I155" s="161">
        <f t="shared" si="21"/>
        <v>-0.10036900369003687</v>
      </c>
      <c r="J155" s="161">
        <f>H155/H151</f>
        <v>0.50918964076858819</v>
      </c>
    </row>
    <row r="156" spans="2:10" x14ac:dyDescent="0.25">
      <c r="B156" s="163" t="s">
        <v>115</v>
      </c>
      <c r="C156" s="164">
        <v>134</v>
      </c>
      <c r="D156" s="164">
        <v>1802</v>
      </c>
      <c r="E156" s="164">
        <v>1256</v>
      </c>
      <c r="F156" s="164">
        <v>1500</v>
      </c>
      <c r="G156" s="164">
        <v>1514</v>
      </c>
      <c r="H156" s="164">
        <v>1714</v>
      </c>
      <c r="I156" s="165">
        <f t="shared" si="21"/>
        <v>0.13210039630118886</v>
      </c>
      <c r="J156" s="165">
        <f>H156/H151</f>
        <v>0.17898913951545531</v>
      </c>
    </row>
    <row r="157" spans="2:10" x14ac:dyDescent="0.25">
      <c r="B157" s="163" t="s">
        <v>118</v>
      </c>
      <c r="C157" s="164">
        <v>417</v>
      </c>
      <c r="D157" s="164">
        <v>437</v>
      </c>
      <c r="E157" s="164">
        <v>572</v>
      </c>
      <c r="F157" s="164">
        <v>459</v>
      </c>
      <c r="G157" s="164">
        <v>500</v>
      </c>
      <c r="H157" s="164">
        <v>491</v>
      </c>
      <c r="I157" s="165">
        <f t="shared" si="21"/>
        <v>-1.8000000000000016E-2</v>
      </c>
      <c r="J157" s="165">
        <f>H157/H151</f>
        <v>5.1274018379281534E-2</v>
      </c>
    </row>
    <row r="158" spans="2:10" x14ac:dyDescent="0.25">
      <c r="B158" s="163" t="s">
        <v>121</v>
      </c>
      <c r="C158" s="164">
        <v>451</v>
      </c>
      <c r="D158" s="164">
        <v>497</v>
      </c>
      <c r="E158" s="164">
        <v>751</v>
      </c>
      <c r="F158" s="164">
        <v>1042</v>
      </c>
      <c r="G158" s="164">
        <v>1699</v>
      </c>
      <c r="H158" s="164">
        <v>1067</v>
      </c>
      <c r="I158" s="165">
        <f t="shared" si="21"/>
        <v>-0.37198351971748089</v>
      </c>
      <c r="J158" s="165">
        <f>H158/H151</f>
        <v>0.11142439431913116</v>
      </c>
    </row>
    <row r="159" spans="2:10" x14ac:dyDescent="0.25">
      <c r="B159" s="163" t="s">
        <v>128</v>
      </c>
      <c r="C159" s="164">
        <v>37</v>
      </c>
      <c r="D159" s="164">
        <v>146</v>
      </c>
      <c r="E159" s="164">
        <v>115</v>
      </c>
      <c r="F159" s="164">
        <v>174</v>
      </c>
      <c r="G159" s="164">
        <v>108</v>
      </c>
      <c r="H159" s="164">
        <v>155</v>
      </c>
      <c r="I159" s="165">
        <f t="shared" si="21"/>
        <v>0.43518518518518512</v>
      </c>
      <c r="J159" s="165">
        <f>H159/H151</f>
        <v>1.6186299081035922E-2</v>
      </c>
    </row>
    <row r="160" spans="2:10" x14ac:dyDescent="0.25">
      <c r="B160" s="163" t="s">
        <v>124</v>
      </c>
      <c r="C160" s="164">
        <v>206</v>
      </c>
      <c r="D160" s="164">
        <v>474</v>
      </c>
      <c r="E160" s="164">
        <v>231</v>
      </c>
      <c r="F160" s="164">
        <v>479</v>
      </c>
      <c r="G160" s="164">
        <v>290</v>
      </c>
      <c r="H160" s="164">
        <v>227</v>
      </c>
      <c r="I160" s="165">
        <f t="shared" si="21"/>
        <v>-0.21724137931034482</v>
      </c>
      <c r="J160" s="165">
        <f>H160/H151</f>
        <v>2.3705096073517125E-2</v>
      </c>
    </row>
    <row r="161" spans="2:10" x14ac:dyDescent="0.25">
      <c r="B161" s="163" t="s">
        <v>133</v>
      </c>
      <c r="C161" s="164">
        <v>4</v>
      </c>
      <c r="D161" s="164">
        <v>19</v>
      </c>
      <c r="E161" s="164">
        <v>12</v>
      </c>
      <c r="F161" s="164">
        <v>6</v>
      </c>
      <c r="G161" s="164">
        <v>16</v>
      </c>
      <c r="H161" s="164">
        <v>40</v>
      </c>
      <c r="I161" s="165">
        <f t="shared" si="21"/>
        <v>1.5</v>
      </c>
      <c r="J161" s="165">
        <f>H161/H151</f>
        <v>4.1771094402673348E-3</v>
      </c>
    </row>
    <row r="162" spans="2:10" x14ac:dyDescent="0.25">
      <c r="B162" s="163" t="s">
        <v>136</v>
      </c>
      <c r="C162" s="164">
        <v>6</v>
      </c>
      <c r="D162" s="164">
        <v>13</v>
      </c>
      <c r="E162" s="164">
        <v>15</v>
      </c>
      <c r="F162" s="164">
        <v>6</v>
      </c>
      <c r="G162" s="164">
        <v>15</v>
      </c>
      <c r="H162" s="164">
        <v>6</v>
      </c>
      <c r="I162" s="165">
        <f t="shared" si="21"/>
        <v>-0.6</v>
      </c>
      <c r="J162" s="165">
        <f>H162/H151</f>
        <v>6.2656641604010022E-4</v>
      </c>
    </row>
    <row r="163" spans="2:10" x14ac:dyDescent="0.25">
      <c r="B163" s="168" t="s">
        <v>150</v>
      </c>
      <c r="C163" s="169">
        <f t="shared" ref="C163:H163" si="22">C155-SUM(C156:C162)</f>
        <v>757</v>
      </c>
      <c r="D163" s="169">
        <f t="shared" si="22"/>
        <v>637</v>
      </c>
      <c r="E163" s="169">
        <f t="shared" si="22"/>
        <v>952</v>
      </c>
      <c r="F163" s="169">
        <f t="shared" si="22"/>
        <v>1433</v>
      </c>
      <c r="G163" s="169">
        <f t="shared" si="22"/>
        <v>1278</v>
      </c>
      <c r="H163" s="169">
        <f t="shared" si="22"/>
        <v>1176</v>
      </c>
      <c r="I163" s="170">
        <f t="shared" si="21"/>
        <v>-7.9812206572769995E-2</v>
      </c>
      <c r="J163" s="170">
        <f>H163/H151</f>
        <v>0.12280701754385964</v>
      </c>
    </row>
    <row r="164" spans="2:10" x14ac:dyDescent="0.25">
      <c r="C164" s="81"/>
      <c r="D164" s="81"/>
      <c r="E164" s="81"/>
      <c r="F164" s="81"/>
      <c r="G164" s="81"/>
      <c r="H164" s="81"/>
      <c r="I164" s="81"/>
    </row>
    <row r="165" spans="2:10" x14ac:dyDescent="0.25">
      <c r="B165" s="107" t="s">
        <v>57</v>
      </c>
      <c r="C165" s="107"/>
      <c r="D165" s="107"/>
      <c r="E165" s="107"/>
      <c r="F165" s="107"/>
      <c r="G165" s="107"/>
      <c r="H165" s="107"/>
      <c r="I165" s="107"/>
      <c r="J165" s="107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B744A-09BB-4F10-A888-F072AF6AB77B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274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144"/>
      <c r="L4" s="144"/>
      <c r="M4" s="144"/>
      <c r="P4" s="143" t="s">
        <v>273</v>
      </c>
      <c r="Q4" s="144"/>
      <c r="R4" s="144"/>
      <c r="S4" s="144"/>
      <c r="T4" s="144"/>
      <c r="U4" s="144"/>
      <c r="V4" s="144"/>
      <c r="W4" s="144"/>
      <c r="X4" s="144"/>
      <c r="Y4" s="144"/>
    </row>
    <row r="5" spans="1:25" ht="6" customHeight="1" x14ac:dyDescent="0.25"/>
    <row r="6" spans="1:25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L6" s="309"/>
      <c r="M6" s="309"/>
      <c r="P6" s="145"/>
      <c r="Q6" s="308" t="s">
        <v>45</v>
      </c>
      <c r="R6" s="309"/>
      <c r="S6" s="309"/>
      <c r="T6" s="309"/>
      <c r="U6" s="309"/>
      <c r="V6" s="309"/>
      <c r="W6" s="309"/>
      <c r="X6" s="309"/>
      <c r="Y6" s="309"/>
    </row>
    <row r="7" spans="1:25" s="146" customFormat="1" ht="72" customHeight="1" x14ac:dyDescent="0.25">
      <c r="B7" s="147"/>
      <c r="C7" s="172" t="s">
        <v>274</v>
      </c>
      <c r="D7" s="172" t="s">
        <v>275</v>
      </c>
      <c r="E7" s="172" t="s">
        <v>276</v>
      </c>
      <c r="F7" s="172" t="s">
        <v>277</v>
      </c>
      <c r="G7" s="172" t="s">
        <v>278</v>
      </c>
      <c r="H7" s="172" t="s">
        <v>279</v>
      </c>
      <c r="I7" s="173" t="str">
        <f>CONCATENATE("var. ",RIGHT(H7,2),"/",RIGHT(G7,2))</f>
        <v>var. 26/25</v>
      </c>
      <c r="J7" s="173" t="str">
        <f>CONCATENATE("var. ",RIGHT(H7,2),"/",RIGHT(D7,2))</f>
        <v>var. 26/22</v>
      </c>
      <c r="K7" s="172" t="str">
        <f>CONCATENATE("dif. ",RIGHT(H7,2),"/",RIGHT(G7,2))</f>
        <v>dif. 26/25</v>
      </c>
      <c r="L7" s="172" t="str">
        <f>CONCATENATE("dif. ",RIGHT(H7,2),"/",RIGHT(D7,2))</f>
        <v>dif. 26/22</v>
      </c>
      <c r="M7" s="173" t="str">
        <f>CONCATENATE("Cuota s/ total lugares de residencia ",RIGHT(H7,4))</f>
        <v>Cuota s/ total lugares de residencia 2026</v>
      </c>
      <c r="P7" s="147"/>
      <c r="Q7" s="172" t="s">
        <v>274</v>
      </c>
      <c r="R7" s="172" t="s">
        <v>275</v>
      </c>
      <c r="S7" s="172" t="s">
        <v>276</v>
      </c>
      <c r="T7" s="172" t="s">
        <v>277</v>
      </c>
      <c r="U7" s="172" t="s">
        <v>278</v>
      </c>
      <c r="V7" s="172" t="s">
        <v>279</v>
      </c>
      <c r="W7" s="173" t="str">
        <f>CONCATENATE("var. ",RIGHT(V7,2),"/",RIGHT(U7,2))</f>
        <v>var. 26/25</v>
      </c>
      <c r="X7" s="172" t="str">
        <f>CONCATENATE("dif. ",RIGHT(V7,2),"/",RIGHT(U7,2))</f>
        <v>dif. 26/25</v>
      </c>
      <c r="Y7" s="173" t="str">
        <f>CONCATENATE("Cuota s/ total lugares de residencia ",RIGHT(V7,4))</f>
        <v>Cuota s/ total lugares de residencia 2026</v>
      </c>
    </row>
    <row r="8" spans="1:25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4"/>
      <c r="L8" s="153"/>
      <c r="M8" s="153"/>
      <c r="P8" s="155" t="s">
        <v>54</v>
      </c>
      <c r="Q8" s="153"/>
      <c r="R8" s="153"/>
      <c r="S8" s="153"/>
      <c r="T8" s="153"/>
      <c r="U8" s="153"/>
      <c r="V8" s="154"/>
      <c r="W8" s="154"/>
      <c r="X8" s="154"/>
      <c r="Y8" s="153"/>
    </row>
    <row r="9" spans="1:25" x14ac:dyDescent="0.25">
      <c r="A9" s="1" t="s">
        <v>101</v>
      </c>
      <c r="B9" s="156" t="s">
        <v>73</v>
      </c>
      <c r="C9" s="176">
        <v>745750</v>
      </c>
      <c r="D9" s="176">
        <v>2658818</v>
      </c>
      <c r="E9" s="176">
        <v>2977588</v>
      </c>
      <c r="F9" s="176">
        <v>3169430</v>
      </c>
      <c r="G9" s="176">
        <v>3151846</v>
      </c>
      <c r="H9" s="176">
        <v>3143788</v>
      </c>
      <c r="I9" s="177">
        <f>IFERROR(H9/G9-1,"-")</f>
        <v>-2.5565969910966713E-3</v>
      </c>
      <c r="J9" s="177">
        <f>IFERROR(H9/D9-1,"-")</f>
        <v>0.18240060056762064</v>
      </c>
      <c r="K9" s="176">
        <f>H9-G9</f>
        <v>-8058</v>
      </c>
      <c r="L9" s="176">
        <f>H9-D9</f>
        <v>484970</v>
      </c>
      <c r="M9" s="177">
        <f t="shared" ref="M9:M21" si="0">H9/H$9</f>
        <v>1</v>
      </c>
      <c r="P9" s="156" t="s">
        <v>73</v>
      </c>
      <c r="Q9" s="176">
        <v>44078</v>
      </c>
      <c r="R9" s="176">
        <v>145637</v>
      </c>
      <c r="S9" s="176">
        <v>159812</v>
      </c>
      <c r="T9" s="176">
        <v>167855</v>
      </c>
      <c r="U9" s="176">
        <v>164017</v>
      </c>
      <c r="V9" s="176">
        <v>168720</v>
      </c>
      <c r="W9" s="177">
        <f>IFERROR(V9/U9-1,"-")</f>
        <v>2.8673856978240098E-2</v>
      </c>
      <c r="X9" s="176">
        <f>V9-U9</f>
        <v>4703</v>
      </c>
      <c r="Y9" s="177">
        <f t="shared" ref="Y9:Y21" si="1">V9/V$9</f>
        <v>1</v>
      </c>
    </row>
    <row r="10" spans="1:25" x14ac:dyDescent="0.25">
      <c r="A10" s="162" t="s">
        <v>108</v>
      </c>
      <c r="B10" s="159" t="s">
        <v>102</v>
      </c>
      <c r="C10" s="160">
        <v>384545</v>
      </c>
      <c r="D10" s="160">
        <v>582661</v>
      </c>
      <c r="E10" s="160">
        <v>612082</v>
      </c>
      <c r="F10" s="160">
        <v>603347</v>
      </c>
      <c r="G10" s="160">
        <v>607670</v>
      </c>
      <c r="H10" s="160">
        <v>633401</v>
      </c>
      <c r="I10" s="178">
        <f>IFERROR(H10/G10-1,"-")</f>
        <v>4.2343706287952365E-2</v>
      </c>
      <c r="J10" s="161">
        <f t="shared" ref="J10:J21" si="2">IFERROR(H10/D10-1,"-")</f>
        <v>8.7083226781953904E-2</v>
      </c>
      <c r="K10" s="160">
        <f t="shared" ref="K10:K20" si="3">H10-G10</f>
        <v>25731</v>
      </c>
      <c r="L10" s="160">
        <f t="shared" ref="L10:L21" si="4">H10-D10</f>
        <v>50740</v>
      </c>
      <c r="M10" s="161">
        <f t="shared" si="0"/>
        <v>0.20147700799163301</v>
      </c>
      <c r="P10" s="159" t="s">
        <v>102</v>
      </c>
      <c r="Q10" s="160">
        <v>23814</v>
      </c>
      <c r="R10" s="160">
        <v>15534</v>
      </c>
      <c r="S10" s="160">
        <v>20487</v>
      </c>
      <c r="T10" s="160">
        <v>15171</v>
      </c>
      <c r="U10" s="160">
        <v>15669</v>
      </c>
      <c r="V10" s="160">
        <v>23186</v>
      </c>
      <c r="W10" s="178">
        <f>IFERROR(V10/U10-1,"-")</f>
        <v>0.47973706043780706</v>
      </c>
      <c r="X10" s="159">
        <f t="shared" ref="X10:X20" si="5">V10-U10</f>
        <v>7517</v>
      </c>
      <c r="Y10" s="161">
        <f t="shared" si="1"/>
        <v>0.13742294926505452</v>
      </c>
    </row>
    <row r="11" spans="1:25" x14ac:dyDescent="0.25">
      <c r="A11" s="162" t="s">
        <v>105</v>
      </c>
      <c r="B11" s="163" t="s">
        <v>108</v>
      </c>
      <c r="C11" s="164">
        <v>229473</v>
      </c>
      <c r="D11" s="164">
        <v>253134</v>
      </c>
      <c r="E11" s="164">
        <v>256518</v>
      </c>
      <c r="F11" s="164">
        <v>242968</v>
      </c>
      <c r="G11" s="164">
        <v>231301</v>
      </c>
      <c r="H11" s="164">
        <v>272586</v>
      </c>
      <c r="I11" s="179">
        <f>IFERROR(H11/G11-1,"-")</f>
        <v>0.17849036536807028</v>
      </c>
      <c r="J11" s="165">
        <f t="shared" si="2"/>
        <v>7.6844675152290876E-2</v>
      </c>
      <c r="K11" s="164">
        <f t="shared" si="3"/>
        <v>41285</v>
      </c>
      <c r="L11" s="164">
        <f t="shared" si="4"/>
        <v>19452</v>
      </c>
      <c r="M11" s="165">
        <f t="shared" si="0"/>
        <v>8.6706228282568673E-2</v>
      </c>
      <c r="P11" s="163" t="s">
        <v>108</v>
      </c>
      <c r="Q11" s="164">
        <v>18780</v>
      </c>
      <c r="R11" s="164">
        <v>10551</v>
      </c>
      <c r="S11" s="164">
        <v>13999</v>
      </c>
      <c r="T11" s="164">
        <v>10024</v>
      </c>
      <c r="U11" s="164">
        <v>9241</v>
      </c>
      <c r="V11" s="164">
        <v>14672</v>
      </c>
      <c r="W11" s="179">
        <f>IFERROR(V11/U11-1,"-")</f>
        <v>0.58770695812141538</v>
      </c>
      <c r="X11" s="163">
        <f t="shared" si="5"/>
        <v>5431</v>
      </c>
      <c r="Y11" s="165">
        <f>V11/V$9</f>
        <v>8.69606448553817E-2</v>
      </c>
    </row>
    <row r="12" spans="1:25" x14ac:dyDescent="0.25">
      <c r="A12" s="1"/>
      <c r="B12" s="163" t="s">
        <v>105</v>
      </c>
      <c r="C12" s="164">
        <v>155072</v>
      </c>
      <c r="D12" s="164">
        <v>329527</v>
      </c>
      <c r="E12" s="164">
        <v>355564</v>
      </c>
      <c r="F12" s="164">
        <v>360379</v>
      </c>
      <c r="G12" s="164">
        <v>376369</v>
      </c>
      <c r="H12" s="164">
        <v>360815</v>
      </c>
      <c r="I12" s="179">
        <f>IFERROR(H12/G12-1,"-")</f>
        <v>-4.1326464188070733E-2</v>
      </c>
      <c r="J12" s="165">
        <f t="shared" si="2"/>
        <v>9.4948213651688596E-2</v>
      </c>
      <c r="K12" s="164">
        <f t="shared" si="3"/>
        <v>-15554</v>
      </c>
      <c r="L12" s="164">
        <f t="shared" si="4"/>
        <v>31288</v>
      </c>
      <c r="M12" s="165">
        <f t="shared" si="0"/>
        <v>0.11477077970906435</v>
      </c>
      <c r="P12" s="163" t="s">
        <v>105</v>
      </c>
      <c r="Q12" s="164">
        <v>5034</v>
      </c>
      <c r="R12" s="164">
        <v>4983</v>
      </c>
      <c r="S12" s="164">
        <v>6488</v>
      </c>
      <c r="T12" s="164">
        <v>5147</v>
      </c>
      <c r="U12" s="164">
        <v>6428</v>
      </c>
      <c r="V12" s="164">
        <v>8514</v>
      </c>
      <c r="W12" s="179">
        <f>IFERROR(V12/U12-1,"-")</f>
        <v>0.32451773490976965</v>
      </c>
      <c r="X12" s="163">
        <f t="shared" si="5"/>
        <v>2086</v>
      </c>
      <c r="Y12" s="165">
        <f t="shared" si="1"/>
        <v>5.046230440967283E-2</v>
      </c>
    </row>
    <row r="13" spans="1:25" s="57" customFormat="1" x14ac:dyDescent="0.25">
      <c r="B13" s="159" t="s">
        <v>112</v>
      </c>
      <c r="C13" s="160">
        <v>361205</v>
      </c>
      <c r="D13" s="160">
        <v>2076157</v>
      </c>
      <c r="E13" s="160">
        <v>2365506</v>
      </c>
      <c r="F13" s="160">
        <v>2566083</v>
      </c>
      <c r="G13" s="160">
        <v>2544176</v>
      </c>
      <c r="H13" s="160">
        <v>2510387</v>
      </c>
      <c r="I13" s="178">
        <f>IFERROR(H13/G13-1,"-")</f>
        <v>-1.328092081679888E-2</v>
      </c>
      <c r="J13" s="161">
        <f t="shared" si="2"/>
        <v>0.20915084938181461</v>
      </c>
      <c r="K13" s="160">
        <f t="shared" si="3"/>
        <v>-33789</v>
      </c>
      <c r="L13" s="160">
        <f t="shared" si="4"/>
        <v>434230</v>
      </c>
      <c r="M13" s="161">
        <f t="shared" si="0"/>
        <v>0.79852299200836696</v>
      </c>
      <c r="P13" s="159" t="s">
        <v>112</v>
      </c>
      <c r="Q13" s="160">
        <v>20264</v>
      </c>
      <c r="R13" s="160">
        <v>130103</v>
      </c>
      <c r="S13" s="160">
        <v>139325</v>
      </c>
      <c r="T13" s="160">
        <v>152684</v>
      </c>
      <c r="U13" s="160">
        <v>148348</v>
      </c>
      <c r="V13" s="160">
        <v>145534</v>
      </c>
      <c r="W13" s="178">
        <f>IFERROR(V13/U13-1,"-")</f>
        <v>-1.8968910939143102E-2</v>
      </c>
      <c r="X13" s="159">
        <f t="shared" si="5"/>
        <v>-2814</v>
      </c>
      <c r="Y13" s="161">
        <f t="shared" si="1"/>
        <v>0.86257705073494551</v>
      </c>
    </row>
    <row r="14" spans="1:25" s="57" customFormat="1" x14ac:dyDescent="0.25">
      <c r="B14" s="163" t="s">
        <v>115</v>
      </c>
      <c r="C14" s="164">
        <v>31530</v>
      </c>
      <c r="D14" s="164">
        <v>942987</v>
      </c>
      <c r="E14" s="164">
        <v>1094069</v>
      </c>
      <c r="F14" s="164">
        <v>1197520</v>
      </c>
      <c r="G14" s="164">
        <v>1196308</v>
      </c>
      <c r="H14" s="164">
        <v>1186713</v>
      </c>
      <c r="I14" s="179">
        <f t="shared" ref="I14:I21" si="6">IFERROR(H14/G14-1,"-")</f>
        <v>-8.0205097683874182E-3</v>
      </c>
      <c r="J14" s="165">
        <f t="shared" si="2"/>
        <v>0.25846167550560084</v>
      </c>
      <c r="K14" s="164">
        <f t="shared" si="3"/>
        <v>-9595</v>
      </c>
      <c r="L14" s="164">
        <f t="shared" si="4"/>
        <v>243726</v>
      </c>
      <c r="M14" s="165">
        <f t="shared" si="0"/>
        <v>0.3774786976729983</v>
      </c>
      <c r="P14" s="163" t="s">
        <v>115</v>
      </c>
      <c r="Q14" s="164">
        <v>1117</v>
      </c>
      <c r="R14" s="164">
        <v>53836</v>
      </c>
      <c r="S14" s="164">
        <v>57618</v>
      </c>
      <c r="T14" s="164">
        <v>67356</v>
      </c>
      <c r="U14" s="164">
        <v>67740</v>
      </c>
      <c r="V14" s="164">
        <v>62618</v>
      </c>
      <c r="W14" s="179">
        <f t="shared" ref="W14:W21" si="7">IFERROR(V14/U14-1,"-")</f>
        <v>-7.5612636551520507E-2</v>
      </c>
      <c r="X14" s="163">
        <f t="shared" si="5"/>
        <v>-5122</v>
      </c>
      <c r="Y14" s="165">
        <f t="shared" si="1"/>
        <v>0.37113560929350403</v>
      </c>
    </row>
    <row r="15" spans="1:25" x14ac:dyDescent="0.25">
      <c r="A15" s="1"/>
      <c r="B15" s="163" t="s">
        <v>118</v>
      </c>
      <c r="C15" s="164">
        <v>55842</v>
      </c>
      <c r="D15" s="164">
        <v>210882</v>
      </c>
      <c r="E15" s="164">
        <v>244797</v>
      </c>
      <c r="F15" s="164">
        <v>257348</v>
      </c>
      <c r="G15" s="164">
        <v>250877</v>
      </c>
      <c r="H15" s="164">
        <v>235538</v>
      </c>
      <c r="I15" s="179">
        <f t="shared" si="6"/>
        <v>-6.1141515563403526E-2</v>
      </c>
      <c r="J15" s="165">
        <f t="shared" si="2"/>
        <v>0.11691846625126856</v>
      </c>
      <c r="K15" s="164">
        <f t="shared" si="3"/>
        <v>-15339</v>
      </c>
      <c r="L15" s="164">
        <f t="shared" si="4"/>
        <v>24656</v>
      </c>
      <c r="M15" s="165">
        <f t="shared" si="0"/>
        <v>7.4921718640060975E-2</v>
      </c>
      <c r="P15" s="163" t="s">
        <v>118</v>
      </c>
      <c r="Q15" s="164">
        <v>2184</v>
      </c>
      <c r="R15" s="164">
        <v>8757</v>
      </c>
      <c r="S15" s="164">
        <v>11767</v>
      </c>
      <c r="T15" s="164">
        <v>12882</v>
      </c>
      <c r="U15" s="164">
        <v>12031</v>
      </c>
      <c r="V15" s="164">
        <v>12046</v>
      </c>
      <c r="W15" s="179">
        <f t="shared" si="7"/>
        <v>1.2467791538526285E-3</v>
      </c>
      <c r="X15" s="163">
        <f t="shared" si="5"/>
        <v>15</v>
      </c>
      <c r="Y15" s="165">
        <f t="shared" si="1"/>
        <v>7.1396396396396403E-2</v>
      </c>
    </row>
    <row r="16" spans="1:25" x14ac:dyDescent="0.25">
      <c r="A16" s="1"/>
      <c r="B16" s="163" t="s">
        <v>121</v>
      </c>
      <c r="C16" s="164">
        <v>55737</v>
      </c>
      <c r="D16" s="164">
        <v>110427</v>
      </c>
      <c r="E16" s="164">
        <v>125072</v>
      </c>
      <c r="F16" s="164">
        <v>136103</v>
      </c>
      <c r="G16" s="164">
        <v>130202</v>
      </c>
      <c r="H16" s="164">
        <v>135793</v>
      </c>
      <c r="I16" s="179">
        <f t="shared" si="6"/>
        <v>4.2940968648714994E-2</v>
      </c>
      <c r="J16" s="165">
        <f t="shared" si="2"/>
        <v>0.22970831408985126</v>
      </c>
      <c r="K16" s="164">
        <f t="shared" si="3"/>
        <v>5591</v>
      </c>
      <c r="L16" s="164">
        <f t="shared" si="4"/>
        <v>25366</v>
      </c>
      <c r="M16" s="165">
        <f t="shared" si="0"/>
        <v>4.3194070338076235E-2</v>
      </c>
      <c r="P16" s="163" t="s">
        <v>121</v>
      </c>
      <c r="Q16" s="164">
        <v>5600</v>
      </c>
      <c r="R16" s="164">
        <v>16478</v>
      </c>
      <c r="S16" s="164">
        <v>14947</v>
      </c>
      <c r="T16" s="164">
        <v>15263</v>
      </c>
      <c r="U16" s="164">
        <v>13618</v>
      </c>
      <c r="V16" s="164">
        <v>14046</v>
      </c>
      <c r="W16" s="179">
        <f t="shared" si="7"/>
        <v>3.1428991041268839E-2</v>
      </c>
      <c r="X16" s="163">
        <f t="shared" si="5"/>
        <v>428</v>
      </c>
      <c r="Y16" s="165">
        <f t="shared" si="1"/>
        <v>8.3250355618776667E-2</v>
      </c>
    </row>
    <row r="17" spans="1:25" x14ac:dyDescent="0.25">
      <c r="A17" s="1"/>
      <c r="B17" s="163" t="s">
        <v>128</v>
      </c>
      <c r="C17" s="164">
        <v>17525</v>
      </c>
      <c r="D17" s="164">
        <v>102529</v>
      </c>
      <c r="E17" s="164">
        <v>91082</v>
      </c>
      <c r="F17" s="164">
        <v>100519</v>
      </c>
      <c r="G17" s="164">
        <v>92428</v>
      </c>
      <c r="H17" s="164">
        <v>94333</v>
      </c>
      <c r="I17" s="179">
        <f t="shared" si="6"/>
        <v>2.0610637469165249E-2</v>
      </c>
      <c r="J17" s="165">
        <f t="shared" si="2"/>
        <v>-7.9938358903334672E-2</v>
      </c>
      <c r="K17" s="164">
        <f t="shared" si="3"/>
        <v>1905</v>
      </c>
      <c r="L17" s="164">
        <f t="shared" si="4"/>
        <v>-8196</v>
      </c>
      <c r="M17" s="165">
        <f t="shared" si="0"/>
        <v>3.0006158176060217E-2</v>
      </c>
      <c r="P17" s="163" t="s">
        <v>128</v>
      </c>
      <c r="Q17" s="164">
        <v>364</v>
      </c>
      <c r="R17" s="164">
        <v>5965</v>
      </c>
      <c r="S17" s="164">
        <v>5042</v>
      </c>
      <c r="T17" s="164">
        <v>3799</v>
      </c>
      <c r="U17" s="164">
        <v>3573</v>
      </c>
      <c r="V17" s="164">
        <v>2799</v>
      </c>
      <c r="W17" s="179">
        <f t="shared" si="7"/>
        <v>-0.21662468513853905</v>
      </c>
      <c r="X17" s="163">
        <f t="shared" si="5"/>
        <v>-774</v>
      </c>
      <c r="Y17" s="165">
        <f t="shared" si="1"/>
        <v>1.6589615931721195E-2</v>
      </c>
    </row>
    <row r="18" spans="1:25" x14ac:dyDescent="0.25">
      <c r="A18" s="1"/>
      <c r="B18" s="163" t="s">
        <v>124</v>
      </c>
      <c r="C18" s="164">
        <v>22207</v>
      </c>
      <c r="D18" s="164">
        <v>85314</v>
      </c>
      <c r="E18" s="164">
        <v>85536</v>
      </c>
      <c r="F18" s="164">
        <v>91506</v>
      </c>
      <c r="G18" s="164">
        <v>82509</v>
      </c>
      <c r="H18" s="164">
        <v>85325</v>
      </c>
      <c r="I18" s="179">
        <f t="shared" si="6"/>
        <v>3.4129610103140307E-2</v>
      </c>
      <c r="J18" s="165">
        <f t="shared" si="2"/>
        <v>1.289354619407046E-4</v>
      </c>
      <c r="K18" s="164">
        <f t="shared" si="3"/>
        <v>2816</v>
      </c>
      <c r="L18" s="164">
        <f t="shared" si="4"/>
        <v>11</v>
      </c>
      <c r="M18" s="165">
        <f t="shared" si="0"/>
        <v>2.7140825017463011E-2</v>
      </c>
      <c r="P18" s="163" t="s">
        <v>124</v>
      </c>
      <c r="Q18" s="164">
        <v>654</v>
      </c>
      <c r="R18" s="164">
        <v>2707</v>
      </c>
      <c r="S18" s="164">
        <v>3075</v>
      </c>
      <c r="T18" s="164">
        <v>3617</v>
      </c>
      <c r="U18" s="164">
        <v>2696</v>
      </c>
      <c r="V18" s="164">
        <v>2874</v>
      </c>
      <c r="W18" s="179">
        <f t="shared" si="7"/>
        <v>6.6023738872403648E-2</v>
      </c>
      <c r="X18" s="163">
        <f t="shared" si="5"/>
        <v>178</v>
      </c>
      <c r="Y18" s="165">
        <f t="shared" si="1"/>
        <v>1.7034139402560454E-2</v>
      </c>
    </row>
    <row r="19" spans="1:25" x14ac:dyDescent="0.25">
      <c r="A19" s="162" t="s">
        <v>149</v>
      </c>
      <c r="B19" s="163" t="s">
        <v>133</v>
      </c>
      <c r="C19" s="164">
        <v>2074</v>
      </c>
      <c r="D19" s="164">
        <v>35056</v>
      </c>
      <c r="E19" s="164">
        <v>43811</v>
      </c>
      <c r="F19" s="164">
        <v>39594</v>
      </c>
      <c r="G19" s="164">
        <v>38668</v>
      </c>
      <c r="H19" s="164">
        <v>34121</v>
      </c>
      <c r="I19" s="179">
        <f t="shared" si="6"/>
        <v>-0.11759077273197471</v>
      </c>
      <c r="J19" s="165">
        <f t="shared" si="2"/>
        <v>-2.6671611136467321E-2</v>
      </c>
      <c r="K19" s="164">
        <f t="shared" si="3"/>
        <v>-4547</v>
      </c>
      <c r="L19" s="164">
        <f t="shared" si="4"/>
        <v>-935</v>
      </c>
      <c r="M19" s="165">
        <f t="shared" si="0"/>
        <v>1.0853467218527459E-2</v>
      </c>
      <c r="P19" s="163" t="s">
        <v>133</v>
      </c>
      <c r="Q19" s="164">
        <v>64</v>
      </c>
      <c r="R19" s="164">
        <v>1870</v>
      </c>
      <c r="S19" s="164">
        <v>2247</v>
      </c>
      <c r="T19" s="164">
        <v>1967</v>
      </c>
      <c r="U19" s="164">
        <v>2305</v>
      </c>
      <c r="V19" s="164">
        <v>1865</v>
      </c>
      <c r="W19" s="179">
        <f t="shared" si="7"/>
        <v>-0.19088937093275493</v>
      </c>
      <c r="X19" s="163">
        <f t="shared" si="5"/>
        <v>-440</v>
      </c>
      <c r="Y19" s="165">
        <f t="shared" si="1"/>
        <v>1.1053816974869606E-2</v>
      </c>
    </row>
    <row r="20" spans="1:25" x14ac:dyDescent="0.25">
      <c r="A20" s="167" t="s">
        <v>150</v>
      </c>
      <c r="B20" s="163" t="s">
        <v>136</v>
      </c>
      <c r="C20" s="164">
        <v>2811</v>
      </c>
      <c r="D20" s="164">
        <v>26721</v>
      </c>
      <c r="E20" s="164">
        <v>39617</v>
      </c>
      <c r="F20" s="164">
        <v>41105</v>
      </c>
      <c r="G20" s="164">
        <v>32778</v>
      </c>
      <c r="H20" s="164">
        <v>33408</v>
      </c>
      <c r="I20" s="179">
        <f t="shared" si="6"/>
        <v>1.9220208676551387E-2</v>
      </c>
      <c r="J20" s="165">
        <f t="shared" si="2"/>
        <v>0.25025261030650059</v>
      </c>
      <c r="K20" s="164">
        <f t="shared" si="3"/>
        <v>630</v>
      </c>
      <c r="L20" s="164">
        <f t="shared" si="4"/>
        <v>6687</v>
      </c>
      <c r="M20" s="165">
        <f t="shared" si="0"/>
        <v>1.06266707551527E-2</v>
      </c>
      <c r="P20" s="163" t="s">
        <v>136</v>
      </c>
      <c r="Q20" s="164">
        <v>53</v>
      </c>
      <c r="R20" s="164">
        <v>917</v>
      </c>
      <c r="S20" s="164">
        <v>1599</v>
      </c>
      <c r="T20" s="164">
        <v>1585</v>
      </c>
      <c r="U20" s="164">
        <v>1118</v>
      </c>
      <c r="V20" s="164">
        <v>1110</v>
      </c>
      <c r="W20" s="179">
        <f t="shared" si="7"/>
        <v>-7.1556350626118537E-3</v>
      </c>
      <c r="X20" s="163">
        <f t="shared" si="5"/>
        <v>-8</v>
      </c>
      <c r="Y20" s="165">
        <f t="shared" si="1"/>
        <v>6.5789473684210523E-3</v>
      </c>
    </row>
    <row r="21" spans="1:25" x14ac:dyDescent="0.25">
      <c r="B21" s="168" t="s">
        <v>150</v>
      </c>
      <c r="C21" s="169">
        <f t="shared" ref="C21:H21" si="8">C13-SUM(C14:C20)</f>
        <v>173479</v>
      </c>
      <c r="D21" s="169">
        <f t="shared" si="8"/>
        <v>562241</v>
      </c>
      <c r="E21" s="169">
        <f t="shared" si="8"/>
        <v>641522</v>
      </c>
      <c r="F21" s="169">
        <f t="shared" si="8"/>
        <v>702388</v>
      </c>
      <c r="G21" s="169">
        <f t="shared" si="8"/>
        <v>720406</v>
      </c>
      <c r="H21" s="169">
        <f t="shared" si="8"/>
        <v>705156</v>
      </c>
      <c r="I21" s="180">
        <f t="shared" si="6"/>
        <v>-2.1168618806617356E-2</v>
      </c>
      <c r="J21" s="170">
        <f t="shared" si="2"/>
        <v>0.25418815063291356</v>
      </c>
      <c r="K21" s="169">
        <f>H21-G21</f>
        <v>-15250</v>
      </c>
      <c r="L21" s="169">
        <f t="shared" si="4"/>
        <v>142915</v>
      </c>
      <c r="M21" s="170">
        <f t="shared" si="0"/>
        <v>0.22430138419002807</v>
      </c>
      <c r="P21" s="168" t="s">
        <v>150</v>
      </c>
      <c r="Q21" s="169">
        <f t="shared" ref="Q21:V21" si="9">Q13-SUM(Q14:Q20)</f>
        <v>10228</v>
      </c>
      <c r="R21" s="169">
        <f t="shared" si="9"/>
        <v>39573</v>
      </c>
      <c r="S21" s="169">
        <f t="shared" si="9"/>
        <v>43030</v>
      </c>
      <c r="T21" s="169">
        <f t="shared" si="9"/>
        <v>46215</v>
      </c>
      <c r="U21" s="169">
        <f t="shared" si="9"/>
        <v>45267</v>
      </c>
      <c r="V21" s="169">
        <f t="shared" si="9"/>
        <v>48176</v>
      </c>
      <c r="W21" s="180">
        <f t="shared" si="7"/>
        <v>6.4263149755892757E-2</v>
      </c>
      <c r="X21" s="168">
        <f>V21-U21</f>
        <v>2909</v>
      </c>
      <c r="Y21" s="170">
        <f t="shared" si="1"/>
        <v>0.28553816974869606</v>
      </c>
    </row>
    <row r="22" spans="1:25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4"/>
      <c r="L22" s="153"/>
      <c r="M22" s="153"/>
    </row>
    <row r="23" spans="1:25" x14ac:dyDescent="0.25">
      <c r="B23" s="156" t="s">
        <v>73</v>
      </c>
      <c r="C23" s="176">
        <v>281997</v>
      </c>
      <c r="D23" s="176">
        <v>993053</v>
      </c>
      <c r="E23" s="176">
        <v>1080435</v>
      </c>
      <c r="F23" s="176">
        <v>1125743</v>
      </c>
      <c r="G23" s="176">
        <v>1073331</v>
      </c>
      <c r="H23" s="176">
        <v>1077606</v>
      </c>
      <c r="I23" s="177">
        <f>IFERROR(H23/G23-1,"-")</f>
        <v>3.9829279131973205E-3</v>
      </c>
      <c r="J23" s="177">
        <f>IFERROR(H23/D23-1,"-")</f>
        <v>8.5144498833395588E-2</v>
      </c>
      <c r="K23" s="176">
        <f>H23-G23</f>
        <v>4275</v>
      </c>
      <c r="L23" s="176">
        <f>H23-D23</f>
        <v>84553</v>
      </c>
      <c r="M23" s="177">
        <f t="shared" ref="M23:M35" si="10">H23/H$9</f>
        <v>0.34277311319974502</v>
      </c>
    </row>
    <row r="24" spans="1:25" x14ac:dyDescent="0.25">
      <c r="B24" s="159" t="s">
        <v>102</v>
      </c>
      <c r="C24" s="160">
        <v>137416</v>
      </c>
      <c r="D24" s="160">
        <v>118869</v>
      </c>
      <c r="E24" s="160">
        <v>104061</v>
      </c>
      <c r="F24" s="160">
        <v>88871</v>
      </c>
      <c r="G24" s="160">
        <v>80164</v>
      </c>
      <c r="H24" s="160">
        <v>85765</v>
      </c>
      <c r="I24" s="178">
        <f>IFERROR(H24/G24-1,"-")</f>
        <v>6.9869268000598783E-2</v>
      </c>
      <c r="J24" s="161">
        <f t="shared" ref="J24:J35" si="11">IFERROR(H24/D24-1,"-")</f>
        <v>-0.27849144856943353</v>
      </c>
      <c r="K24" s="160">
        <f t="shared" ref="K24:K34" si="12">H24-G24</f>
        <v>5601</v>
      </c>
      <c r="L24" s="160">
        <f t="shared" ref="L24:L35" si="13">H24-D24</f>
        <v>-33104</v>
      </c>
      <c r="M24" s="161">
        <f t="shared" si="10"/>
        <v>2.7280783564286142E-2</v>
      </c>
    </row>
    <row r="25" spans="1:25" x14ac:dyDescent="0.25">
      <c r="B25" s="163" t="s">
        <v>108</v>
      </c>
      <c r="C25" s="164">
        <v>79916</v>
      </c>
      <c r="D25" s="164">
        <v>52433</v>
      </c>
      <c r="E25" s="164">
        <v>44217</v>
      </c>
      <c r="F25" s="164">
        <v>34334</v>
      </c>
      <c r="G25" s="164">
        <v>35688</v>
      </c>
      <c r="H25" s="164">
        <v>39706</v>
      </c>
      <c r="I25" s="179">
        <f>IFERROR(H25/G25-1,"-")</f>
        <v>0.11258686393185391</v>
      </c>
      <c r="J25" s="165">
        <f t="shared" si="11"/>
        <v>-0.24272881582209682</v>
      </c>
      <c r="K25" s="164">
        <f t="shared" si="12"/>
        <v>4018</v>
      </c>
      <c r="L25" s="164">
        <f t="shared" si="13"/>
        <v>-12727</v>
      </c>
      <c r="M25" s="165">
        <f t="shared" si="10"/>
        <v>1.2629986500361984E-2</v>
      </c>
    </row>
    <row r="26" spans="1:25" x14ac:dyDescent="0.25">
      <c r="B26" s="163" t="s">
        <v>105</v>
      </c>
      <c r="C26" s="164">
        <v>57500</v>
      </c>
      <c r="D26" s="164">
        <v>66436</v>
      </c>
      <c r="E26" s="164">
        <v>59844</v>
      </c>
      <c r="F26" s="164">
        <v>54537</v>
      </c>
      <c r="G26" s="164">
        <v>44476</v>
      </c>
      <c r="H26" s="164">
        <v>46059</v>
      </c>
      <c r="I26" s="179">
        <f>IFERROR(H26/G26-1,"-")</f>
        <v>3.5592229517042995E-2</v>
      </c>
      <c r="J26" s="165">
        <f t="shared" si="11"/>
        <v>-0.30671623818411708</v>
      </c>
      <c r="K26" s="164">
        <f t="shared" si="12"/>
        <v>1583</v>
      </c>
      <c r="L26" s="164">
        <f t="shared" si="13"/>
        <v>-20377</v>
      </c>
      <c r="M26" s="165">
        <f t="shared" si="10"/>
        <v>1.4650797063924158E-2</v>
      </c>
    </row>
    <row r="27" spans="1:25" x14ac:dyDescent="0.25">
      <c r="B27" s="159" t="s">
        <v>112</v>
      </c>
      <c r="C27" s="160">
        <v>144581</v>
      </c>
      <c r="D27" s="160">
        <v>874184</v>
      </c>
      <c r="E27" s="160">
        <v>976374</v>
      </c>
      <c r="F27" s="160">
        <v>1036872</v>
      </c>
      <c r="G27" s="160">
        <v>993167</v>
      </c>
      <c r="H27" s="160">
        <v>991841</v>
      </c>
      <c r="I27" s="178">
        <f>IFERROR(H27/G27-1,"-")</f>
        <v>-1.3351228947398042E-3</v>
      </c>
      <c r="J27" s="161">
        <f t="shared" si="11"/>
        <v>0.13459065825958838</v>
      </c>
      <c r="K27" s="160">
        <f t="shared" si="12"/>
        <v>-1326</v>
      </c>
      <c r="L27" s="160">
        <f t="shared" si="13"/>
        <v>117657</v>
      </c>
      <c r="M27" s="161">
        <f t="shared" si="10"/>
        <v>0.31549232963545887</v>
      </c>
    </row>
    <row r="28" spans="1:25" x14ac:dyDescent="0.25">
      <c r="B28" s="163" t="s">
        <v>115</v>
      </c>
      <c r="C28" s="164">
        <v>14861</v>
      </c>
      <c r="D28" s="164">
        <v>434524</v>
      </c>
      <c r="E28" s="164">
        <v>498486</v>
      </c>
      <c r="F28" s="164">
        <v>537673</v>
      </c>
      <c r="G28" s="164">
        <v>522860</v>
      </c>
      <c r="H28" s="164">
        <v>520202</v>
      </c>
      <c r="I28" s="179">
        <f t="shared" ref="I28:I35" si="14">IFERROR(H28/G28-1,"-")</f>
        <v>-5.0835787782580466E-3</v>
      </c>
      <c r="J28" s="165">
        <f t="shared" si="11"/>
        <v>0.1971766806896742</v>
      </c>
      <c r="K28" s="164">
        <f t="shared" si="12"/>
        <v>-2658</v>
      </c>
      <c r="L28" s="164">
        <f t="shared" si="13"/>
        <v>85678</v>
      </c>
      <c r="M28" s="165">
        <f t="shared" si="10"/>
        <v>0.1654698090329246</v>
      </c>
    </row>
    <row r="29" spans="1:25" x14ac:dyDescent="0.25">
      <c r="B29" s="163" t="s">
        <v>118</v>
      </c>
      <c r="C29" s="164">
        <v>26204</v>
      </c>
      <c r="D29" s="164">
        <v>93699</v>
      </c>
      <c r="E29" s="164">
        <v>103786</v>
      </c>
      <c r="F29" s="164">
        <v>105308</v>
      </c>
      <c r="G29" s="164">
        <v>97861</v>
      </c>
      <c r="H29" s="164">
        <v>91434</v>
      </c>
      <c r="I29" s="179">
        <f t="shared" si="14"/>
        <v>-6.5674783621667454E-2</v>
      </c>
      <c r="J29" s="165">
        <f t="shared" si="11"/>
        <v>-2.4173150193705362E-2</v>
      </c>
      <c r="K29" s="164">
        <f t="shared" si="12"/>
        <v>-6427</v>
      </c>
      <c r="L29" s="164">
        <f t="shared" si="13"/>
        <v>-2265</v>
      </c>
      <c r="M29" s="165">
        <f t="shared" si="10"/>
        <v>2.908402220505963E-2</v>
      </c>
    </row>
    <row r="30" spans="1:25" x14ac:dyDescent="0.25">
      <c r="B30" s="163" t="s">
        <v>121</v>
      </c>
      <c r="C30" s="164">
        <v>19818</v>
      </c>
      <c r="D30" s="164">
        <v>36623</v>
      </c>
      <c r="E30" s="164">
        <v>38028</v>
      </c>
      <c r="F30" s="164">
        <v>36137</v>
      </c>
      <c r="G30" s="164">
        <v>30577</v>
      </c>
      <c r="H30" s="164">
        <v>35400</v>
      </c>
      <c r="I30" s="179">
        <f t="shared" si="14"/>
        <v>0.15773293652091436</v>
      </c>
      <c r="J30" s="165">
        <f t="shared" si="11"/>
        <v>-3.3394315047920675E-2</v>
      </c>
      <c r="K30" s="164">
        <f t="shared" si="12"/>
        <v>4823</v>
      </c>
      <c r="L30" s="164">
        <f t="shared" si="13"/>
        <v>-1223</v>
      </c>
      <c r="M30" s="165">
        <f t="shared" si="10"/>
        <v>1.1260301267133789E-2</v>
      </c>
    </row>
    <row r="31" spans="1:25" x14ac:dyDescent="0.25">
      <c r="B31" s="163" t="s">
        <v>128</v>
      </c>
      <c r="C31" s="164">
        <v>7602</v>
      </c>
      <c r="D31" s="164">
        <v>47052</v>
      </c>
      <c r="E31" s="164">
        <v>40639</v>
      </c>
      <c r="F31" s="164">
        <v>42101</v>
      </c>
      <c r="G31" s="164">
        <v>38324</v>
      </c>
      <c r="H31" s="164">
        <v>41157</v>
      </c>
      <c r="I31" s="179">
        <f t="shared" si="14"/>
        <v>7.3922346310405951E-2</v>
      </c>
      <c r="J31" s="165">
        <f t="shared" si="11"/>
        <v>-0.12528691660290747</v>
      </c>
      <c r="K31" s="164">
        <f t="shared" si="12"/>
        <v>2833</v>
      </c>
      <c r="L31" s="164">
        <f t="shared" si="13"/>
        <v>-5895</v>
      </c>
      <c r="M31" s="165">
        <f t="shared" si="10"/>
        <v>1.3091531617271902E-2</v>
      </c>
    </row>
    <row r="32" spans="1:25" x14ac:dyDescent="0.25">
      <c r="B32" s="163" t="s">
        <v>124</v>
      </c>
      <c r="C32" s="164">
        <v>12667</v>
      </c>
      <c r="D32" s="164">
        <v>49550</v>
      </c>
      <c r="E32" s="164">
        <v>46045</v>
      </c>
      <c r="F32" s="164">
        <v>47428</v>
      </c>
      <c r="G32" s="164">
        <v>44097</v>
      </c>
      <c r="H32" s="164">
        <v>46470</v>
      </c>
      <c r="I32" s="179">
        <f t="shared" si="14"/>
        <v>5.3813184570378869E-2</v>
      </c>
      <c r="J32" s="165">
        <f t="shared" si="11"/>
        <v>-6.215943491422804E-2</v>
      </c>
      <c r="K32" s="164">
        <f t="shared" si="12"/>
        <v>2373</v>
      </c>
      <c r="L32" s="164">
        <f t="shared" si="13"/>
        <v>-3080</v>
      </c>
      <c r="M32" s="165">
        <f t="shared" si="10"/>
        <v>1.4781531070161219E-2</v>
      </c>
    </row>
    <row r="33" spans="2:13" x14ac:dyDescent="0.25">
      <c r="B33" s="163" t="s">
        <v>133</v>
      </c>
      <c r="C33" s="164">
        <v>365</v>
      </c>
      <c r="D33" s="164">
        <v>13621</v>
      </c>
      <c r="E33" s="164">
        <v>15743</v>
      </c>
      <c r="F33" s="164">
        <v>14924</v>
      </c>
      <c r="G33" s="164">
        <v>13733</v>
      </c>
      <c r="H33" s="164">
        <v>13750</v>
      </c>
      <c r="I33" s="179">
        <f t="shared" si="14"/>
        <v>1.2378941236437235E-3</v>
      </c>
      <c r="J33" s="165">
        <f t="shared" si="11"/>
        <v>9.470670288524996E-3</v>
      </c>
      <c r="K33" s="164">
        <f t="shared" si="12"/>
        <v>17</v>
      </c>
      <c r="L33" s="164">
        <f t="shared" si="13"/>
        <v>129</v>
      </c>
      <c r="M33" s="165">
        <f t="shared" si="10"/>
        <v>4.3737045882228697E-3</v>
      </c>
    </row>
    <row r="34" spans="2:13" x14ac:dyDescent="0.25">
      <c r="B34" s="163" t="s">
        <v>136</v>
      </c>
      <c r="C34" s="164">
        <v>415</v>
      </c>
      <c r="D34" s="164">
        <v>8187</v>
      </c>
      <c r="E34" s="164">
        <v>14050</v>
      </c>
      <c r="F34" s="164">
        <v>13597</v>
      </c>
      <c r="G34" s="164">
        <v>10998</v>
      </c>
      <c r="H34" s="164">
        <v>11305</v>
      </c>
      <c r="I34" s="179">
        <f t="shared" si="14"/>
        <v>2.7914166212038571E-2</v>
      </c>
      <c r="J34" s="165">
        <f t="shared" si="11"/>
        <v>0.38084768535483082</v>
      </c>
      <c r="K34" s="164">
        <f t="shared" si="12"/>
        <v>307</v>
      </c>
      <c r="L34" s="164">
        <f t="shared" si="13"/>
        <v>3118</v>
      </c>
      <c r="M34" s="165">
        <f t="shared" si="10"/>
        <v>3.5959803905352395E-3</v>
      </c>
    </row>
    <row r="35" spans="2:13" x14ac:dyDescent="0.25">
      <c r="B35" s="168" t="s">
        <v>150</v>
      </c>
      <c r="C35" s="169">
        <f t="shared" ref="C35:H35" si="15">C27-SUM(C28:C34)</f>
        <v>62649</v>
      </c>
      <c r="D35" s="169">
        <f t="shared" si="15"/>
        <v>190928</v>
      </c>
      <c r="E35" s="169">
        <f t="shared" si="15"/>
        <v>219597</v>
      </c>
      <c r="F35" s="169">
        <f t="shared" si="15"/>
        <v>239704</v>
      </c>
      <c r="G35" s="169">
        <f t="shared" si="15"/>
        <v>234717</v>
      </c>
      <c r="H35" s="169">
        <f t="shared" si="15"/>
        <v>232123</v>
      </c>
      <c r="I35" s="180">
        <f t="shared" si="14"/>
        <v>-1.1051606828648919E-2</v>
      </c>
      <c r="J35" s="170">
        <f t="shared" si="11"/>
        <v>0.2157619626246543</v>
      </c>
      <c r="K35" s="169">
        <f>H35-G35</f>
        <v>-2594</v>
      </c>
      <c r="L35" s="169">
        <f t="shared" si="13"/>
        <v>41195</v>
      </c>
      <c r="M35" s="170">
        <f t="shared" si="10"/>
        <v>7.3835449464149619E-2</v>
      </c>
    </row>
    <row r="36" spans="2:13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4"/>
      <c r="L36" s="153"/>
      <c r="M36" s="153"/>
    </row>
    <row r="37" spans="2:13" x14ac:dyDescent="0.25">
      <c r="B37" s="156" t="s">
        <v>73</v>
      </c>
      <c r="C37" s="176">
        <v>123433</v>
      </c>
      <c r="D37" s="176">
        <v>692851</v>
      </c>
      <c r="E37" s="176">
        <v>751128</v>
      </c>
      <c r="F37" s="176">
        <v>796018</v>
      </c>
      <c r="G37" s="176">
        <v>822258</v>
      </c>
      <c r="H37" s="176">
        <v>844127</v>
      </c>
      <c r="I37" s="177">
        <f>IFERROR(H37/G37-1,"-")</f>
        <v>2.6596275135055025E-2</v>
      </c>
      <c r="J37" s="177">
        <f>IFERROR(H37/D37-1,"-")</f>
        <v>0.21833843062938496</v>
      </c>
      <c r="K37" s="176">
        <f>H37-G37</f>
        <v>21869</v>
      </c>
      <c r="L37" s="176">
        <f>H37-D37</f>
        <v>151276</v>
      </c>
      <c r="M37" s="177">
        <f t="shared" ref="M37:M49" si="16">H37/H$9</f>
        <v>0.268506336941295</v>
      </c>
    </row>
    <row r="38" spans="2:13" x14ac:dyDescent="0.25">
      <c r="B38" s="159" t="s">
        <v>102</v>
      </c>
      <c r="C38" s="160">
        <v>41134</v>
      </c>
      <c r="D38" s="160">
        <v>69906</v>
      </c>
      <c r="E38" s="160">
        <v>64223</v>
      </c>
      <c r="F38" s="160">
        <v>61123</v>
      </c>
      <c r="G38" s="160">
        <v>63405</v>
      </c>
      <c r="H38" s="160">
        <v>77740</v>
      </c>
      <c r="I38" s="178">
        <f>IFERROR(H38/G38-1,"-")</f>
        <v>0.22608627079883292</v>
      </c>
      <c r="J38" s="161">
        <f t="shared" ref="J38:J49" si="17">IFERROR(H38/D38-1,"-")</f>
        <v>0.11206477269476145</v>
      </c>
      <c r="K38" s="160">
        <f t="shared" ref="K38:K48" si="18">H38-G38</f>
        <v>14335</v>
      </c>
      <c r="L38" s="160">
        <f t="shared" ref="L38:L49" si="19">H38-D38</f>
        <v>7834</v>
      </c>
      <c r="M38" s="161">
        <f t="shared" si="16"/>
        <v>2.4728130522796068E-2</v>
      </c>
    </row>
    <row r="39" spans="2:13" x14ac:dyDescent="0.25">
      <c r="B39" s="163" t="s">
        <v>108</v>
      </c>
      <c r="C39" s="164">
        <v>28769</v>
      </c>
      <c r="D39" s="164">
        <v>29124</v>
      </c>
      <c r="E39" s="164">
        <v>27631</v>
      </c>
      <c r="F39" s="164">
        <v>26999</v>
      </c>
      <c r="G39" s="164">
        <v>26524</v>
      </c>
      <c r="H39" s="164">
        <v>38161</v>
      </c>
      <c r="I39" s="179">
        <f>IFERROR(H39/G39-1,"-")</f>
        <v>0.43873473080983261</v>
      </c>
      <c r="J39" s="165">
        <f t="shared" si="17"/>
        <v>0.31029391567092435</v>
      </c>
      <c r="K39" s="164">
        <f t="shared" si="18"/>
        <v>11637</v>
      </c>
      <c r="L39" s="164">
        <f t="shared" si="19"/>
        <v>9037</v>
      </c>
      <c r="M39" s="165">
        <f t="shared" si="16"/>
        <v>1.2138541148448942E-2</v>
      </c>
    </row>
    <row r="40" spans="2:13" x14ac:dyDescent="0.25">
      <c r="B40" s="163" t="s">
        <v>105</v>
      </c>
      <c r="C40" s="164">
        <v>12365</v>
      </c>
      <c r="D40" s="164">
        <v>40782</v>
      </c>
      <c r="E40" s="164">
        <v>36592</v>
      </c>
      <c r="F40" s="164">
        <v>34124</v>
      </c>
      <c r="G40" s="164">
        <v>36881</v>
      </c>
      <c r="H40" s="164">
        <v>39579</v>
      </c>
      <c r="I40" s="179">
        <f>IFERROR(H40/G40-1,"-")</f>
        <v>7.315419863886552E-2</v>
      </c>
      <c r="J40" s="165">
        <f t="shared" si="17"/>
        <v>-2.9498308077092861E-2</v>
      </c>
      <c r="K40" s="164">
        <f t="shared" si="18"/>
        <v>2698</v>
      </c>
      <c r="L40" s="164">
        <f t="shared" si="19"/>
        <v>-1203</v>
      </c>
      <c r="M40" s="165">
        <f t="shared" si="16"/>
        <v>1.2589589374347124E-2</v>
      </c>
    </row>
    <row r="41" spans="2:13" x14ac:dyDescent="0.25">
      <c r="B41" s="159" t="s">
        <v>112</v>
      </c>
      <c r="C41" s="160">
        <v>82299</v>
      </c>
      <c r="D41" s="160">
        <v>622945</v>
      </c>
      <c r="E41" s="160">
        <v>686905</v>
      </c>
      <c r="F41" s="160">
        <v>734895</v>
      </c>
      <c r="G41" s="160">
        <v>758853</v>
      </c>
      <c r="H41" s="160">
        <v>766387</v>
      </c>
      <c r="I41" s="178">
        <f>IFERROR(H41/G41-1,"-")</f>
        <v>9.9281415504715032E-3</v>
      </c>
      <c r="J41" s="161">
        <f t="shared" si="17"/>
        <v>0.23026430904815043</v>
      </c>
      <c r="K41" s="160">
        <f t="shared" si="18"/>
        <v>7534</v>
      </c>
      <c r="L41" s="160">
        <f t="shared" si="19"/>
        <v>143442</v>
      </c>
      <c r="M41" s="161">
        <f t="shared" si="16"/>
        <v>0.24377820641849895</v>
      </c>
    </row>
    <row r="42" spans="2:13" x14ac:dyDescent="0.25">
      <c r="B42" s="163" t="s">
        <v>115</v>
      </c>
      <c r="C42" s="164">
        <v>7460</v>
      </c>
      <c r="D42" s="164">
        <v>317230</v>
      </c>
      <c r="E42" s="164">
        <v>359095</v>
      </c>
      <c r="F42" s="164">
        <v>393325</v>
      </c>
      <c r="G42" s="164">
        <v>401929</v>
      </c>
      <c r="H42" s="164">
        <v>407817</v>
      </c>
      <c r="I42" s="179">
        <f t="shared" ref="I42:I49" si="20">IFERROR(H42/G42-1,"-")</f>
        <v>1.4649353492780959E-2</v>
      </c>
      <c r="J42" s="165">
        <f t="shared" si="17"/>
        <v>0.28555622103836331</v>
      </c>
      <c r="K42" s="164">
        <f t="shared" si="18"/>
        <v>5888</v>
      </c>
      <c r="L42" s="164">
        <f t="shared" si="19"/>
        <v>90587</v>
      </c>
      <c r="M42" s="165">
        <f t="shared" si="16"/>
        <v>0.129721533385839</v>
      </c>
    </row>
    <row r="43" spans="2:13" x14ac:dyDescent="0.25">
      <c r="B43" s="163" t="s">
        <v>118</v>
      </c>
      <c r="C43" s="164">
        <v>5341</v>
      </c>
      <c r="D43" s="164">
        <v>21160</v>
      </c>
      <c r="E43" s="164">
        <v>25307</v>
      </c>
      <c r="F43" s="164">
        <v>24837</v>
      </c>
      <c r="G43" s="164">
        <v>27121</v>
      </c>
      <c r="H43" s="164">
        <v>28761</v>
      </c>
      <c r="I43" s="179">
        <f t="shared" si="20"/>
        <v>6.0469746690756221E-2</v>
      </c>
      <c r="J43" s="165">
        <f t="shared" si="17"/>
        <v>0.35921550094517962</v>
      </c>
      <c r="K43" s="164">
        <f t="shared" si="18"/>
        <v>1640</v>
      </c>
      <c r="L43" s="164">
        <f t="shared" si="19"/>
        <v>7601</v>
      </c>
      <c r="M43" s="165">
        <f t="shared" si="16"/>
        <v>9.1485176481365792E-3</v>
      </c>
    </row>
    <row r="44" spans="2:13" x14ac:dyDescent="0.25">
      <c r="B44" s="163" t="s">
        <v>121</v>
      </c>
      <c r="C44" s="164">
        <v>8908</v>
      </c>
      <c r="D44" s="164">
        <v>15136</v>
      </c>
      <c r="E44" s="164">
        <v>16920</v>
      </c>
      <c r="F44" s="164">
        <v>16916</v>
      </c>
      <c r="G44" s="164">
        <v>18100</v>
      </c>
      <c r="H44" s="164">
        <v>22596</v>
      </c>
      <c r="I44" s="179">
        <f t="shared" si="20"/>
        <v>0.24839779005524854</v>
      </c>
      <c r="J44" s="165">
        <f t="shared" si="17"/>
        <v>0.49286469344608874</v>
      </c>
      <c r="K44" s="164">
        <f t="shared" si="18"/>
        <v>4496</v>
      </c>
      <c r="L44" s="164">
        <f t="shared" si="19"/>
        <v>7460</v>
      </c>
      <c r="M44" s="165">
        <f t="shared" si="16"/>
        <v>7.1875075545806523E-3</v>
      </c>
    </row>
    <row r="45" spans="2:13" x14ac:dyDescent="0.25">
      <c r="B45" s="163" t="s">
        <v>128</v>
      </c>
      <c r="C45" s="164">
        <v>5935</v>
      </c>
      <c r="D45" s="164">
        <v>34591</v>
      </c>
      <c r="E45" s="164">
        <v>30076</v>
      </c>
      <c r="F45" s="164">
        <v>33155</v>
      </c>
      <c r="G45" s="164">
        <v>30264</v>
      </c>
      <c r="H45" s="164">
        <v>32224</v>
      </c>
      <c r="I45" s="179">
        <f t="shared" si="20"/>
        <v>6.4763415278879188E-2</v>
      </c>
      <c r="J45" s="165">
        <f t="shared" si="17"/>
        <v>-6.8428203868058146E-2</v>
      </c>
      <c r="K45" s="164">
        <f t="shared" si="18"/>
        <v>1960</v>
      </c>
      <c r="L45" s="164">
        <f t="shared" si="19"/>
        <v>-2367</v>
      </c>
      <c r="M45" s="165">
        <f t="shared" si="16"/>
        <v>1.025005502915591E-2</v>
      </c>
    </row>
    <row r="46" spans="2:13" x14ac:dyDescent="0.25">
      <c r="B46" s="163" t="s">
        <v>124</v>
      </c>
      <c r="C46" s="164">
        <v>4503</v>
      </c>
      <c r="D46" s="164">
        <v>21351</v>
      </c>
      <c r="E46" s="164">
        <v>24311</v>
      </c>
      <c r="F46" s="164">
        <v>26281</v>
      </c>
      <c r="G46" s="164">
        <v>22247</v>
      </c>
      <c r="H46" s="164">
        <v>23204</v>
      </c>
      <c r="I46" s="179">
        <f t="shared" si="20"/>
        <v>4.3017036004854514E-2</v>
      </c>
      <c r="J46" s="165">
        <f t="shared" si="17"/>
        <v>8.6787504098168711E-2</v>
      </c>
      <c r="K46" s="164">
        <f t="shared" si="18"/>
        <v>957</v>
      </c>
      <c r="L46" s="164">
        <f t="shared" si="19"/>
        <v>1853</v>
      </c>
      <c r="M46" s="165">
        <f t="shared" si="16"/>
        <v>7.3809048192817073E-3</v>
      </c>
    </row>
    <row r="47" spans="2:13" x14ac:dyDescent="0.25">
      <c r="B47" s="163" t="s">
        <v>133</v>
      </c>
      <c r="C47" s="164">
        <v>1207</v>
      </c>
      <c r="D47" s="164">
        <v>13129</v>
      </c>
      <c r="E47" s="164">
        <v>14937</v>
      </c>
      <c r="F47" s="164">
        <v>13612</v>
      </c>
      <c r="G47" s="164">
        <v>14028</v>
      </c>
      <c r="H47" s="164">
        <v>11458</v>
      </c>
      <c r="I47" s="179">
        <f t="shared" si="20"/>
        <v>-0.18320501853435989</v>
      </c>
      <c r="J47" s="165">
        <f t="shared" si="17"/>
        <v>-0.12727549699139307</v>
      </c>
      <c r="K47" s="164">
        <f t="shared" si="18"/>
        <v>-2570</v>
      </c>
      <c r="L47" s="164">
        <f t="shared" si="19"/>
        <v>-1671</v>
      </c>
      <c r="M47" s="165">
        <f t="shared" si="16"/>
        <v>3.6446477943169195E-3</v>
      </c>
    </row>
    <row r="48" spans="2:13" x14ac:dyDescent="0.25">
      <c r="B48" s="163" t="s">
        <v>136</v>
      </c>
      <c r="C48" s="164">
        <v>1582</v>
      </c>
      <c r="D48" s="164">
        <v>11528</v>
      </c>
      <c r="E48" s="164">
        <v>14453</v>
      </c>
      <c r="F48" s="164">
        <v>14891</v>
      </c>
      <c r="G48" s="164">
        <v>11628</v>
      </c>
      <c r="H48" s="164">
        <v>11866</v>
      </c>
      <c r="I48" s="179">
        <f t="shared" si="20"/>
        <v>2.0467836257309857E-2</v>
      </c>
      <c r="J48" s="165">
        <f t="shared" si="17"/>
        <v>2.9319916724496853E-2</v>
      </c>
      <c r="K48" s="164">
        <f t="shared" si="18"/>
        <v>238</v>
      </c>
      <c r="L48" s="164">
        <f t="shared" si="19"/>
        <v>338</v>
      </c>
      <c r="M48" s="165">
        <f t="shared" si="16"/>
        <v>3.7744275377347329E-3</v>
      </c>
    </row>
    <row r="49" spans="2:13" x14ac:dyDescent="0.25">
      <c r="B49" s="168" t="s">
        <v>150</v>
      </c>
      <c r="C49" s="169">
        <f t="shared" ref="C49:H49" si="21">C41-SUM(C42:C48)</f>
        <v>47363</v>
      </c>
      <c r="D49" s="169">
        <f t="shared" si="21"/>
        <v>188820</v>
      </c>
      <c r="E49" s="169">
        <f t="shared" si="21"/>
        <v>201806</v>
      </c>
      <c r="F49" s="169">
        <f t="shared" si="21"/>
        <v>211878</v>
      </c>
      <c r="G49" s="169">
        <f t="shared" si="21"/>
        <v>233536</v>
      </c>
      <c r="H49" s="169">
        <f t="shared" si="21"/>
        <v>228461</v>
      </c>
      <c r="I49" s="180">
        <f t="shared" si="20"/>
        <v>-2.1731124965744031E-2</v>
      </c>
      <c r="J49" s="170">
        <f t="shared" si="17"/>
        <v>0.20994068424954992</v>
      </c>
      <c r="K49" s="169">
        <f>H49-G49</f>
        <v>-5075</v>
      </c>
      <c r="L49" s="169">
        <f t="shared" si="19"/>
        <v>39641</v>
      </c>
      <c r="M49" s="170">
        <f t="shared" si="16"/>
        <v>7.2670612649453459E-2</v>
      </c>
    </row>
    <row r="50" spans="2:13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4"/>
      <c r="L50" s="153"/>
      <c r="M50" s="153"/>
    </row>
    <row r="51" spans="2:13" x14ac:dyDescent="0.25">
      <c r="B51" s="156" t="s">
        <v>73</v>
      </c>
      <c r="C51" s="176">
        <v>6896</v>
      </c>
      <c r="D51" s="176">
        <v>19165</v>
      </c>
      <c r="E51" s="176">
        <v>30291</v>
      </c>
      <c r="F51" s="176">
        <v>27053</v>
      </c>
      <c r="G51" s="176">
        <v>24470</v>
      </c>
      <c r="H51" s="176">
        <v>29731</v>
      </c>
      <c r="I51" s="177">
        <f>IFERROR(H51/G51-1,"-")</f>
        <v>0.21499795668165089</v>
      </c>
      <c r="J51" s="177">
        <f>IFERROR(H51/D51-1,"-")</f>
        <v>0.55131750587007566</v>
      </c>
      <c r="K51" s="176">
        <f>H51-G51</f>
        <v>5261</v>
      </c>
      <c r="L51" s="176">
        <f>H51-D51</f>
        <v>10566</v>
      </c>
      <c r="M51" s="177">
        <f t="shared" ref="M51:M63" si="22">H51/H$9</f>
        <v>9.4570626263603009E-3</v>
      </c>
    </row>
    <row r="52" spans="2:13" x14ac:dyDescent="0.25">
      <c r="B52" s="159" t="s">
        <v>102</v>
      </c>
      <c r="C52" s="160">
        <v>2321</v>
      </c>
      <c r="D52" s="160">
        <v>2543</v>
      </c>
      <c r="E52" s="160">
        <v>13442</v>
      </c>
      <c r="F52" s="160">
        <v>8146</v>
      </c>
      <c r="G52" s="160">
        <v>4833</v>
      </c>
      <c r="H52" s="160">
        <v>10017</v>
      </c>
      <c r="I52" s="178">
        <f>IFERROR(H52/G52-1,"-")</f>
        <v>1.0726256983240225</v>
      </c>
      <c r="J52" s="161">
        <f t="shared" ref="J52:J63" si="23">IFERROR(H52/D52-1,"-")</f>
        <v>2.9390483680692094</v>
      </c>
      <c r="K52" s="160">
        <f t="shared" ref="K52:K62" si="24">H52-G52</f>
        <v>5184</v>
      </c>
      <c r="L52" s="160">
        <f t="shared" ref="L52:L63" si="25">H52-D52</f>
        <v>7474</v>
      </c>
      <c r="M52" s="161">
        <f t="shared" si="22"/>
        <v>3.1862835534711628E-3</v>
      </c>
    </row>
    <row r="53" spans="2:13" x14ac:dyDescent="0.25">
      <c r="B53" s="163" t="s">
        <v>108</v>
      </c>
      <c r="C53" s="164">
        <v>1161</v>
      </c>
      <c r="D53" s="164">
        <v>1046</v>
      </c>
      <c r="E53" s="164">
        <v>10053</v>
      </c>
      <c r="F53" s="164">
        <v>5394</v>
      </c>
      <c r="G53" s="164">
        <v>2885</v>
      </c>
      <c r="H53" s="164">
        <v>4983</v>
      </c>
      <c r="I53" s="179">
        <f>IFERROR(H53/G53-1,"-")</f>
        <v>0.72720970537261698</v>
      </c>
      <c r="J53" s="165">
        <f t="shared" si="23"/>
        <v>3.763862332695985</v>
      </c>
      <c r="K53" s="164">
        <f t="shared" si="24"/>
        <v>2098</v>
      </c>
      <c r="L53" s="164">
        <f t="shared" si="25"/>
        <v>3937</v>
      </c>
      <c r="M53" s="165">
        <f t="shared" si="22"/>
        <v>1.5850305427719681E-3</v>
      </c>
    </row>
    <row r="54" spans="2:13" x14ac:dyDescent="0.25">
      <c r="B54" s="163" t="s">
        <v>105</v>
      </c>
      <c r="C54" s="164">
        <v>1160</v>
      </c>
      <c r="D54" s="164">
        <v>1497</v>
      </c>
      <c r="E54" s="164">
        <v>3389</v>
      </c>
      <c r="F54" s="164">
        <v>2752</v>
      </c>
      <c r="G54" s="164">
        <v>1948</v>
      </c>
      <c r="H54" s="164">
        <v>5034</v>
      </c>
      <c r="I54" s="179">
        <f>IFERROR(H54/G54-1,"-")</f>
        <v>1.5841889117043122</v>
      </c>
      <c r="J54" s="165">
        <f t="shared" si="23"/>
        <v>2.3627254509018036</v>
      </c>
      <c r="K54" s="164">
        <f t="shared" si="24"/>
        <v>3086</v>
      </c>
      <c r="L54" s="164">
        <f t="shared" si="25"/>
        <v>3537</v>
      </c>
      <c r="M54" s="165">
        <f t="shared" si="22"/>
        <v>1.6012530106991947E-3</v>
      </c>
    </row>
    <row r="55" spans="2:13" x14ac:dyDescent="0.25">
      <c r="B55" s="159" t="s">
        <v>112</v>
      </c>
      <c r="C55" s="160">
        <v>4575</v>
      </c>
      <c r="D55" s="160">
        <v>16622</v>
      </c>
      <c r="E55" s="160">
        <v>16849</v>
      </c>
      <c r="F55" s="160">
        <v>18907</v>
      </c>
      <c r="G55" s="160">
        <v>19637</v>
      </c>
      <c r="H55" s="160">
        <v>19714</v>
      </c>
      <c r="I55" s="178">
        <f>IFERROR(H55/G55-1,"-")</f>
        <v>3.9211692213678706E-3</v>
      </c>
      <c r="J55" s="161">
        <f t="shared" si="23"/>
        <v>0.1860185296594874</v>
      </c>
      <c r="K55" s="160">
        <f t="shared" si="24"/>
        <v>77</v>
      </c>
      <c r="L55" s="160">
        <f t="shared" si="25"/>
        <v>3092</v>
      </c>
      <c r="M55" s="161">
        <f t="shared" si="22"/>
        <v>6.2707790728891389E-3</v>
      </c>
    </row>
    <row r="56" spans="2:13" x14ac:dyDescent="0.25">
      <c r="B56" s="163" t="s">
        <v>115</v>
      </c>
      <c r="C56" s="164">
        <v>148</v>
      </c>
      <c r="D56" s="164">
        <v>6041</v>
      </c>
      <c r="E56" s="164">
        <v>5258</v>
      </c>
      <c r="F56" s="164">
        <v>6432</v>
      </c>
      <c r="G56" s="164">
        <v>6974</v>
      </c>
      <c r="H56" s="164">
        <v>5299</v>
      </c>
      <c r="I56" s="179">
        <f t="shared" ref="I56:I63" si="26">IFERROR(H56/G56-1,"-")</f>
        <v>-0.24017780326928595</v>
      </c>
      <c r="J56" s="165">
        <f t="shared" si="23"/>
        <v>-0.12282734646581694</v>
      </c>
      <c r="K56" s="164">
        <f t="shared" si="24"/>
        <v>-1675</v>
      </c>
      <c r="L56" s="164">
        <f t="shared" si="25"/>
        <v>-742</v>
      </c>
      <c r="M56" s="165">
        <f t="shared" si="22"/>
        <v>1.6855462263994901E-3</v>
      </c>
    </row>
    <row r="57" spans="2:13" x14ac:dyDescent="0.25">
      <c r="B57" s="163" t="s">
        <v>118</v>
      </c>
      <c r="C57" s="164">
        <v>1674</v>
      </c>
      <c r="D57" s="164">
        <v>3822</v>
      </c>
      <c r="E57" s="164">
        <v>2946</v>
      </c>
      <c r="F57" s="164">
        <v>3509</v>
      </c>
      <c r="G57" s="164">
        <v>3897</v>
      </c>
      <c r="H57" s="164">
        <v>4224</v>
      </c>
      <c r="I57" s="179">
        <f t="shared" si="26"/>
        <v>8.3910700538875949E-2</v>
      </c>
      <c r="J57" s="165">
        <f t="shared" si="23"/>
        <v>0.10518053375196224</v>
      </c>
      <c r="K57" s="164">
        <f t="shared" si="24"/>
        <v>327</v>
      </c>
      <c r="L57" s="164">
        <f t="shared" si="25"/>
        <v>402</v>
      </c>
      <c r="M57" s="165">
        <f t="shared" si="22"/>
        <v>1.3436020495020656E-3</v>
      </c>
    </row>
    <row r="58" spans="2:13" x14ac:dyDescent="0.25">
      <c r="B58" s="163" t="s">
        <v>121</v>
      </c>
      <c r="C58" s="164">
        <v>722</v>
      </c>
      <c r="D58" s="164">
        <v>1296</v>
      </c>
      <c r="E58" s="164">
        <v>1740</v>
      </c>
      <c r="F58" s="164">
        <v>1485</v>
      </c>
      <c r="G58" s="164">
        <v>1375</v>
      </c>
      <c r="H58" s="164">
        <v>2198</v>
      </c>
      <c r="I58" s="179">
        <f t="shared" si="26"/>
        <v>0.59854545454545449</v>
      </c>
      <c r="J58" s="165">
        <f t="shared" si="23"/>
        <v>0.69598765432098775</v>
      </c>
      <c r="K58" s="164">
        <f t="shared" si="24"/>
        <v>823</v>
      </c>
      <c r="L58" s="164">
        <f t="shared" si="25"/>
        <v>902</v>
      </c>
      <c r="M58" s="165">
        <f t="shared" si="22"/>
        <v>6.9915655890282673E-4</v>
      </c>
    </row>
    <row r="59" spans="2:13" x14ac:dyDescent="0.25">
      <c r="B59" s="163" t="s">
        <v>128</v>
      </c>
      <c r="C59" s="164">
        <v>109</v>
      </c>
      <c r="D59" s="164">
        <v>491</v>
      </c>
      <c r="E59" s="164">
        <v>400</v>
      </c>
      <c r="F59" s="164">
        <v>566</v>
      </c>
      <c r="G59" s="164">
        <v>594</v>
      </c>
      <c r="H59" s="164">
        <v>855</v>
      </c>
      <c r="I59" s="179">
        <f t="shared" si="26"/>
        <v>0.43939393939393945</v>
      </c>
      <c r="J59" s="165">
        <f t="shared" si="23"/>
        <v>0.74134419551934827</v>
      </c>
      <c r="K59" s="164">
        <f t="shared" si="24"/>
        <v>261</v>
      </c>
      <c r="L59" s="164">
        <f t="shared" si="25"/>
        <v>364</v>
      </c>
      <c r="M59" s="165">
        <f t="shared" si="22"/>
        <v>2.7196490348585848E-4</v>
      </c>
    </row>
    <row r="60" spans="2:13" x14ac:dyDescent="0.25">
      <c r="B60" s="163" t="s">
        <v>124</v>
      </c>
      <c r="C60" s="164">
        <v>164</v>
      </c>
      <c r="D60" s="164">
        <v>436</v>
      </c>
      <c r="E60" s="164">
        <v>398</v>
      </c>
      <c r="F60" s="164">
        <v>333</v>
      </c>
      <c r="G60" s="164">
        <v>541</v>
      </c>
      <c r="H60" s="164">
        <v>515</v>
      </c>
      <c r="I60" s="179">
        <f t="shared" si="26"/>
        <v>-4.8059149722735728E-2</v>
      </c>
      <c r="J60" s="165">
        <f t="shared" si="23"/>
        <v>0.1811926605504588</v>
      </c>
      <c r="K60" s="164">
        <f t="shared" si="24"/>
        <v>-26</v>
      </c>
      <c r="L60" s="164">
        <f t="shared" si="25"/>
        <v>79</v>
      </c>
      <c r="M60" s="165">
        <f t="shared" si="22"/>
        <v>1.6381511730434749E-4</v>
      </c>
    </row>
    <row r="61" spans="2:13" x14ac:dyDescent="0.25">
      <c r="B61" s="163" t="s">
        <v>133</v>
      </c>
      <c r="C61" s="164">
        <v>39</v>
      </c>
      <c r="D61" s="164">
        <v>57</v>
      </c>
      <c r="E61" s="164">
        <v>156</v>
      </c>
      <c r="F61" s="164">
        <v>88</v>
      </c>
      <c r="G61" s="164">
        <v>172</v>
      </c>
      <c r="H61" s="164">
        <v>126</v>
      </c>
      <c r="I61" s="179">
        <f t="shared" si="26"/>
        <v>-0.26744186046511631</v>
      </c>
      <c r="J61" s="165">
        <f t="shared" si="23"/>
        <v>1.2105263157894739</v>
      </c>
      <c r="K61" s="164">
        <f t="shared" si="24"/>
        <v>-46</v>
      </c>
      <c r="L61" s="164">
        <f t="shared" si="25"/>
        <v>69</v>
      </c>
      <c r="M61" s="165">
        <f t="shared" si="22"/>
        <v>4.00790384084423E-5</v>
      </c>
    </row>
    <row r="62" spans="2:13" x14ac:dyDescent="0.25">
      <c r="B62" s="163" t="s">
        <v>136</v>
      </c>
      <c r="C62" s="164">
        <v>17</v>
      </c>
      <c r="D62" s="164">
        <v>95</v>
      </c>
      <c r="E62" s="164">
        <v>138</v>
      </c>
      <c r="F62" s="164">
        <v>90</v>
      </c>
      <c r="G62" s="164">
        <v>418</v>
      </c>
      <c r="H62" s="164">
        <v>123</v>
      </c>
      <c r="I62" s="179">
        <f t="shared" si="26"/>
        <v>-0.70574162679425845</v>
      </c>
      <c r="J62" s="165">
        <f t="shared" si="23"/>
        <v>0.29473684210526319</v>
      </c>
      <c r="K62" s="164">
        <f t="shared" si="24"/>
        <v>-295</v>
      </c>
      <c r="L62" s="164">
        <f t="shared" si="25"/>
        <v>28</v>
      </c>
      <c r="M62" s="165">
        <f t="shared" si="22"/>
        <v>3.9124775589193672E-5</v>
      </c>
    </row>
    <row r="63" spans="2:13" x14ac:dyDescent="0.25">
      <c r="B63" s="168" t="s">
        <v>150</v>
      </c>
      <c r="C63" s="169">
        <f t="shared" ref="C63:H63" si="27">C55-SUM(C56:C62)</f>
        <v>1702</v>
      </c>
      <c r="D63" s="169">
        <f t="shared" si="27"/>
        <v>4384</v>
      </c>
      <c r="E63" s="169">
        <f t="shared" si="27"/>
        <v>5813</v>
      </c>
      <c r="F63" s="169">
        <f t="shared" si="27"/>
        <v>6404</v>
      </c>
      <c r="G63" s="169">
        <f t="shared" si="27"/>
        <v>5666</v>
      </c>
      <c r="H63" s="169">
        <f t="shared" si="27"/>
        <v>6374</v>
      </c>
      <c r="I63" s="180">
        <f t="shared" si="26"/>
        <v>0.12495587716201917</v>
      </c>
      <c r="J63" s="170">
        <f t="shared" si="23"/>
        <v>0.45392335766423364</v>
      </c>
      <c r="K63" s="169">
        <f>H63-G63</f>
        <v>708</v>
      </c>
      <c r="L63" s="169">
        <f t="shared" si="25"/>
        <v>1990</v>
      </c>
      <c r="M63" s="170">
        <f t="shared" si="22"/>
        <v>2.0274904032969144E-3</v>
      </c>
    </row>
    <row r="64" spans="2:13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4"/>
      <c r="L64" s="153"/>
      <c r="M64" s="153"/>
    </row>
    <row r="65" spans="2:13" x14ac:dyDescent="0.25">
      <c r="B65" s="156" t="s">
        <v>73</v>
      </c>
      <c r="C65" s="176">
        <v>19378</v>
      </c>
      <c r="D65" s="176">
        <v>91869</v>
      </c>
      <c r="E65" s="176">
        <v>103711</v>
      </c>
      <c r="F65" s="176">
        <v>133707</v>
      </c>
      <c r="G65" s="176">
        <v>111695</v>
      </c>
      <c r="H65" s="176">
        <v>111055</v>
      </c>
      <c r="I65" s="177">
        <f>IFERROR(H65/G65-1,"-")</f>
        <v>-5.729889431039914E-3</v>
      </c>
      <c r="J65" s="177">
        <f>IFERROR(H65/D65-1,"-")</f>
        <v>0.20884084947044168</v>
      </c>
      <c r="K65" s="176">
        <f>H65-G65</f>
        <v>-640</v>
      </c>
      <c r="L65" s="176">
        <f>H65-D65</f>
        <v>19186</v>
      </c>
      <c r="M65" s="177">
        <f t="shared" ref="M65:M77" si="28">H65/H$9</f>
        <v>3.532521913055206E-2</v>
      </c>
    </row>
    <row r="66" spans="2:13" x14ac:dyDescent="0.25">
      <c r="B66" s="159" t="s">
        <v>102</v>
      </c>
      <c r="C66" s="160">
        <v>11048</v>
      </c>
      <c r="D66" s="160">
        <v>27158</v>
      </c>
      <c r="E66" s="160">
        <v>24320</v>
      </c>
      <c r="F66" s="160">
        <v>32909</v>
      </c>
      <c r="G66" s="160">
        <v>25581</v>
      </c>
      <c r="H66" s="160">
        <v>26764</v>
      </c>
      <c r="I66" s="178">
        <f>IFERROR(H66/G66-1,"-")</f>
        <v>4.624526015402064E-2</v>
      </c>
      <c r="J66" s="161">
        <f t="shared" ref="J66:J77" si="29">IFERROR(H66/D66-1,"-")</f>
        <v>-1.4507695706605817E-2</v>
      </c>
      <c r="K66" s="160">
        <f t="shared" ref="K66:K76" si="30">H66-G66</f>
        <v>1183</v>
      </c>
      <c r="L66" s="160">
        <f t="shared" ref="L66:L77" si="31">H66-D66</f>
        <v>-394</v>
      </c>
      <c r="M66" s="161">
        <f t="shared" si="28"/>
        <v>8.5132966981234098E-3</v>
      </c>
    </row>
    <row r="67" spans="2:13" x14ac:dyDescent="0.25">
      <c r="B67" s="163" t="s">
        <v>108</v>
      </c>
      <c r="C67" s="164">
        <v>10574</v>
      </c>
      <c r="D67" s="164">
        <v>21983</v>
      </c>
      <c r="E67" s="164">
        <v>18256</v>
      </c>
      <c r="F67" s="164">
        <v>19799</v>
      </c>
      <c r="G67" s="164">
        <v>10049</v>
      </c>
      <c r="H67" s="164">
        <v>13286</v>
      </c>
      <c r="I67" s="179">
        <f>IFERROR(H67/G67-1,"-")</f>
        <v>0.32212160413971547</v>
      </c>
      <c r="J67" s="165">
        <f t="shared" si="29"/>
        <v>-0.39562389118864583</v>
      </c>
      <c r="K67" s="164">
        <f t="shared" si="30"/>
        <v>3237</v>
      </c>
      <c r="L67" s="164">
        <f t="shared" si="31"/>
        <v>-8697</v>
      </c>
      <c r="M67" s="165">
        <f t="shared" si="28"/>
        <v>4.2261119388457488E-3</v>
      </c>
    </row>
    <row r="68" spans="2:13" x14ac:dyDescent="0.25">
      <c r="B68" s="163" t="s">
        <v>105</v>
      </c>
      <c r="C68" s="164">
        <v>474</v>
      </c>
      <c r="D68" s="164">
        <v>5175</v>
      </c>
      <c r="E68" s="164">
        <v>6064</v>
      </c>
      <c r="F68" s="164">
        <v>13110</v>
      </c>
      <c r="G68" s="164">
        <v>15532</v>
      </c>
      <c r="H68" s="164">
        <v>13478</v>
      </c>
      <c r="I68" s="179">
        <f>IFERROR(H68/G68-1,"-")</f>
        <v>-0.13224311099665209</v>
      </c>
      <c r="J68" s="165">
        <f t="shared" si="29"/>
        <v>1.6044444444444443</v>
      </c>
      <c r="K68" s="164">
        <f t="shared" si="30"/>
        <v>-2054</v>
      </c>
      <c r="L68" s="164">
        <f t="shared" si="31"/>
        <v>8303</v>
      </c>
      <c r="M68" s="165">
        <f t="shared" si="28"/>
        <v>4.287184759277661E-3</v>
      </c>
    </row>
    <row r="69" spans="2:13" x14ac:dyDescent="0.25">
      <c r="B69" s="159" t="s">
        <v>112</v>
      </c>
      <c r="C69" s="160">
        <v>8330</v>
      </c>
      <c r="D69" s="160">
        <v>64711</v>
      </c>
      <c r="E69" s="160">
        <v>79391</v>
      </c>
      <c r="F69" s="160">
        <v>100798</v>
      </c>
      <c r="G69" s="160">
        <v>86114</v>
      </c>
      <c r="H69" s="160">
        <v>84291</v>
      </c>
      <c r="I69" s="178">
        <f>IFERROR(H69/G69-1,"-")</f>
        <v>-2.1169612374294489E-2</v>
      </c>
      <c r="J69" s="161">
        <f t="shared" si="29"/>
        <v>0.30257606898363498</v>
      </c>
      <c r="K69" s="160">
        <f t="shared" si="30"/>
        <v>-1823</v>
      </c>
      <c r="L69" s="160">
        <f t="shared" si="31"/>
        <v>19580</v>
      </c>
      <c r="M69" s="161">
        <f t="shared" si="28"/>
        <v>2.681192243242865E-2</v>
      </c>
    </row>
    <row r="70" spans="2:13" x14ac:dyDescent="0.25">
      <c r="B70" s="163" t="s">
        <v>115</v>
      </c>
      <c r="C70" s="164">
        <v>877</v>
      </c>
      <c r="D70" s="164">
        <v>28440</v>
      </c>
      <c r="E70" s="164">
        <v>29423</v>
      </c>
      <c r="F70" s="164">
        <v>42683</v>
      </c>
      <c r="G70" s="164">
        <v>43781</v>
      </c>
      <c r="H70" s="164">
        <v>44859</v>
      </c>
      <c r="I70" s="179">
        <f t="shared" ref="I70:I77" si="32">IFERROR(H70/G70-1,"-")</f>
        <v>2.4622553162330751E-2</v>
      </c>
      <c r="J70" s="165">
        <f t="shared" si="29"/>
        <v>0.57732067510548513</v>
      </c>
      <c r="K70" s="164">
        <f t="shared" si="30"/>
        <v>1078</v>
      </c>
      <c r="L70" s="164">
        <f t="shared" si="31"/>
        <v>16419</v>
      </c>
      <c r="M70" s="165">
        <f t="shared" si="28"/>
        <v>1.4269091936224707E-2</v>
      </c>
    </row>
    <row r="71" spans="2:13" x14ac:dyDescent="0.25">
      <c r="B71" s="163" t="s">
        <v>118</v>
      </c>
      <c r="C71" s="164">
        <v>1276</v>
      </c>
      <c r="D71" s="164">
        <v>5592</v>
      </c>
      <c r="E71" s="164">
        <v>6539</v>
      </c>
      <c r="F71" s="164">
        <v>6151</v>
      </c>
      <c r="G71" s="164">
        <v>6122</v>
      </c>
      <c r="H71" s="164">
        <v>5491</v>
      </c>
      <c r="I71" s="179">
        <f t="shared" si="32"/>
        <v>-0.10307089186540341</v>
      </c>
      <c r="J71" s="165">
        <f t="shared" si="29"/>
        <v>-1.8061516452074433E-2</v>
      </c>
      <c r="K71" s="164">
        <f t="shared" si="30"/>
        <v>-631</v>
      </c>
      <c r="L71" s="164">
        <f t="shared" si="31"/>
        <v>-101</v>
      </c>
      <c r="M71" s="165">
        <f t="shared" si="28"/>
        <v>1.7466190468314021E-3</v>
      </c>
    </row>
    <row r="72" spans="2:13" x14ac:dyDescent="0.25">
      <c r="B72" s="163" t="s">
        <v>121</v>
      </c>
      <c r="C72" s="164">
        <v>1376</v>
      </c>
      <c r="D72" s="164">
        <v>8342</v>
      </c>
      <c r="E72" s="164">
        <v>9090</v>
      </c>
      <c r="F72" s="164">
        <v>10999</v>
      </c>
      <c r="G72" s="164">
        <v>5823</v>
      </c>
      <c r="H72" s="164">
        <v>5260</v>
      </c>
      <c r="I72" s="179">
        <f t="shared" si="32"/>
        <v>-9.6685557272883416E-2</v>
      </c>
      <c r="J72" s="165">
        <f t="shared" si="29"/>
        <v>-0.3694557660033565</v>
      </c>
      <c r="K72" s="164">
        <f t="shared" si="30"/>
        <v>-563</v>
      </c>
      <c r="L72" s="164">
        <f t="shared" si="31"/>
        <v>-3082</v>
      </c>
      <c r="M72" s="165">
        <f t="shared" si="28"/>
        <v>1.6731408097492579E-3</v>
      </c>
    </row>
    <row r="73" spans="2:13" x14ac:dyDescent="0.25">
      <c r="B73" s="163" t="s">
        <v>128</v>
      </c>
      <c r="C73" s="164">
        <v>425</v>
      </c>
      <c r="D73" s="164">
        <v>1776</v>
      </c>
      <c r="E73" s="164">
        <v>2282</v>
      </c>
      <c r="F73" s="164">
        <v>3644</v>
      </c>
      <c r="G73" s="164">
        <v>3147</v>
      </c>
      <c r="H73" s="164">
        <v>3266</v>
      </c>
      <c r="I73" s="179">
        <f t="shared" si="32"/>
        <v>3.7813790911979561E-2</v>
      </c>
      <c r="J73" s="165">
        <f t="shared" si="29"/>
        <v>0.83896396396396389</v>
      </c>
      <c r="K73" s="164">
        <f t="shared" si="30"/>
        <v>119</v>
      </c>
      <c r="L73" s="164">
        <f t="shared" si="31"/>
        <v>1490</v>
      </c>
      <c r="M73" s="165">
        <f t="shared" si="28"/>
        <v>1.0388741225553378E-3</v>
      </c>
    </row>
    <row r="74" spans="2:13" x14ac:dyDescent="0.25">
      <c r="B74" s="163" t="s">
        <v>124</v>
      </c>
      <c r="C74" s="164">
        <v>458</v>
      </c>
      <c r="D74" s="164">
        <v>1913</v>
      </c>
      <c r="E74" s="164">
        <v>1616</v>
      </c>
      <c r="F74" s="164">
        <v>2461</v>
      </c>
      <c r="G74" s="164">
        <v>1749</v>
      </c>
      <c r="H74" s="164">
        <v>1523</v>
      </c>
      <c r="I74" s="179">
        <f t="shared" si="32"/>
        <v>-0.12921669525443114</v>
      </c>
      <c r="J74" s="165">
        <f t="shared" si="29"/>
        <v>-0.203868269733403</v>
      </c>
      <c r="K74" s="164">
        <f t="shared" si="30"/>
        <v>-226</v>
      </c>
      <c r="L74" s="164">
        <f t="shared" si="31"/>
        <v>-390</v>
      </c>
      <c r="M74" s="165">
        <f t="shared" si="28"/>
        <v>4.8444742457188589E-4</v>
      </c>
    </row>
    <row r="75" spans="2:13" x14ac:dyDescent="0.25">
      <c r="B75" s="163" t="s">
        <v>133</v>
      </c>
      <c r="C75" s="164">
        <v>1</v>
      </c>
      <c r="D75" s="164">
        <v>1049</v>
      </c>
      <c r="E75" s="164">
        <v>3211</v>
      </c>
      <c r="F75" s="164">
        <v>2216</v>
      </c>
      <c r="G75" s="164">
        <v>1542</v>
      </c>
      <c r="H75" s="164">
        <v>962</v>
      </c>
      <c r="I75" s="179">
        <f t="shared" si="32"/>
        <v>-0.37613488975356679</v>
      </c>
      <c r="J75" s="165">
        <f t="shared" si="29"/>
        <v>-8.2936129647283141E-2</v>
      </c>
      <c r="K75" s="164">
        <f t="shared" si="30"/>
        <v>-580</v>
      </c>
      <c r="L75" s="164">
        <f t="shared" si="31"/>
        <v>-87</v>
      </c>
      <c r="M75" s="165">
        <f t="shared" si="28"/>
        <v>3.0600027737239281E-4</v>
      </c>
    </row>
    <row r="76" spans="2:13" x14ac:dyDescent="0.25">
      <c r="B76" s="163" t="s">
        <v>136</v>
      </c>
      <c r="C76" s="164">
        <v>0</v>
      </c>
      <c r="D76" s="164">
        <v>428</v>
      </c>
      <c r="E76" s="164">
        <v>944</v>
      </c>
      <c r="F76" s="164">
        <v>1641</v>
      </c>
      <c r="G76" s="164">
        <v>1869</v>
      </c>
      <c r="H76" s="164">
        <v>1760</v>
      </c>
      <c r="I76" s="179">
        <f t="shared" si="32"/>
        <v>-5.8319957196361738E-2</v>
      </c>
      <c r="J76" s="165">
        <f t="shared" si="29"/>
        <v>3.1121495327102799</v>
      </c>
      <c r="K76" s="164">
        <f t="shared" si="30"/>
        <v>-109</v>
      </c>
      <c r="L76" s="164">
        <f t="shared" si="31"/>
        <v>1332</v>
      </c>
      <c r="M76" s="165">
        <f t="shared" si="28"/>
        <v>5.5983418729252735E-4</v>
      </c>
    </row>
    <row r="77" spans="2:13" x14ac:dyDescent="0.25">
      <c r="B77" s="168" t="s">
        <v>150</v>
      </c>
      <c r="C77" s="169">
        <f t="shared" ref="C77:H77" si="33">C69-SUM(C70:C76)</f>
        <v>3917</v>
      </c>
      <c r="D77" s="169">
        <f t="shared" si="33"/>
        <v>17171</v>
      </c>
      <c r="E77" s="169">
        <f t="shared" si="33"/>
        <v>26286</v>
      </c>
      <c r="F77" s="169">
        <f t="shared" si="33"/>
        <v>31003</v>
      </c>
      <c r="G77" s="169">
        <f t="shared" si="33"/>
        <v>22081</v>
      </c>
      <c r="H77" s="169">
        <f t="shared" si="33"/>
        <v>21170</v>
      </c>
      <c r="I77" s="180">
        <f t="shared" si="32"/>
        <v>-4.1257189438884123E-2</v>
      </c>
      <c r="J77" s="170">
        <f t="shared" si="29"/>
        <v>0.23289266787024632</v>
      </c>
      <c r="K77" s="169">
        <f>H77-G77</f>
        <v>-911</v>
      </c>
      <c r="L77" s="169">
        <f t="shared" si="31"/>
        <v>3999</v>
      </c>
      <c r="M77" s="170">
        <f t="shared" si="28"/>
        <v>6.7339146278311383E-3</v>
      </c>
    </row>
    <row r="78" spans="2:13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4"/>
      <c r="L78" s="153"/>
      <c r="M78" s="153"/>
    </row>
    <row r="79" spans="2:13" x14ac:dyDescent="0.25">
      <c r="B79" s="156" t="s">
        <v>73</v>
      </c>
      <c r="C79" s="176">
        <v>111657</v>
      </c>
      <c r="D79" s="176">
        <v>395281</v>
      </c>
      <c r="E79" s="176">
        <v>455709</v>
      </c>
      <c r="F79" s="176">
        <v>526281</v>
      </c>
      <c r="G79" s="176">
        <v>537778</v>
      </c>
      <c r="H79" s="176">
        <v>519145</v>
      </c>
      <c r="I79" s="177">
        <f>IFERROR(H79/G79-1,"-")</f>
        <v>-3.4648126178460248E-2</v>
      </c>
      <c r="J79" s="177">
        <f>IFERROR(H79/D79-1,"-")</f>
        <v>0.31335682716852054</v>
      </c>
      <c r="K79" s="176">
        <f>H79-G79</f>
        <v>-18633</v>
      </c>
      <c r="L79" s="176">
        <f>H79-D79</f>
        <v>123864</v>
      </c>
      <c r="M79" s="177">
        <f t="shared" ref="M79:M91" si="34">H79/H$9</f>
        <v>0.16513359043294268</v>
      </c>
    </row>
    <row r="80" spans="2:13" x14ac:dyDescent="0.25">
      <c r="B80" s="159" t="s">
        <v>102</v>
      </c>
      <c r="C80" s="160">
        <v>66876</v>
      </c>
      <c r="D80" s="160">
        <v>197068</v>
      </c>
      <c r="E80" s="160">
        <v>207135</v>
      </c>
      <c r="F80" s="160">
        <v>223795</v>
      </c>
      <c r="G80" s="160">
        <v>231639</v>
      </c>
      <c r="H80" s="160">
        <v>237110</v>
      </c>
      <c r="I80" s="178">
        <f>IFERROR(H80/G80-1,"-")</f>
        <v>2.3618647982420971E-2</v>
      </c>
      <c r="J80" s="161">
        <f t="shared" ref="J80:J91" si="35">IFERROR(H80/D80-1,"-")</f>
        <v>0.20318874703148149</v>
      </c>
      <c r="K80" s="160">
        <f t="shared" ref="K80:K90" si="36">H80-G80</f>
        <v>5471</v>
      </c>
      <c r="L80" s="160">
        <f t="shared" ref="L80:L91" si="37">H80-D80</f>
        <v>40042</v>
      </c>
      <c r="M80" s="161">
        <f t="shared" si="34"/>
        <v>7.5421752357347258E-2</v>
      </c>
    </row>
    <row r="81" spans="2:13" x14ac:dyDescent="0.25">
      <c r="B81" s="163" t="s">
        <v>108</v>
      </c>
      <c r="C81" s="164">
        <v>27671</v>
      </c>
      <c r="D81" s="164">
        <v>57851</v>
      </c>
      <c r="E81" s="164">
        <v>56615</v>
      </c>
      <c r="F81" s="164">
        <v>65428</v>
      </c>
      <c r="G81" s="164">
        <v>55407</v>
      </c>
      <c r="H81" s="164">
        <v>74445</v>
      </c>
      <c r="I81" s="179">
        <f>IFERROR(H81/G81-1,"-")</f>
        <v>0.34360279387081061</v>
      </c>
      <c r="J81" s="165">
        <f t="shared" si="35"/>
        <v>0.28684033119565777</v>
      </c>
      <c r="K81" s="164">
        <f t="shared" si="36"/>
        <v>19038</v>
      </c>
      <c r="L81" s="164">
        <f t="shared" si="37"/>
        <v>16594</v>
      </c>
      <c r="M81" s="165">
        <f t="shared" si="34"/>
        <v>2.3680031859654657E-2</v>
      </c>
    </row>
    <row r="82" spans="2:13" x14ac:dyDescent="0.25">
      <c r="B82" s="163" t="s">
        <v>105</v>
      </c>
      <c r="C82" s="164">
        <v>39205</v>
      </c>
      <c r="D82" s="164">
        <v>139217</v>
      </c>
      <c r="E82" s="164">
        <v>150520</v>
      </c>
      <c r="F82" s="164">
        <v>158367</v>
      </c>
      <c r="G82" s="164">
        <v>176232</v>
      </c>
      <c r="H82" s="164">
        <v>162665</v>
      </c>
      <c r="I82" s="179">
        <f>IFERROR(H82/G82-1,"-")</f>
        <v>-7.698374869490221E-2</v>
      </c>
      <c r="J82" s="165">
        <f t="shared" si="35"/>
        <v>0.16842770638643279</v>
      </c>
      <c r="K82" s="164">
        <f t="shared" si="36"/>
        <v>-13567</v>
      </c>
      <c r="L82" s="164">
        <f t="shared" si="37"/>
        <v>23448</v>
      </c>
      <c r="M82" s="165">
        <f t="shared" si="34"/>
        <v>5.1741720497692593E-2</v>
      </c>
    </row>
    <row r="83" spans="2:13" x14ac:dyDescent="0.25">
      <c r="B83" s="159" t="s">
        <v>112</v>
      </c>
      <c r="C83" s="160">
        <v>44781</v>
      </c>
      <c r="D83" s="160">
        <v>198213</v>
      </c>
      <c r="E83" s="160">
        <v>248574</v>
      </c>
      <c r="F83" s="160">
        <v>302486</v>
      </c>
      <c r="G83" s="160">
        <v>306139</v>
      </c>
      <c r="H83" s="160">
        <v>282035</v>
      </c>
      <c r="I83" s="178">
        <f>IFERROR(H83/G83-1,"-")</f>
        <v>-7.8735476368577695E-2</v>
      </c>
      <c r="J83" s="161">
        <f t="shared" si="35"/>
        <v>0.42288850882636364</v>
      </c>
      <c r="K83" s="160">
        <f t="shared" si="36"/>
        <v>-24104</v>
      </c>
      <c r="L83" s="160">
        <f t="shared" si="37"/>
        <v>83822</v>
      </c>
      <c r="M83" s="161">
        <f t="shared" si="34"/>
        <v>8.9711838075595435E-2</v>
      </c>
    </row>
    <row r="84" spans="2:13" x14ac:dyDescent="0.25">
      <c r="B84" s="163" t="s">
        <v>115</v>
      </c>
      <c r="C84" s="164">
        <v>2961</v>
      </c>
      <c r="D84" s="164">
        <v>37751</v>
      </c>
      <c r="E84" s="164">
        <v>49445</v>
      </c>
      <c r="F84" s="164">
        <v>61551</v>
      </c>
      <c r="G84" s="164">
        <v>64174</v>
      </c>
      <c r="H84" s="164">
        <v>60436</v>
      </c>
      <c r="I84" s="179">
        <f t="shared" ref="I84:I91" si="38">IFERROR(H84/G84-1,"-")</f>
        <v>-5.8247888552996563E-2</v>
      </c>
      <c r="J84" s="165">
        <f t="shared" si="35"/>
        <v>0.6009112341394931</v>
      </c>
      <c r="K84" s="164">
        <f t="shared" si="36"/>
        <v>-3738</v>
      </c>
      <c r="L84" s="164">
        <f t="shared" si="37"/>
        <v>22685</v>
      </c>
      <c r="M84" s="165">
        <f t="shared" si="34"/>
        <v>1.9223942581369991E-2</v>
      </c>
    </row>
    <row r="85" spans="2:13" x14ac:dyDescent="0.25">
      <c r="B85" s="163" t="s">
        <v>118</v>
      </c>
      <c r="C85" s="164">
        <v>9932</v>
      </c>
      <c r="D85" s="164">
        <v>60603</v>
      </c>
      <c r="E85" s="164">
        <v>72092</v>
      </c>
      <c r="F85" s="164">
        <v>82026</v>
      </c>
      <c r="G85" s="164">
        <v>80018</v>
      </c>
      <c r="H85" s="164">
        <v>70309</v>
      </c>
      <c r="I85" s="179">
        <f t="shared" si="38"/>
        <v>-0.12133519958009453</v>
      </c>
      <c r="J85" s="165">
        <f t="shared" si="35"/>
        <v>0.16015708793294059</v>
      </c>
      <c r="K85" s="164">
        <f t="shared" si="36"/>
        <v>-9709</v>
      </c>
      <c r="L85" s="164">
        <f t="shared" si="37"/>
        <v>9706</v>
      </c>
      <c r="M85" s="165">
        <f t="shared" si="34"/>
        <v>2.236442151951722E-2</v>
      </c>
    </row>
    <row r="86" spans="2:13" x14ac:dyDescent="0.25">
      <c r="B86" s="163" t="s">
        <v>121</v>
      </c>
      <c r="C86" s="164">
        <v>7948</v>
      </c>
      <c r="D86" s="164">
        <v>17790</v>
      </c>
      <c r="E86" s="164">
        <v>22629</v>
      </c>
      <c r="F86" s="164">
        <v>34335</v>
      </c>
      <c r="G86" s="164">
        <v>34566</v>
      </c>
      <c r="H86" s="164">
        <v>32751</v>
      </c>
      <c r="I86" s="179">
        <f t="shared" si="38"/>
        <v>-5.2508245096337447E-2</v>
      </c>
      <c r="J86" s="165">
        <f t="shared" si="35"/>
        <v>0.84097807757166954</v>
      </c>
      <c r="K86" s="164">
        <f t="shared" si="36"/>
        <v>-1815</v>
      </c>
      <c r="L86" s="164">
        <f t="shared" si="37"/>
        <v>14961</v>
      </c>
      <c r="M86" s="165">
        <f t="shared" si="34"/>
        <v>1.0417687197737252E-2</v>
      </c>
    </row>
    <row r="87" spans="2:13" x14ac:dyDescent="0.25">
      <c r="B87" s="163" t="s">
        <v>128</v>
      </c>
      <c r="C87" s="164">
        <v>1117</v>
      </c>
      <c r="D87" s="164">
        <v>5814</v>
      </c>
      <c r="E87" s="164">
        <v>5985</v>
      </c>
      <c r="F87" s="164">
        <v>9790</v>
      </c>
      <c r="G87" s="164">
        <v>8786</v>
      </c>
      <c r="H87" s="164">
        <v>8073</v>
      </c>
      <c r="I87" s="179">
        <f t="shared" si="38"/>
        <v>-8.1151832460732987E-2</v>
      </c>
      <c r="J87" s="165">
        <f t="shared" si="35"/>
        <v>0.38854489164086692</v>
      </c>
      <c r="K87" s="164">
        <f t="shared" si="36"/>
        <v>-713</v>
      </c>
      <c r="L87" s="164">
        <f t="shared" si="37"/>
        <v>2259</v>
      </c>
      <c r="M87" s="165">
        <f t="shared" si="34"/>
        <v>2.5679212465980531E-3</v>
      </c>
    </row>
    <row r="88" spans="2:13" x14ac:dyDescent="0.25">
      <c r="B88" s="163" t="s">
        <v>124</v>
      </c>
      <c r="C88" s="164">
        <v>1121</v>
      </c>
      <c r="D88" s="164">
        <v>3404</v>
      </c>
      <c r="E88" s="164">
        <v>3651</v>
      </c>
      <c r="F88" s="164">
        <v>4881</v>
      </c>
      <c r="G88" s="164">
        <v>4824</v>
      </c>
      <c r="H88" s="164">
        <v>5622</v>
      </c>
      <c r="I88" s="179">
        <f t="shared" si="38"/>
        <v>0.16542288557213936</v>
      </c>
      <c r="J88" s="165">
        <f t="shared" si="35"/>
        <v>0.6515863689776733</v>
      </c>
      <c r="K88" s="164">
        <f t="shared" si="36"/>
        <v>798</v>
      </c>
      <c r="L88" s="164">
        <f t="shared" si="37"/>
        <v>2218</v>
      </c>
      <c r="M88" s="165">
        <f t="shared" si="34"/>
        <v>1.7882885232719254E-3</v>
      </c>
    </row>
    <row r="89" spans="2:13" x14ac:dyDescent="0.25">
      <c r="B89" s="163" t="s">
        <v>133</v>
      </c>
      <c r="C89" s="164">
        <v>250</v>
      </c>
      <c r="D89" s="164">
        <v>3773</v>
      </c>
      <c r="E89" s="164">
        <v>5362</v>
      </c>
      <c r="F89" s="164">
        <v>4544</v>
      </c>
      <c r="G89" s="164">
        <v>4864</v>
      </c>
      <c r="H89" s="164">
        <v>4035</v>
      </c>
      <c r="I89" s="179">
        <f t="shared" si="38"/>
        <v>-0.17043585526315785</v>
      </c>
      <c r="J89" s="165">
        <f t="shared" si="35"/>
        <v>6.944076331831428E-2</v>
      </c>
      <c r="K89" s="164">
        <f t="shared" si="36"/>
        <v>-829</v>
      </c>
      <c r="L89" s="164">
        <f t="shared" si="37"/>
        <v>262</v>
      </c>
      <c r="M89" s="165">
        <f t="shared" si="34"/>
        <v>1.2834834918894022E-3</v>
      </c>
    </row>
    <row r="90" spans="2:13" x14ac:dyDescent="0.25">
      <c r="B90" s="163" t="s">
        <v>136</v>
      </c>
      <c r="C90" s="164">
        <v>445</v>
      </c>
      <c r="D90" s="164">
        <v>3304</v>
      </c>
      <c r="E90" s="164">
        <v>5785</v>
      </c>
      <c r="F90" s="164">
        <v>6048</v>
      </c>
      <c r="G90" s="164">
        <v>4065</v>
      </c>
      <c r="H90" s="164">
        <v>4749</v>
      </c>
      <c r="I90" s="179">
        <f t="shared" si="38"/>
        <v>0.16826568265682651</v>
      </c>
      <c r="J90" s="165">
        <f t="shared" si="35"/>
        <v>0.4373486682808716</v>
      </c>
      <c r="K90" s="164">
        <f t="shared" si="36"/>
        <v>684</v>
      </c>
      <c r="L90" s="164">
        <f t="shared" si="37"/>
        <v>1445</v>
      </c>
      <c r="M90" s="165">
        <f t="shared" si="34"/>
        <v>1.5105980428705753E-3</v>
      </c>
    </row>
    <row r="91" spans="2:13" x14ac:dyDescent="0.25">
      <c r="B91" s="168" t="s">
        <v>150</v>
      </c>
      <c r="C91" s="169">
        <f t="shared" ref="C91:H91" si="39">C83-SUM(C84:C90)</f>
        <v>21007</v>
      </c>
      <c r="D91" s="169">
        <f t="shared" si="39"/>
        <v>65774</v>
      </c>
      <c r="E91" s="169">
        <f t="shared" si="39"/>
        <v>83625</v>
      </c>
      <c r="F91" s="169">
        <f t="shared" si="39"/>
        <v>99311</v>
      </c>
      <c r="G91" s="169">
        <f t="shared" si="39"/>
        <v>104842</v>
      </c>
      <c r="H91" s="169">
        <f t="shared" si="39"/>
        <v>96060</v>
      </c>
      <c r="I91" s="180">
        <f t="shared" si="38"/>
        <v>-8.3764140325442105E-2</v>
      </c>
      <c r="J91" s="170">
        <f t="shared" si="35"/>
        <v>0.46045549913339623</v>
      </c>
      <c r="K91" s="169">
        <f>H91-G91</f>
        <v>-8782</v>
      </c>
      <c r="L91" s="169">
        <f t="shared" si="37"/>
        <v>30286</v>
      </c>
      <c r="M91" s="170">
        <f t="shared" si="34"/>
        <v>3.0555495472341009E-2</v>
      </c>
    </row>
    <row r="92" spans="2:13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4"/>
      <c r="L92" s="153"/>
      <c r="M92" s="153"/>
    </row>
    <row r="93" spans="2:13" x14ac:dyDescent="0.25">
      <c r="B93" s="156" t="s">
        <v>73</v>
      </c>
      <c r="C93" s="176">
        <v>14230</v>
      </c>
      <c r="D93" s="176">
        <v>28946</v>
      </c>
      <c r="E93" s="176">
        <v>35023</v>
      </c>
      <c r="F93" s="176">
        <v>33791</v>
      </c>
      <c r="G93" s="176">
        <v>31909</v>
      </c>
      <c r="H93" s="176">
        <v>31112</v>
      </c>
      <c r="I93" s="177">
        <f>IFERROR(H93/G93-1,"-")</f>
        <v>-2.4977279137547437E-2</v>
      </c>
      <c r="J93" s="177">
        <f>IFERROR(H93/D93-1,"-")</f>
        <v>7.4828991915981469E-2</v>
      </c>
      <c r="K93" s="176">
        <f>H93-G93</f>
        <v>-797</v>
      </c>
      <c r="L93" s="176">
        <f>H93-D93</f>
        <v>2166</v>
      </c>
      <c r="M93" s="177">
        <f t="shared" ref="M93:M105" si="40">H93/H$9</f>
        <v>9.8963416108210859E-3</v>
      </c>
    </row>
    <row r="94" spans="2:13" x14ac:dyDescent="0.25">
      <c r="B94" s="159" t="s">
        <v>102</v>
      </c>
      <c r="C94" s="160">
        <v>9042</v>
      </c>
      <c r="D94" s="160">
        <v>18683</v>
      </c>
      <c r="E94" s="160">
        <v>23106</v>
      </c>
      <c r="F94" s="160">
        <v>20343</v>
      </c>
      <c r="G94" s="160">
        <v>19090</v>
      </c>
      <c r="H94" s="160">
        <v>19531</v>
      </c>
      <c r="I94" s="178">
        <f>IFERROR(H94/G94-1,"-")</f>
        <v>2.3101100052383527E-2</v>
      </c>
      <c r="J94" s="161">
        <f t="shared" ref="J94:J105" si="41">IFERROR(H94/D94-1,"-")</f>
        <v>4.5388856179414461E-2</v>
      </c>
      <c r="K94" s="160">
        <f t="shared" ref="K94:K104" si="42">H94-G94</f>
        <v>441</v>
      </c>
      <c r="L94" s="160">
        <f t="shared" ref="L94:L105" si="43">H94-D94</f>
        <v>848</v>
      </c>
      <c r="M94" s="161">
        <f t="shared" si="40"/>
        <v>6.212569040914973E-3</v>
      </c>
    </row>
    <row r="95" spans="2:13" x14ac:dyDescent="0.25">
      <c r="B95" s="163" t="s">
        <v>108</v>
      </c>
      <c r="C95" s="164">
        <v>4883</v>
      </c>
      <c r="D95" s="164">
        <v>9207</v>
      </c>
      <c r="E95" s="164">
        <v>7164</v>
      </c>
      <c r="F95" s="164">
        <v>6280</v>
      </c>
      <c r="G95" s="164">
        <v>6212</v>
      </c>
      <c r="H95" s="164">
        <v>8055</v>
      </c>
      <c r="I95" s="179">
        <f>IFERROR(H95/G95-1,"-")</f>
        <v>0.29668383773341911</v>
      </c>
      <c r="J95" s="165">
        <f t="shared" si="41"/>
        <v>-0.12512218963831867</v>
      </c>
      <c r="K95" s="164">
        <f t="shared" si="42"/>
        <v>1843</v>
      </c>
      <c r="L95" s="164">
        <f t="shared" si="43"/>
        <v>-1152</v>
      </c>
      <c r="M95" s="165">
        <f t="shared" si="40"/>
        <v>2.5621956696825613E-3</v>
      </c>
    </row>
    <row r="96" spans="2:13" x14ac:dyDescent="0.25">
      <c r="B96" s="163" t="s">
        <v>105</v>
      </c>
      <c r="C96" s="164">
        <v>4159</v>
      </c>
      <c r="D96" s="164">
        <v>9476</v>
      </c>
      <c r="E96" s="164">
        <v>15942</v>
      </c>
      <c r="F96" s="164">
        <v>14063</v>
      </c>
      <c r="G96" s="164">
        <v>12878</v>
      </c>
      <c r="H96" s="164">
        <v>11476</v>
      </c>
      <c r="I96" s="179">
        <f>IFERROR(H96/G96-1,"-")</f>
        <v>-0.10886783662059329</v>
      </c>
      <c r="J96" s="165">
        <f t="shared" si="41"/>
        <v>0.21105951878429718</v>
      </c>
      <c r="K96" s="164">
        <f t="shared" si="42"/>
        <v>-1402</v>
      </c>
      <c r="L96" s="164">
        <f t="shared" si="43"/>
        <v>2000</v>
      </c>
      <c r="M96" s="165">
        <f t="shared" si="40"/>
        <v>3.6503733712324113E-3</v>
      </c>
    </row>
    <row r="97" spans="2:13" x14ac:dyDescent="0.25">
      <c r="B97" s="159" t="s">
        <v>112</v>
      </c>
      <c r="C97" s="160">
        <v>5188</v>
      </c>
      <c r="D97" s="160">
        <v>10263</v>
      </c>
      <c r="E97" s="160">
        <v>11917</v>
      </c>
      <c r="F97" s="160">
        <v>13448</v>
      </c>
      <c r="G97" s="160">
        <v>12819</v>
      </c>
      <c r="H97" s="160">
        <v>11581</v>
      </c>
      <c r="I97" s="178">
        <f>IFERROR(H97/G97-1,"-")</f>
        <v>-9.6575395896715821E-2</v>
      </c>
      <c r="J97" s="161">
        <f t="shared" si="41"/>
        <v>0.12842248855110583</v>
      </c>
      <c r="K97" s="160">
        <f t="shared" si="42"/>
        <v>-1238</v>
      </c>
      <c r="L97" s="160">
        <f t="shared" si="43"/>
        <v>1318</v>
      </c>
      <c r="M97" s="161">
        <f t="shared" si="40"/>
        <v>3.6837725699061133E-3</v>
      </c>
    </row>
    <row r="98" spans="2:13" x14ac:dyDescent="0.25">
      <c r="B98" s="163" t="s">
        <v>115</v>
      </c>
      <c r="C98" s="164">
        <v>194</v>
      </c>
      <c r="D98" s="164">
        <v>1389</v>
      </c>
      <c r="E98" s="164">
        <v>1721</v>
      </c>
      <c r="F98" s="164">
        <v>2001</v>
      </c>
      <c r="G98" s="164">
        <v>1690</v>
      </c>
      <c r="H98" s="164">
        <v>1622</v>
      </c>
      <c r="I98" s="179">
        <f t="shared" ref="I98:I105" si="44">IFERROR(H98/G98-1,"-")</f>
        <v>-4.0236686390532572E-2</v>
      </c>
      <c r="J98" s="165">
        <f t="shared" si="41"/>
        <v>0.16774658027357803</v>
      </c>
      <c r="K98" s="164">
        <f t="shared" si="42"/>
        <v>-68</v>
      </c>
      <c r="L98" s="164">
        <f t="shared" si="43"/>
        <v>233</v>
      </c>
      <c r="M98" s="165">
        <f t="shared" si="40"/>
        <v>5.1593809760709056E-4</v>
      </c>
    </row>
    <row r="99" spans="2:13" x14ac:dyDescent="0.25">
      <c r="B99" s="163" t="s">
        <v>118</v>
      </c>
      <c r="C99" s="164">
        <v>779</v>
      </c>
      <c r="D99" s="164">
        <v>1979</v>
      </c>
      <c r="E99" s="164">
        <v>2132</v>
      </c>
      <c r="F99" s="164">
        <v>2613</v>
      </c>
      <c r="G99" s="164">
        <v>2297</v>
      </c>
      <c r="H99" s="164">
        <v>1995</v>
      </c>
      <c r="I99" s="179">
        <f t="shared" si="44"/>
        <v>-0.13147583804962992</v>
      </c>
      <c r="J99" s="165">
        <f t="shared" si="41"/>
        <v>8.0848913592723726E-3</v>
      </c>
      <c r="K99" s="164">
        <f t="shared" si="42"/>
        <v>-302</v>
      </c>
      <c r="L99" s="164">
        <f t="shared" si="43"/>
        <v>16</v>
      </c>
      <c r="M99" s="165">
        <f t="shared" si="40"/>
        <v>6.3458477480033641E-4</v>
      </c>
    </row>
    <row r="100" spans="2:13" x14ac:dyDescent="0.25">
      <c r="B100" s="163" t="s">
        <v>121</v>
      </c>
      <c r="C100" s="164">
        <v>2064</v>
      </c>
      <c r="D100" s="164">
        <v>1979</v>
      </c>
      <c r="E100" s="164">
        <v>2303</v>
      </c>
      <c r="F100" s="164">
        <v>2266</v>
      </c>
      <c r="G100" s="164">
        <v>2173</v>
      </c>
      <c r="H100" s="164">
        <v>2119</v>
      </c>
      <c r="I100" s="179">
        <f t="shared" si="44"/>
        <v>-2.4850437183617125E-2</v>
      </c>
      <c r="J100" s="165">
        <f t="shared" si="41"/>
        <v>7.0742799393633149E-2</v>
      </c>
      <c r="K100" s="164">
        <f t="shared" si="42"/>
        <v>-54</v>
      </c>
      <c r="L100" s="164">
        <f t="shared" si="43"/>
        <v>140</v>
      </c>
      <c r="M100" s="165">
        <f t="shared" si="40"/>
        <v>6.7402763799594633E-4</v>
      </c>
    </row>
    <row r="101" spans="2:13" x14ac:dyDescent="0.25">
      <c r="B101" s="163" t="s">
        <v>128</v>
      </c>
      <c r="C101" s="164">
        <v>99</v>
      </c>
      <c r="D101" s="164">
        <v>714</v>
      </c>
      <c r="E101" s="164">
        <v>569</v>
      </c>
      <c r="F101" s="164">
        <v>627</v>
      </c>
      <c r="G101" s="164">
        <v>622</v>
      </c>
      <c r="H101" s="164">
        <v>590</v>
      </c>
      <c r="I101" s="179">
        <f t="shared" si="44"/>
        <v>-5.144694533762062E-2</v>
      </c>
      <c r="J101" s="165">
        <f t="shared" si="41"/>
        <v>-0.1736694677871149</v>
      </c>
      <c r="K101" s="164">
        <f t="shared" si="42"/>
        <v>-32</v>
      </c>
      <c r="L101" s="164">
        <f t="shared" si="43"/>
        <v>-124</v>
      </c>
      <c r="M101" s="165">
        <f t="shared" si="40"/>
        <v>1.8767168778556316E-4</v>
      </c>
    </row>
    <row r="102" spans="2:13" x14ac:dyDescent="0.25">
      <c r="B102" s="163" t="s">
        <v>124</v>
      </c>
      <c r="C102" s="164">
        <v>197</v>
      </c>
      <c r="D102" s="164">
        <v>434</v>
      </c>
      <c r="E102" s="164">
        <v>336</v>
      </c>
      <c r="F102" s="164">
        <v>539</v>
      </c>
      <c r="G102" s="164">
        <v>523</v>
      </c>
      <c r="H102" s="164">
        <v>491</v>
      </c>
      <c r="I102" s="179">
        <f t="shared" si="44"/>
        <v>-6.1185468451242842E-2</v>
      </c>
      <c r="J102" s="165">
        <f t="shared" si="41"/>
        <v>0.13133640552995396</v>
      </c>
      <c r="K102" s="164">
        <f t="shared" si="42"/>
        <v>-32</v>
      </c>
      <c r="L102" s="164">
        <f t="shared" si="43"/>
        <v>57</v>
      </c>
      <c r="M102" s="165">
        <f t="shared" si="40"/>
        <v>1.5618101475035849E-4</v>
      </c>
    </row>
    <row r="103" spans="2:13" x14ac:dyDescent="0.25">
      <c r="B103" s="163" t="s">
        <v>133</v>
      </c>
      <c r="C103" s="164">
        <v>19</v>
      </c>
      <c r="D103" s="164">
        <v>190</v>
      </c>
      <c r="E103" s="164">
        <v>96</v>
      </c>
      <c r="F103" s="164">
        <v>161</v>
      </c>
      <c r="G103" s="164">
        <v>153</v>
      </c>
      <c r="H103" s="164">
        <v>123</v>
      </c>
      <c r="I103" s="179">
        <f t="shared" si="44"/>
        <v>-0.19607843137254899</v>
      </c>
      <c r="J103" s="165">
        <f t="shared" si="41"/>
        <v>-0.35263157894736841</v>
      </c>
      <c r="K103" s="164">
        <f t="shared" si="42"/>
        <v>-30</v>
      </c>
      <c r="L103" s="164">
        <f t="shared" si="43"/>
        <v>-67</v>
      </c>
      <c r="M103" s="165">
        <f t="shared" si="40"/>
        <v>3.9124775589193672E-5</v>
      </c>
    </row>
    <row r="104" spans="2:13" x14ac:dyDescent="0.25">
      <c r="B104" s="163" t="s">
        <v>136</v>
      </c>
      <c r="C104" s="164">
        <v>44</v>
      </c>
      <c r="D104" s="164">
        <v>103</v>
      </c>
      <c r="E104" s="164">
        <v>164</v>
      </c>
      <c r="F104" s="164">
        <v>267</v>
      </c>
      <c r="G104" s="164">
        <v>149</v>
      </c>
      <c r="H104" s="164">
        <v>115</v>
      </c>
      <c r="I104" s="179">
        <f t="shared" si="44"/>
        <v>-0.22818791946308725</v>
      </c>
      <c r="J104" s="165">
        <f t="shared" si="41"/>
        <v>0.11650485436893199</v>
      </c>
      <c r="K104" s="164">
        <f t="shared" si="42"/>
        <v>-34</v>
      </c>
      <c r="L104" s="164">
        <f t="shared" si="43"/>
        <v>12</v>
      </c>
      <c r="M104" s="165">
        <f t="shared" si="40"/>
        <v>3.6580074737864002E-5</v>
      </c>
    </row>
    <row r="105" spans="2:13" x14ac:dyDescent="0.25">
      <c r="B105" s="168" t="s">
        <v>150</v>
      </c>
      <c r="C105" s="169">
        <f t="shared" ref="C105:H105" si="45">C97-SUM(C98:C104)</f>
        <v>1792</v>
      </c>
      <c r="D105" s="169">
        <f t="shared" si="45"/>
        <v>3475</v>
      </c>
      <c r="E105" s="169">
        <f t="shared" si="45"/>
        <v>4596</v>
      </c>
      <c r="F105" s="169">
        <f t="shared" si="45"/>
        <v>4974</v>
      </c>
      <c r="G105" s="169">
        <f t="shared" si="45"/>
        <v>5212</v>
      </c>
      <c r="H105" s="169">
        <f t="shared" si="45"/>
        <v>4526</v>
      </c>
      <c r="I105" s="180">
        <f t="shared" si="44"/>
        <v>-0.13161933998465081</v>
      </c>
      <c r="J105" s="170">
        <f t="shared" si="41"/>
        <v>0.30244604316546764</v>
      </c>
      <c r="K105" s="169">
        <f>H105-G105</f>
        <v>-686</v>
      </c>
      <c r="L105" s="169">
        <f t="shared" si="43"/>
        <v>1051</v>
      </c>
      <c r="M105" s="170">
        <f t="shared" si="40"/>
        <v>1.4396645066397607E-3</v>
      </c>
    </row>
    <row r="106" spans="2:13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4"/>
      <c r="L106" s="153"/>
      <c r="M106" s="153"/>
    </row>
    <row r="107" spans="2:13" x14ac:dyDescent="0.25">
      <c r="B107" s="156" t="s">
        <v>73</v>
      </c>
      <c r="C107" s="176">
        <v>43336</v>
      </c>
      <c r="D107" s="176">
        <v>107595</v>
      </c>
      <c r="E107" s="176">
        <v>148504</v>
      </c>
      <c r="F107" s="176">
        <v>138865</v>
      </c>
      <c r="G107" s="176">
        <v>151159</v>
      </c>
      <c r="H107" s="176">
        <v>132836</v>
      </c>
      <c r="I107" s="177">
        <f>IFERROR(H107/G107-1,"-")</f>
        <v>-0.12121673205035755</v>
      </c>
      <c r="J107" s="177">
        <f>IFERROR(H107/D107-1,"-")</f>
        <v>0.23459268553371437</v>
      </c>
      <c r="K107" s="176">
        <f>H107-G107</f>
        <v>-18323</v>
      </c>
      <c r="L107" s="176">
        <f>H107-D107</f>
        <v>25241</v>
      </c>
      <c r="M107" s="177">
        <f t="shared" ref="M107:M119" si="46">H107/H$9</f>
        <v>4.2253485285903503E-2</v>
      </c>
    </row>
    <row r="108" spans="2:13" x14ac:dyDescent="0.25">
      <c r="B108" s="159" t="s">
        <v>102</v>
      </c>
      <c r="C108" s="160">
        <v>25544</v>
      </c>
      <c r="D108" s="160">
        <v>24458</v>
      </c>
      <c r="E108" s="160">
        <v>31500</v>
      </c>
      <c r="F108" s="160">
        <v>28196</v>
      </c>
      <c r="G108" s="160">
        <v>31750</v>
      </c>
      <c r="H108" s="160">
        <v>25425</v>
      </c>
      <c r="I108" s="178">
        <f>IFERROR(H108/G108-1,"-")</f>
        <v>-0.1992125984251969</v>
      </c>
      <c r="J108" s="161">
        <f t="shared" ref="J108:J119" si="47">IFERROR(H108/D108-1,"-")</f>
        <v>3.9537165753536607E-2</v>
      </c>
      <c r="K108" s="160">
        <f t="shared" ref="K108:K118" si="48">H108-G108</f>
        <v>-6325</v>
      </c>
      <c r="L108" s="160">
        <f t="shared" ref="L108:L119" si="49">H108-D108</f>
        <v>967</v>
      </c>
      <c r="M108" s="161">
        <f t="shared" si="46"/>
        <v>8.0873773931321065E-3</v>
      </c>
    </row>
    <row r="109" spans="2:13" x14ac:dyDescent="0.25">
      <c r="B109" s="163" t="s">
        <v>108</v>
      </c>
      <c r="C109" s="164">
        <v>16373</v>
      </c>
      <c r="D109" s="164">
        <v>8840</v>
      </c>
      <c r="E109" s="164">
        <v>12945</v>
      </c>
      <c r="F109" s="164">
        <v>8706</v>
      </c>
      <c r="G109" s="164">
        <v>11329</v>
      </c>
      <c r="H109" s="164">
        <v>14660</v>
      </c>
      <c r="I109" s="179">
        <f>IFERROR(H109/G109-1,"-")</f>
        <v>0.29402418571806876</v>
      </c>
      <c r="J109" s="165">
        <f t="shared" si="47"/>
        <v>0.658371040723982</v>
      </c>
      <c r="K109" s="164">
        <f t="shared" si="48"/>
        <v>3331</v>
      </c>
      <c r="L109" s="164">
        <f t="shared" si="49"/>
        <v>5820</v>
      </c>
      <c r="M109" s="165">
        <f t="shared" si="46"/>
        <v>4.6631643100616196E-3</v>
      </c>
    </row>
    <row r="110" spans="2:13" x14ac:dyDescent="0.25">
      <c r="B110" s="163" t="s">
        <v>105</v>
      </c>
      <c r="C110" s="164">
        <v>9171</v>
      </c>
      <c r="D110" s="164">
        <v>15618</v>
      </c>
      <c r="E110" s="164">
        <v>18555</v>
      </c>
      <c r="F110" s="164">
        <v>19490</v>
      </c>
      <c r="G110" s="164">
        <v>20421</v>
      </c>
      <c r="H110" s="164">
        <v>10765</v>
      </c>
      <c r="I110" s="179">
        <f>IFERROR(H110/G110-1,"-")</f>
        <v>-0.47284657950149356</v>
      </c>
      <c r="J110" s="165">
        <f t="shared" si="47"/>
        <v>-0.31073120758099626</v>
      </c>
      <c r="K110" s="164">
        <f t="shared" si="48"/>
        <v>-9656</v>
      </c>
      <c r="L110" s="164">
        <f t="shared" si="49"/>
        <v>-4853</v>
      </c>
      <c r="M110" s="165">
        <f t="shared" si="46"/>
        <v>3.4242130830704869E-3</v>
      </c>
    </row>
    <row r="111" spans="2:13" x14ac:dyDescent="0.25">
      <c r="B111" s="159" t="s">
        <v>112</v>
      </c>
      <c r="C111" s="160">
        <v>17792</v>
      </c>
      <c r="D111" s="160">
        <v>83137</v>
      </c>
      <c r="E111" s="160">
        <v>117004</v>
      </c>
      <c r="F111" s="160">
        <v>110669</v>
      </c>
      <c r="G111" s="160">
        <v>119409</v>
      </c>
      <c r="H111" s="160">
        <v>107411</v>
      </c>
      <c r="I111" s="178">
        <f>IFERROR(H111/G111-1,"-")</f>
        <v>-0.10047818841125877</v>
      </c>
      <c r="J111" s="161">
        <f t="shared" si="47"/>
        <v>0.29197589520911271</v>
      </c>
      <c r="K111" s="160">
        <f t="shared" si="48"/>
        <v>-11998</v>
      </c>
      <c r="L111" s="160">
        <f t="shared" si="49"/>
        <v>24274</v>
      </c>
      <c r="M111" s="161">
        <f t="shared" si="46"/>
        <v>3.4166107892771393E-2</v>
      </c>
    </row>
    <row r="112" spans="2:13" x14ac:dyDescent="0.25">
      <c r="B112" s="163" t="s">
        <v>115</v>
      </c>
      <c r="C112" s="164">
        <v>2735</v>
      </c>
      <c r="D112" s="164">
        <v>48464</v>
      </c>
      <c r="E112" s="164">
        <v>75563</v>
      </c>
      <c r="F112" s="164">
        <v>67792</v>
      </c>
      <c r="G112" s="164">
        <v>70653</v>
      </c>
      <c r="H112" s="164">
        <v>66673</v>
      </c>
      <c r="I112" s="179">
        <f t="shared" ref="I112:I119" si="50">IFERROR(H112/G112-1,"-")</f>
        <v>-5.6331649045334276E-2</v>
      </c>
      <c r="J112" s="165">
        <f t="shared" si="47"/>
        <v>0.37572218553978209</v>
      </c>
      <c r="K112" s="164">
        <f t="shared" si="48"/>
        <v>-3980</v>
      </c>
      <c r="L112" s="164">
        <f t="shared" si="49"/>
        <v>18209</v>
      </c>
      <c r="M112" s="165">
        <f t="shared" si="46"/>
        <v>2.1207854982587884E-2</v>
      </c>
    </row>
    <row r="113" spans="2:13" x14ac:dyDescent="0.25">
      <c r="B113" s="163" t="s">
        <v>118</v>
      </c>
      <c r="C113" s="164">
        <v>4176</v>
      </c>
      <c r="D113" s="164">
        <v>3868</v>
      </c>
      <c r="E113" s="164">
        <v>5363</v>
      </c>
      <c r="F113" s="164">
        <v>4954</v>
      </c>
      <c r="G113" s="164">
        <v>5835</v>
      </c>
      <c r="H113" s="164">
        <v>5189</v>
      </c>
      <c r="I113" s="179">
        <f t="shared" si="50"/>
        <v>-0.11071122536418165</v>
      </c>
      <c r="J113" s="165">
        <f t="shared" si="47"/>
        <v>0.34152016546018604</v>
      </c>
      <c r="K113" s="164">
        <f t="shared" si="48"/>
        <v>-646</v>
      </c>
      <c r="L113" s="164">
        <f t="shared" si="49"/>
        <v>1321</v>
      </c>
      <c r="M113" s="165">
        <f t="shared" si="46"/>
        <v>1.6505565896937071E-3</v>
      </c>
    </row>
    <row r="114" spans="2:13" x14ac:dyDescent="0.25">
      <c r="B114" s="163" t="s">
        <v>121</v>
      </c>
      <c r="C114" s="164">
        <v>3382</v>
      </c>
      <c r="D114" s="164">
        <v>5029</v>
      </c>
      <c r="E114" s="164">
        <v>9203</v>
      </c>
      <c r="F114" s="164">
        <v>7511</v>
      </c>
      <c r="G114" s="164">
        <v>9372</v>
      </c>
      <c r="H114" s="164">
        <v>8323</v>
      </c>
      <c r="I114" s="179">
        <f t="shared" si="50"/>
        <v>-0.11192915066154507</v>
      </c>
      <c r="J114" s="165">
        <f t="shared" si="47"/>
        <v>0.65500099423344604</v>
      </c>
      <c r="K114" s="164">
        <f t="shared" si="48"/>
        <v>-1049</v>
      </c>
      <c r="L114" s="164">
        <f t="shared" si="49"/>
        <v>3294</v>
      </c>
      <c r="M114" s="165">
        <f t="shared" si="46"/>
        <v>2.6474431482021053E-3</v>
      </c>
    </row>
    <row r="115" spans="2:13" x14ac:dyDescent="0.25">
      <c r="B115" s="163" t="s">
        <v>128</v>
      </c>
      <c r="C115" s="164">
        <v>1156</v>
      </c>
      <c r="D115" s="164">
        <v>3931</v>
      </c>
      <c r="E115" s="164">
        <v>3495</v>
      </c>
      <c r="F115" s="164">
        <v>3811</v>
      </c>
      <c r="G115" s="164">
        <v>4114</v>
      </c>
      <c r="H115" s="164">
        <v>2226</v>
      </c>
      <c r="I115" s="179">
        <f t="shared" si="50"/>
        <v>-0.45892075838599899</v>
      </c>
      <c r="J115" s="165">
        <f t="shared" si="47"/>
        <v>-0.43373187484100739</v>
      </c>
      <c r="K115" s="164">
        <f t="shared" si="48"/>
        <v>-1888</v>
      </c>
      <c r="L115" s="164">
        <f t="shared" si="49"/>
        <v>-1705</v>
      </c>
      <c r="M115" s="165">
        <f t="shared" si="46"/>
        <v>7.0806301188248066E-4</v>
      </c>
    </row>
    <row r="116" spans="2:13" x14ac:dyDescent="0.25">
      <c r="B116" s="163" t="s">
        <v>124</v>
      </c>
      <c r="C116" s="164">
        <v>1565</v>
      </c>
      <c r="D116" s="164">
        <v>2948</v>
      </c>
      <c r="E116" s="164">
        <v>3386</v>
      </c>
      <c r="F116" s="164">
        <v>2969</v>
      </c>
      <c r="G116" s="164">
        <v>3015</v>
      </c>
      <c r="H116" s="164">
        <v>1894</v>
      </c>
      <c r="I116" s="179">
        <f t="shared" si="50"/>
        <v>-0.37180762852404647</v>
      </c>
      <c r="J116" s="165">
        <f t="shared" si="47"/>
        <v>-0.3575305291723202</v>
      </c>
      <c r="K116" s="164">
        <f t="shared" si="48"/>
        <v>-1121</v>
      </c>
      <c r="L116" s="164">
        <f t="shared" si="49"/>
        <v>-1054</v>
      </c>
      <c r="M116" s="165">
        <f t="shared" si="46"/>
        <v>6.0245792655229933E-4</v>
      </c>
    </row>
    <row r="117" spans="2:13" x14ac:dyDescent="0.25">
      <c r="B117" s="163" t="s">
        <v>133</v>
      </c>
      <c r="C117" s="164">
        <v>40</v>
      </c>
      <c r="D117" s="164">
        <v>495</v>
      </c>
      <c r="E117" s="164">
        <v>853</v>
      </c>
      <c r="F117" s="164">
        <v>894</v>
      </c>
      <c r="G117" s="164">
        <v>877</v>
      </c>
      <c r="H117" s="164">
        <v>931</v>
      </c>
      <c r="I117" s="179">
        <f t="shared" si="50"/>
        <v>6.1573546180159644E-2</v>
      </c>
      <c r="J117" s="165">
        <f t="shared" si="47"/>
        <v>0.88080808080808071</v>
      </c>
      <c r="K117" s="164">
        <f t="shared" si="48"/>
        <v>54</v>
      </c>
      <c r="L117" s="164">
        <f t="shared" si="49"/>
        <v>436</v>
      </c>
      <c r="M117" s="165">
        <f t="shared" si="46"/>
        <v>2.9613956157349035E-4</v>
      </c>
    </row>
    <row r="118" spans="2:13" x14ac:dyDescent="0.25">
      <c r="B118" s="163" t="s">
        <v>136</v>
      </c>
      <c r="C118" s="164">
        <v>21</v>
      </c>
      <c r="D118" s="164">
        <v>708</v>
      </c>
      <c r="E118" s="164">
        <v>455</v>
      </c>
      <c r="F118" s="164">
        <v>1131</v>
      </c>
      <c r="G118" s="164">
        <v>735</v>
      </c>
      <c r="H118" s="164">
        <v>876</v>
      </c>
      <c r="I118" s="179">
        <f t="shared" si="50"/>
        <v>0.19183673469387763</v>
      </c>
      <c r="J118" s="165">
        <f t="shared" si="47"/>
        <v>0.23728813559322037</v>
      </c>
      <c r="K118" s="164">
        <f t="shared" si="48"/>
        <v>141</v>
      </c>
      <c r="L118" s="164">
        <f t="shared" si="49"/>
        <v>168</v>
      </c>
      <c r="M118" s="165">
        <f t="shared" si="46"/>
        <v>2.7864474322059882E-4</v>
      </c>
    </row>
    <row r="119" spans="2:13" x14ac:dyDescent="0.25">
      <c r="B119" s="168" t="s">
        <v>150</v>
      </c>
      <c r="C119" s="169">
        <f t="shared" ref="C119:H119" si="51">C111-SUM(C112:C118)</f>
        <v>4717</v>
      </c>
      <c r="D119" s="169">
        <f t="shared" si="51"/>
        <v>17694</v>
      </c>
      <c r="E119" s="169">
        <f t="shared" si="51"/>
        <v>18686</v>
      </c>
      <c r="F119" s="169">
        <f t="shared" si="51"/>
        <v>21607</v>
      </c>
      <c r="G119" s="169">
        <f t="shared" si="51"/>
        <v>24808</v>
      </c>
      <c r="H119" s="169">
        <f t="shared" si="51"/>
        <v>21299</v>
      </c>
      <c r="I119" s="180">
        <f t="shared" si="50"/>
        <v>-0.14144630764269595</v>
      </c>
      <c r="J119" s="170">
        <f t="shared" si="47"/>
        <v>0.20374138125918395</v>
      </c>
      <c r="K119" s="169">
        <f>H119-G119</f>
        <v>-3509</v>
      </c>
      <c r="L119" s="169">
        <f t="shared" si="49"/>
        <v>3605</v>
      </c>
      <c r="M119" s="170">
        <f t="shared" si="46"/>
        <v>6.7749479290588298E-3</v>
      </c>
    </row>
    <row r="120" spans="2:13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4"/>
      <c r="L120" s="153"/>
      <c r="M120" s="153"/>
    </row>
    <row r="121" spans="2:13" x14ac:dyDescent="0.25">
      <c r="B121" s="156" t="s">
        <v>73</v>
      </c>
      <c r="C121" s="176">
        <v>73201</v>
      </c>
      <c r="D121" s="176">
        <v>122504</v>
      </c>
      <c r="E121" s="176">
        <v>144321</v>
      </c>
      <c r="F121" s="176">
        <v>146578</v>
      </c>
      <c r="G121" s="176">
        <v>164634</v>
      </c>
      <c r="H121" s="176">
        <v>168537</v>
      </c>
      <c r="I121" s="177">
        <f>IFERROR(H121/G121-1,"-")</f>
        <v>2.3707132184117574E-2</v>
      </c>
      <c r="J121" s="177">
        <f>IFERROR(H121/D121-1,"-")</f>
        <v>0.37576732188336703</v>
      </c>
      <c r="K121" s="176">
        <f>H121-G121</f>
        <v>3903</v>
      </c>
      <c r="L121" s="176">
        <f>H121-D121</f>
        <v>46033</v>
      </c>
      <c r="M121" s="177">
        <f t="shared" ref="M121:M133" si="52">H121/H$9</f>
        <v>5.3609530922568573E-2</v>
      </c>
    </row>
    <row r="122" spans="2:13" x14ac:dyDescent="0.25">
      <c r="B122" s="159" t="s">
        <v>102</v>
      </c>
      <c r="C122" s="160">
        <v>48582</v>
      </c>
      <c r="D122" s="160">
        <v>75501</v>
      </c>
      <c r="E122" s="160">
        <v>88976</v>
      </c>
      <c r="F122" s="160">
        <v>91656</v>
      </c>
      <c r="G122" s="160">
        <v>105634</v>
      </c>
      <c r="H122" s="160">
        <v>105943</v>
      </c>
      <c r="I122" s="178">
        <f>IFERROR(H122/G122-1,"-")</f>
        <v>2.9251945396369106E-3</v>
      </c>
      <c r="J122" s="161">
        <f t="shared" ref="J122:J133" si="53">IFERROR(H122/D122-1,"-")</f>
        <v>0.40319995761645533</v>
      </c>
      <c r="K122" s="160">
        <f t="shared" ref="K122:K132" si="54">H122-G122</f>
        <v>309</v>
      </c>
      <c r="L122" s="160">
        <f t="shared" ref="L122:L133" si="55">H122-D122</f>
        <v>30442</v>
      </c>
      <c r="M122" s="161">
        <f t="shared" si="52"/>
        <v>3.3699155286552401E-2</v>
      </c>
    </row>
    <row r="123" spans="2:13" x14ac:dyDescent="0.25">
      <c r="B123" s="163" t="s">
        <v>108</v>
      </c>
      <c r="C123" s="164">
        <v>25464</v>
      </c>
      <c r="D123" s="164">
        <v>38799</v>
      </c>
      <c r="E123" s="164">
        <v>40952</v>
      </c>
      <c r="F123" s="164">
        <v>43382</v>
      </c>
      <c r="G123" s="164">
        <v>55226</v>
      </c>
      <c r="H123" s="164">
        <v>55216</v>
      </c>
      <c r="I123" s="179">
        <f>IFERROR(H123/G123-1,"-")</f>
        <v>-1.8107413174950349E-4</v>
      </c>
      <c r="J123" s="165">
        <f t="shared" si="53"/>
        <v>0.42312946209953872</v>
      </c>
      <c r="K123" s="164">
        <f t="shared" si="54"/>
        <v>-10</v>
      </c>
      <c r="L123" s="164">
        <f t="shared" si="55"/>
        <v>16417</v>
      </c>
      <c r="M123" s="165">
        <f t="shared" si="52"/>
        <v>1.756352527587738E-2</v>
      </c>
    </row>
    <row r="124" spans="2:13" x14ac:dyDescent="0.25">
      <c r="B124" s="163" t="s">
        <v>105</v>
      </c>
      <c r="C124" s="164">
        <v>23118</v>
      </c>
      <c r="D124" s="164">
        <v>36702</v>
      </c>
      <c r="E124" s="164">
        <v>48024</v>
      </c>
      <c r="F124" s="164">
        <v>48274</v>
      </c>
      <c r="G124" s="164">
        <v>50408</v>
      </c>
      <c r="H124" s="164">
        <v>50727</v>
      </c>
      <c r="I124" s="179">
        <f>IFERROR(H124/G124-1,"-")</f>
        <v>6.328360577686043E-3</v>
      </c>
      <c r="J124" s="165">
        <f t="shared" si="53"/>
        <v>0.38213176393657022</v>
      </c>
      <c r="K124" s="164">
        <f t="shared" si="54"/>
        <v>319</v>
      </c>
      <c r="L124" s="164">
        <f t="shared" si="55"/>
        <v>14025</v>
      </c>
      <c r="M124" s="165">
        <f t="shared" si="52"/>
        <v>1.6135630010675021E-2</v>
      </c>
    </row>
    <row r="125" spans="2:13" x14ac:dyDescent="0.25">
      <c r="B125" s="159" t="s">
        <v>112</v>
      </c>
      <c r="C125" s="160">
        <v>24619</v>
      </c>
      <c r="D125" s="160">
        <v>47003</v>
      </c>
      <c r="E125" s="160">
        <v>55345</v>
      </c>
      <c r="F125" s="160">
        <v>54922</v>
      </c>
      <c r="G125" s="160">
        <v>59000</v>
      </c>
      <c r="H125" s="160">
        <v>62594</v>
      </c>
      <c r="I125" s="178">
        <f>IFERROR(H125/G125-1,"-")</f>
        <v>6.0915254237288163E-2</v>
      </c>
      <c r="J125" s="161">
        <f t="shared" si="53"/>
        <v>0.33170223177244007</v>
      </c>
      <c r="K125" s="160">
        <f t="shared" si="54"/>
        <v>3594</v>
      </c>
      <c r="L125" s="160">
        <f t="shared" si="55"/>
        <v>15591</v>
      </c>
      <c r="M125" s="161">
        <f t="shared" si="52"/>
        <v>1.9910375636016168E-2</v>
      </c>
    </row>
    <row r="126" spans="2:13" x14ac:dyDescent="0.25">
      <c r="B126" s="163" t="s">
        <v>115</v>
      </c>
      <c r="C126" s="164">
        <v>789</v>
      </c>
      <c r="D126" s="164">
        <v>4796</v>
      </c>
      <c r="E126" s="164">
        <v>6703</v>
      </c>
      <c r="F126" s="164">
        <v>6665</v>
      </c>
      <c r="G126" s="164">
        <v>6109</v>
      </c>
      <c r="H126" s="164">
        <v>5857</v>
      </c>
      <c r="I126" s="179">
        <f t="shared" ref="I126:I133" si="56">IFERROR(H126/G126-1,"-")</f>
        <v>-4.1250613848420326E-2</v>
      </c>
      <c r="J126" s="165">
        <f t="shared" si="53"/>
        <v>0.22122602168473726</v>
      </c>
      <c r="K126" s="164">
        <f t="shared" si="54"/>
        <v>-252</v>
      </c>
      <c r="L126" s="164">
        <f t="shared" si="55"/>
        <v>1061</v>
      </c>
      <c r="M126" s="165">
        <f t="shared" si="52"/>
        <v>1.8630391107797345E-3</v>
      </c>
    </row>
    <row r="127" spans="2:13" x14ac:dyDescent="0.25">
      <c r="B127" s="163" t="s">
        <v>118</v>
      </c>
      <c r="C127" s="164">
        <v>2583</v>
      </c>
      <c r="D127" s="164">
        <v>5107</v>
      </c>
      <c r="E127" s="164">
        <v>8112</v>
      </c>
      <c r="F127" s="164">
        <v>7676</v>
      </c>
      <c r="G127" s="164">
        <v>8533</v>
      </c>
      <c r="H127" s="164">
        <v>9137</v>
      </c>
      <c r="I127" s="179">
        <f t="shared" si="56"/>
        <v>7.0784015000586065E-2</v>
      </c>
      <c r="J127" s="165">
        <f t="shared" si="53"/>
        <v>0.78911298218131987</v>
      </c>
      <c r="K127" s="164">
        <f t="shared" si="54"/>
        <v>604</v>
      </c>
      <c r="L127" s="164">
        <f t="shared" si="55"/>
        <v>4030</v>
      </c>
      <c r="M127" s="165">
        <f t="shared" si="52"/>
        <v>2.9063664598248991E-3</v>
      </c>
    </row>
    <row r="128" spans="2:13" x14ac:dyDescent="0.25">
      <c r="B128" s="163" t="s">
        <v>121</v>
      </c>
      <c r="C128" s="164">
        <v>3475</v>
      </c>
      <c r="D128" s="164">
        <v>4441</v>
      </c>
      <c r="E128" s="164">
        <v>4979</v>
      </c>
      <c r="F128" s="164">
        <v>4602</v>
      </c>
      <c r="G128" s="164">
        <v>5028</v>
      </c>
      <c r="H128" s="164">
        <v>5094</v>
      </c>
      <c r="I128" s="179">
        <f t="shared" si="56"/>
        <v>1.3126491646778149E-2</v>
      </c>
      <c r="J128" s="165">
        <f t="shared" si="53"/>
        <v>0.14703895519027244</v>
      </c>
      <c r="K128" s="164">
        <f t="shared" si="54"/>
        <v>66</v>
      </c>
      <c r="L128" s="164">
        <f t="shared" si="55"/>
        <v>653</v>
      </c>
      <c r="M128" s="165">
        <f t="shared" si="52"/>
        <v>1.6203382670841673E-3</v>
      </c>
    </row>
    <row r="129" spans="2:13" x14ac:dyDescent="0.25">
      <c r="B129" s="163" t="s">
        <v>128</v>
      </c>
      <c r="C129" s="164">
        <v>444</v>
      </c>
      <c r="D129" s="164">
        <v>1275</v>
      </c>
      <c r="E129" s="164">
        <v>1516</v>
      </c>
      <c r="F129" s="164">
        <v>1395</v>
      </c>
      <c r="G129" s="164">
        <v>1505</v>
      </c>
      <c r="H129" s="164">
        <v>1751</v>
      </c>
      <c r="I129" s="179">
        <f t="shared" si="56"/>
        <v>0.16345514950166118</v>
      </c>
      <c r="J129" s="165">
        <f t="shared" si="53"/>
        <v>0.37333333333333329</v>
      </c>
      <c r="K129" s="164">
        <f t="shared" si="54"/>
        <v>246</v>
      </c>
      <c r="L129" s="164">
        <f t="shared" si="55"/>
        <v>476</v>
      </c>
      <c r="M129" s="165">
        <f t="shared" si="52"/>
        <v>5.5697139883478146E-4</v>
      </c>
    </row>
    <row r="130" spans="2:13" x14ac:dyDescent="0.25">
      <c r="B130" s="163" t="s">
        <v>124</v>
      </c>
      <c r="C130" s="164">
        <v>388</v>
      </c>
      <c r="D130" s="164">
        <v>986</v>
      </c>
      <c r="E130" s="164">
        <v>1076</v>
      </c>
      <c r="F130" s="164">
        <v>1142</v>
      </c>
      <c r="G130" s="164">
        <v>1313</v>
      </c>
      <c r="H130" s="164">
        <v>1338</v>
      </c>
      <c r="I130" s="179">
        <f t="shared" si="56"/>
        <v>1.9040365575019091E-2</v>
      </c>
      <c r="J130" s="165">
        <f t="shared" si="53"/>
        <v>0.35699797160243407</v>
      </c>
      <c r="K130" s="164">
        <f t="shared" si="54"/>
        <v>25</v>
      </c>
      <c r="L130" s="164">
        <f t="shared" si="55"/>
        <v>352</v>
      </c>
      <c r="M130" s="165">
        <f t="shared" si="52"/>
        <v>4.2560121738488728E-4</v>
      </c>
    </row>
    <row r="131" spans="2:13" x14ac:dyDescent="0.25">
      <c r="B131" s="163" t="s">
        <v>133</v>
      </c>
      <c r="C131" s="164">
        <v>61</v>
      </c>
      <c r="D131" s="164">
        <v>602</v>
      </c>
      <c r="E131" s="164">
        <v>801</v>
      </c>
      <c r="F131" s="164">
        <v>904</v>
      </c>
      <c r="G131" s="164">
        <v>707</v>
      </c>
      <c r="H131" s="164">
        <v>527</v>
      </c>
      <c r="I131" s="179">
        <f t="shared" si="56"/>
        <v>-0.25459688826025462</v>
      </c>
      <c r="J131" s="165">
        <f t="shared" si="53"/>
        <v>-0.12458471760797341</v>
      </c>
      <c r="K131" s="164">
        <f t="shared" si="54"/>
        <v>-180</v>
      </c>
      <c r="L131" s="164">
        <f t="shared" si="55"/>
        <v>-75</v>
      </c>
      <c r="M131" s="165">
        <f t="shared" si="52"/>
        <v>1.67632168581342E-4</v>
      </c>
    </row>
    <row r="132" spans="2:13" x14ac:dyDescent="0.25">
      <c r="B132" s="163" t="s">
        <v>136</v>
      </c>
      <c r="C132" s="164">
        <v>166</v>
      </c>
      <c r="D132" s="164">
        <v>1056</v>
      </c>
      <c r="E132" s="164">
        <v>1493</v>
      </c>
      <c r="F132" s="164">
        <v>1374</v>
      </c>
      <c r="G132" s="164">
        <v>1418</v>
      </c>
      <c r="H132" s="164">
        <v>1273</v>
      </c>
      <c r="I132" s="179">
        <f t="shared" si="56"/>
        <v>-0.10225669957686878</v>
      </c>
      <c r="J132" s="165">
        <f t="shared" si="53"/>
        <v>0.20549242424242431</v>
      </c>
      <c r="K132" s="164">
        <f t="shared" si="54"/>
        <v>-145</v>
      </c>
      <c r="L132" s="164">
        <f t="shared" si="55"/>
        <v>217</v>
      </c>
      <c r="M132" s="165">
        <f t="shared" si="52"/>
        <v>4.0492552296783369E-4</v>
      </c>
    </row>
    <row r="133" spans="2:13" x14ac:dyDescent="0.25">
      <c r="B133" s="168" t="s">
        <v>150</v>
      </c>
      <c r="C133" s="169">
        <f t="shared" ref="C133:H133" si="57">C125-SUM(C126:C132)</f>
        <v>16713</v>
      </c>
      <c r="D133" s="169">
        <f t="shared" si="57"/>
        <v>28740</v>
      </c>
      <c r="E133" s="169">
        <f t="shared" si="57"/>
        <v>30665</v>
      </c>
      <c r="F133" s="169">
        <f t="shared" si="57"/>
        <v>31164</v>
      </c>
      <c r="G133" s="169">
        <f t="shared" si="57"/>
        <v>34387</v>
      </c>
      <c r="H133" s="169">
        <f t="shared" si="57"/>
        <v>37617</v>
      </c>
      <c r="I133" s="180">
        <f t="shared" si="56"/>
        <v>9.3930845959228737E-2</v>
      </c>
      <c r="J133" s="170">
        <f t="shared" si="53"/>
        <v>0.30887265135699371</v>
      </c>
      <c r="K133" s="169">
        <f>H133-G133</f>
        <v>3230</v>
      </c>
      <c r="L133" s="169">
        <f t="shared" si="55"/>
        <v>8877</v>
      </c>
      <c r="M133" s="170">
        <f t="shared" si="52"/>
        <v>1.1965501490558524E-2</v>
      </c>
    </row>
    <row r="134" spans="2:13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4"/>
      <c r="L134" s="153"/>
      <c r="M134" s="153"/>
    </row>
    <row r="135" spans="2:13" x14ac:dyDescent="0.25">
      <c r="B135" s="156" t="s">
        <v>73</v>
      </c>
      <c r="C135" s="176">
        <v>44078</v>
      </c>
      <c r="D135" s="176">
        <v>145637</v>
      </c>
      <c r="E135" s="176">
        <v>159812</v>
      </c>
      <c r="F135" s="176">
        <v>167855</v>
      </c>
      <c r="G135" s="176">
        <v>164017</v>
      </c>
      <c r="H135" s="176">
        <v>168720</v>
      </c>
      <c r="I135" s="177">
        <f>IFERROR(H135/G135-1,"-")</f>
        <v>2.8673856978240098E-2</v>
      </c>
      <c r="J135" s="177">
        <f>IFERROR(H135/D135-1,"-")</f>
        <v>0.15849681056324982</v>
      </c>
      <c r="K135" s="176">
        <f>H135-G135</f>
        <v>4703</v>
      </c>
      <c r="L135" s="176">
        <f>H135-D135</f>
        <v>23083</v>
      </c>
      <c r="M135" s="177">
        <f t="shared" ref="M135:M147" si="58">H135/H$9</f>
        <v>5.3667740954542735E-2</v>
      </c>
    </row>
    <row r="136" spans="2:13" x14ac:dyDescent="0.25">
      <c r="B136" s="159" t="s">
        <v>102</v>
      </c>
      <c r="C136" s="160">
        <v>23814</v>
      </c>
      <c r="D136" s="160">
        <v>15534</v>
      </c>
      <c r="E136" s="160">
        <v>20487</v>
      </c>
      <c r="F136" s="160">
        <v>15171</v>
      </c>
      <c r="G136" s="160">
        <v>15669</v>
      </c>
      <c r="H136" s="160">
        <v>23186</v>
      </c>
      <c r="I136" s="178">
        <f>IFERROR(H136/G136-1,"-")</f>
        <v>0.47973706043780706</v>
      </c>
      <c r="J136" s="161">
        <f t="shared" ref="J136:J147" si="59">IFERROR(H136/D136-1,"-")</f>
        <v>0.49259688425389458</v>
      </c>
      <c r="K136" s="160">
        <f t="shared" ref="K136:K146" si="60">H136-G136</f>
        <v>7517</v>
      </c>
      <c r="L136" s="160">
        <f t="shared" ref="L136:L147" si="61">H136-D136</f>
        <v>7652</v>
      </c>
      <c r="M136" s="161">
        <f t="shared" si="58"/>
        <v>7.3751792423662156E-3</v>
      </c>
    </row>
    <row r="137" spans="2:13" x14ac:dyDescent="0.25">
      <c r="B137" s="163" t="s">
        <v>108</v>
      </c>
      <c r="C137" s="164">
        <v>18780</v>
      </c>
      <c r="D137" s="164">
        <v>10551</v>
      </c>
      <c r="E137" s="164">
        <v>13999</v>
      </c>
      <c r="F137" s="164">
        <v>10024</v>
      </c>
      <c r="G137" s="164">
        <v>9241</v>
      </c>
      <c r="H137" s="164">
        <v>14672</v>
      </c>
      <c r="I137" s="179">
        <f>IFERROR(H137/G137-1,"-")</f>
        <v>0.58770695812141538</v>
      </c>
      <c r="J137" s="165">
        <f t="shared" si="59"/>
        <v>0.39057909202919161</v>
      </c>
      <c r="K137" s="164">
        <f t="shared" si="60"/>
        <v>5431</v>
      </c>
      <c r="L137" s="164">
        <f t="shared" si="61"/>
        <v>4121</v>
      </c>
      <c r="M137" s="165">
        <f t="shared" si="58"/>
        <v>4.6669813613386141E-3</v>
      </c>
    </row>
    <row r="138" spans="2:13" x14ac:dyDescent="0.25">
      <c r="B138" s="163" t="s">
        <v>105</v>
      </c>
      <c r="C138" s="164">
        <v>5034</v>
      </c>
      <c r="D138" s="164">
        <v>4983</v>
      </c>
      <c r="E138" s="164">
        <v>6488</v>
      </c>
      <c r="F138" s="164">
        <v>5147</v>
      </c>
      <c r="G138" s="164">
        <v>6428</v>
      </c>
      <c r="H138" s="164">
        <v>8514</v>
      </c>
      <c r="I138" s="179">
        <f>IFERROR(H138/G138-1,"-")</f>
        <v>0.32451773490976965</v>
      </c>
      <c r="J138" s="165">
        <f t="shared" si="59"/>
        <v>0.70860927152317887</v>
      </c>
      <c r="K138" s="164">
        <f t="shared" si="60"/>
        <v>2086</v>
      </c>
      <c r="L138" s="164">
        <f t="shared" si="61"/>
        <v>3531</v>
      </c>
      <c r="M138" s="165">
        <f t="shared" si="58"/>
        <v>2.708197881027601E-3</v>
      </c>
    </row>
    <row r="139" spans="2:13" x14ac:dyDescent="0.25">
      <c r="B139" s="159" t="s">
        <v>112</v>
      </c>
      <c r="C139" s="160">
        <v>20264</v>
      </c>
      <c r="D139" s="160">
        <v>130103</v>
      </c>
      <c r="E139" s="160">
        <v>139325</v>
      </c>
      <c r="F139" s="160">
        <v>152684</v>
      </c>
      <c r="G139" s="160">
        <v>148348</v>
      </c>
      <c r="H139" s="160">
        <v>145534</v>
      </c>
      <c r="I139" s="178">
        <f>IFERROR(H139/G139-1,"-")</f>
        <v>-1.8968910939143102E-2</v>
      </c>
      <c r="J139" s="161">
        <f t="shared" si="59"/>
        <v>0.11860602753203242</v>
      </c>
      <c r="K139" s="160">
        <f t="shared" si="60"/>
        <v>-2814</v>
      </c>
      <c r="L139" s="160">
        <f t="shared" si="61"/>
        <v>15431</v>
      </c>
      <c r="M139" s="161">
        <f t="shared" si="58"/>
        <v>4.6292561712176522E-2</v>
      </c>
    </row>
    <row r="140" spans="2:13" x14ac:dyDescent="0.25">
      <c r="B140" s="163" t="s">
        <v>115</v>
      </c>
      <c r="C140" s="164">
        <v>1117</v>
      </c>
      <c r="D140" s="164">
        <v>53836</v>
      </c>
      <c r="E140" s="164">
        <v>57618</v>
      </c>
      <c r="F140" s="164">
        <v>67356</v>
      </c>
      <c r="G140" s="164">
        <v>67740</v>
      </c>
      <c r="H140" s="164">
        <v>62618</v>
      </c>
      <c r="I140" s="179">
        <f t="shared" ref="I140:I147" si="62">IFERROR(H140/G140-1,"-")</f>
        <v>-7.5612636551520507E-2</v>
      </c>
      <c r="J140" s="165">
        <f t="shared" si="59"/>
        <v>0.16312504643732817</v>
      </c>
      <c r="K140" s="164">
        <f t="shared" si="60"/>
        <v>-5122</v>
      </c>
      <c r="L140" s="164">
        <f t="shared" si="61"/>
        <v>8782</v>
      </c>
      <c r="M140" s="165">
        <f t="shared" si="58"/>
        <v>1.9918009738570157E-2</v>
      </c>
    </row>
    <row r="141" spans="2:13" x14ac:dyDescent="0.25">
      <c r="B141" s="163" t="s">
        <v>118</v>
      </c>
      <c r="C141" s="164">
        <v>2184</v>
      </c>
      <c r="D141" s="164">
        <v>8757</v>
      </c>
      <c r="E141" s="164">
        <v>11767</v>
      </c>
      <c r="F141" s="164">
        <v>12882</v>
      </c>
      <c r="G141" s="164">
        <v>12031</v>
      </c>
      <c r="H141" s="164">
        <v>12046</v>
      </c>
      <c r="I141" s="179">
        <f t="shared" si="62"/>
        <v>1.2467791538526285E-3</v>
      </c>
      <c r="J141" s="165">
        <f t="shared" si="59"/>
        <v>0.37558524608884314</v>
      </c>
      <c r="K141" s="164">
        <f t="shared" si="60"/>
        <v>15</v>
      </c>
      <c r="L141" s="164">
        <f t="shared" si="61"/>
        <v>3289</v>
      </c>
      <c r="M141" s="165">
        <f t="shared" si="58"/>
        <v>3.8316833068896502E-3</v>
      </c>
    </row>
    <row r="142" spans="2:13" x14ac:dyDescent="0.25">
      <c r="B142" s="163" t="s">
        <v>121</v>
      </c>
      <c r="C142" s="164">
        <v>5600</v>
      </c>
      <c r="D142" s="164">
        <v>16478</v>
      </c>
      <c r="E142" s="164">
        <v>14947</v>
      </c>
      <c r="F142" s="164">
        <v>15263</v>
      </c>
      <c r="G142" s="164">
        <v>13618</v>
      </c>
      <c r="H142" s="164">
        <v>14046</v>
      </c>
      <c r="I142" s="179">
        <f t="shared" si="62"/>
        <v>3.1428991041268839E-2</v>
      </c>
      <c r="J142" s="165">
        <f t="shared" si="59"/>
        <v>-0.14759072702997933</v>
      </c>
      <c r="K142" s="164">
        <f t="shared" si="60"/>
        <v>428</v>
      </c>
      <c r="L142" s="164">
        <f t="shared" si="61"/>
        <v>-2432</v>
      </c>
      <c r="M142" s="165">
        <f t="shared" si="58"/>
        <v>4.4678585197220674E-3</v>
      </c>
    </row>
    <row r="143" spans="2:13" x14ac:dyDescent="0.25">
      <c r="B143" s="163" t="s">
        <v>128</v>
      </c>
      <c r="C143" s="164">
        <v>364</v>
      </c>
      <c r="D143" s="164">
        <v>5965</v>
      </c>
      <c r="E143" s="164">
        <v>5042</v>
      </c>
      <c r="F143" s="164">
        <v>3799</v>
      </c>
      <c r="G143" s="164">
        <v>3573</v>
      </c>
      <c r="H143" s="164">
        <v>2799</v>
      </c>
      <c r="I143" s="179">
        <f t="shared" si="62"/>
        <v>-0.21662468513853905</v>
      </c>
      <c r="J143" s="165">
        <f t="shared" si="59"/>
        <v>-0.53076278290025147</v>
      </c>
      <c r="K143" s="164">
        <f t="shared" si="60"/>
        <v>-774</v>
      </c>
      <c r="L143" s="164">
        <f t="shared" si="61"/>
        <v>-3166</v>
      </c>
      <c r="M143" s="165">
        <f t="shared" si="58"/>
        <v>8.903272103589682E-4</v>
      </c>
    </row>
    <row r="144" spans="2:13" x14ac:dyDescent="0.25">
      <c r="B144" s="163" t="s">
        <v>124</v>
      </c>
      <c r="C144" s="164">
        <v>654</v>
      </c>
      <c r="D144" s="164">
        <v>2707</v>
      </c>
      <c r="E144" s="164">
        <v>3075</v>
      </c>
      <c r="F144" s="164">
        <v>3617</v>
      </c>
      <c r="G144" s="164">
        <v>2696</v>
      </c>
      <c r="H144" s="164">
        <v>2874</v>
      </c>
      <c r="I144" s="179">
        <f t="shared" si="62"/>
        <v>6.6023738872403648E-2</v>
      </c>
      <c r="J144" s="165">
        <f t="shared" si="59"/>
        <v>6.1691909863317296E-2</v>
      </c>
      <c r="K144" s="164">
        <f t="shared" si="60"/>
        <v>178</v>
      </c>
      <c r="L144" s="164">
        <f t="shared" si="61"/>
        <v>167</v>
      </c>
      <c r="M144" s="165">
        <f t="shared" si="58"/>
        <v>9.1418378084018391E-4</v>
      </c>
    </row>
    <row r="145" spans="2:13" x14ac:dyDescent="0.25">
      <c r="B145" s="163" t="s">
        <v>133</v>
      </c>
      <c r="C145" s="164">
        <v>64</v>
      </c>
      <c r="D145" s="164">
        <v>1870</v>
      </c>
      <c r="E145" s="164">
        <v>2247</v>
      </c>
      <c r="F145" s="164">
        <v>1967</v>
      </c>
      <c r="G145" s="164">
        <v>2305</v>
      </c>
      <c r="H145" s="164">
        <v>1865</v>
      </c>
      <c r="I145" s="179">
        <f t="shared" si="62"/>
        <v>-0.19088937093275493</v>
      </c>
      <c r="J145" s="165">
        <f t="shared" si="59"/>
        <v>-2.673796791443861E-3</v>
      </c>
      <c r="K145" s="164">
        <f t="shared" si="60"/>
        <v>-440</v>
      </c>
      <c r="L145" s="164">
        <f t="shared" si="61"/>
        <v>-5</v>
      </c>
      <c r="M145" s="165">
        <f t="shared" si="58"/>
        <v>5.9323338596622922E-4</v>
      </c>
    </row>
    <row r="146" spans="2:13" x14ac:dyDescent="0.25">
      <c r="B146" s="163" t="s">
        <v>136</v>
      </c>
      <c r="C146" s="164">
        <v>53</v>
      </c>
      <c r="D146" s="164">
        <v>917</v>
      </c>
      <c r="E146" s="164">
        <v>1599</v>
      </c>
      <c r="F146" s="164">
        <v>1585</v>
      </c>
      <c r="G146" s="164">
        <v>1118</v>
      </c>
      <c r="H146" s="164">
        <v>1110</v>
      </c>
      <c r="I146" s="179">
        <f t="shared" si="62"/>
        <v>-7.1556350626118537E-3</v>
      </c>
      <c r="J146" s="165">
        <f t="shared" si="59"/>
        <v>0.21046892039258447</v>
      </c>
      <c r="K146" s="164">
        <f t="shared" si="60"/>
        <v>-8</v>
      </c>
      <c r="L146" s="164">
        <f t="shared" si="61"/>
        <v>193</v>
      </c>
      <c r="M146" s="165">
        <f t="shared" si="58"/>
        <v>3.530772431219917E-4</v>
      </c>
    </row>
    <row r="147" spans="2:13" x14ac:dyDescent="0.25">
      <c r="B147" s="168" t="s">
        <v>150</v>
      </c>
      <c r="C147" s="169">
        <f t="shared" ref="C147:H147" si="63">C139-SUM(C140:C146)</f>
        <v>10228</v>
      </c>
      <c r="D147" s="169">
        <f t="shared" si="63"/>
        <v>39573</v>
      </c>
      <c r="E147" s="169">
        <f t="shared" si="63"/>
        <v>43030</v>
      </c>
      <c r="F147" s="169">
        <f t="shared" si="63"/>
        <v>46215</v>
      </c>
      <c r="G147" s="169">
        <f t="shared" si="63"/>
        <v>45267</v>
      </c>
      <c r="H147" s="169">
        <f t="shared" si="63"/>
        <v>48176</v>
      </c>
      <c r="I147" s="180">
        <f t="shared" si="62"/>
        <v>6.4263149755892757E-2</v>
      </c>
      <c r="J147" s="170">
        <f t="shared" si="59"/>
        <v>0.21739569908776191</v>
      </c>
      <c r="K147" s="169">
        <f>H147-G147</f>
        <v>2909</v>
      </c>
      <c r="L147" s="169">
        <f t="shared" si="61"/>
        <v>8603</v>
      </c>
      <c r="M147" s="170">
        <f t="shared" si="58"/>
        <v>1.5324188526707272E-2</v>
      </c>
    </row>
    <row r="148" spans="2:13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4"/>
      <c r="L148" s="153"/>
      <c r="M148" s="153"/>
    </row>
    <row r="149" spans="2:13" x14ac:dyDescent="0.25">
      <c r="B149" s="156" t="s">
        <v>73</v>
      </c>
      <c r="C149" s="176">
        <v>27544</v>
      </c>
      <c r="D149" s="176">
        <v>61917</v>
      </c>
      <c r="E149" s="176">
        <v>68654</v>
      </c>
      <c r="F149" s="176">
        <v>73539</v>
      </c>
      <c r="G149" s="176">
        <v>70595</v>
      </c>
      <c r="H149" s="176">
        <v>60919</v>
      </c>
      <c r="I149" s="177">
        <f>IFERROR(H149/G149-1,"-")</f>
        <v>-0.13706353141157301</v>
      </c>
      <c r="J149" s="177">
        <f>IFERROR(H149/D149-1,"-")</f>
        <v>-1.6118351987337909E-2</v>
      </c>
      <c r="K149" s="176">
        <f>H149-G149</f>
        <v>-9676</v>
      </c>
      <c r="L149" s="176">
        <f>H149-D149</f>
        <v>-998</v>
      </c>
      <c r="M149" s="177">
        <f t="shared" ref="M149:M161" si="64">H149/H$9</f>
        <v>1.9377578895269018E-2</v>
      </c>
    </row>
    <row r="150" spans="2:13" x14ac:dyDescent="0.25">
      <c r="B150" s="159" t="s">
        <v>102</v>
      </c>
      <c r="C150" s="160">
        <v>18768</v>
      </c>
      <c r="D150" s="160">
        <v>32941</v>
      </c>
      <c r="E150" s="160">
        <v>34832</v>
      </c>
      <c r="F150" s="160">
        <v>33137</v>
      </c>
      <c r="G150" s="160">
        <v>29905</v>
      </c>
      <c r="H150" s="160">
        <v>21920</v>
      </c>
      <c r="I150" s="178">
        <f>IFERROR(H150/G150-1,"-")</f>
        <v>-0.26701220531683667</v>
      </c>
      <c r="J150" s="161">
        <f t="shared" ref="J150:J161" si="65">IFERROR(H150/D150-1,"-")</f>
        <v>-0.33456786375641301</v>
      </c>
      <c r="K150" s="160">
        <f t="shared" ref="K150:K160" si="66">H150-G150</f>
        <v>-7985</v>
      </c>
      <c r="L150" s="160">
        <f t="shared" ref="L150:L161" si="67">H150-D150</f>
        <v>-11021</v>
      </c>
      <c r="M150" s="161">
        <f t="shared" si="64"/>
        <v>6.9724803326432954E-3</v>
      </c>
    </row>
    <row r="151" spans="2:13" x14ac:dyDescent="0.25">
      <c r="B151" s="163" t="s">
        <v>108</v>
      </c>
      <c r="C151" s="164">
        <v>15882</v>
      </c>
      <c r="D151" s="164">
        <v>23300</v>
      </c>
      <c r="E151" s="164">
        <v>24686</v>
      </c>
      <c r="F151" s="164">
        <v>22622</v>
      </c>
      <c r="G151" s="164">
        <v>18740</v>
      </c>
      <c r="H151" s="164">
        <v>9402</v>
      </c>
      <c r="I151" s="179">
        <f>IFERROR(H151/G151-1,"-")</f>
        <v>-0.49829242262540019</v>
      </c>
      <c r="J151" s="165">
        <f t="shared" si="65"/>
        <v>-0.59648068669527898</v>
      </c>
      <c r="K151" s="164">
        <f t="shared" si="66"/>
        <v>-9338</v>
      </c>
      <c r="L151" s="164">
        <f t="shared" si="67"/>
        <v>-13898</v>
      </c>
      <c r="M151" s="165">
        <f t="shared" si="64"/>
        <v>2.9906596755251945E-3</v>
      </c>
    </row>
    <row r="152" spans="2:13" x14ac:dyDescent="0.25">
      <c r="B152" s="163" t="s">
        <v>105</v>
      </c>
      <c r="C152" s="164">
        <v>2886</v>
      </c>
      <c r="D152" s="164">
        <v>9641</v>
      </c>
      <c r="E152" s="164">
        <v>10146</v>
      </c>
      <c r="F152" s="164">
        <v>10515</v>
      </c>
      <c r="G152" s="164">
        <v>11165</v>
      </c>
      <c r="H152" s="164">
        <v>12518</v>
      </c>
      <c r="I152" s="179">
        <f>IFERROR(H152/G152-1,"-")</f>
        <v>0.12118226600985227</v>
      </c>
      <c r="J152" s="165">
        <f t="shared" si="65"/>
        <v>0.29841302769422251</v>
      </c>
      <c r="K152" s="164">
        <f t="shared" si="66"/>
        <v>1353</v>
      </c>
      <c r="L152" s="164">
        <f t="shared" si="67"/>
        <v>2877</v>
      </c>
      <c r="M152" s="165">
        <f t="shared" si="64"/>
        <v>3.9818206571181009E-3</v>
      </c>
    </row>
    <row r="153" spans="2:13" x14ac:dyDescent="0.25">
      <c r="B153" s="159" t="s">
        <v>112</v>
      </c>
      <c r="C153" s="160">
        <v>8776</v>
      </c>
      <c r="D153" s="160">
        <v>28976</v>
      </c>
      <c r="E153" s="160">
        <v>33822</v>
      </c>
      <c r="F153" s="160">
        <v>40402</v>
      </c>
      <c r="G153" s="160">
        <v>40690</v>
      </c>
      <c r="H153" s="160">
        <v>38999</v>
      </c>
      <c r="I153" s="178">
        <f>IFERROR(H153/G153-1,"-")</f>
        <v>-4.1558122388793306E-2</v>
      </c>
      <c r="J153" s="161">
        <f t="shared" si="65"/>
        <v>0.34590695748205413</v>
      </c>
      <c r="K153" s="160">
        <f t="shared" si="66"/>
        <v>-1691</v>
      </c>
      <c r="L153" s="160">
        <f t="shared" si="67"/>
        <v>10023</v>
      </c>
      <c r="M153" s="161">
        <f t="shared" si="64"/>
        <v>1.2405098562625724E-2</v>
      </c>
    </row>
    <row r="154" spans="2:13" x14ac:dyDescent="0.25">
      <c r="B154" s="163" t="s">
        <v>115</v>
      </c>
      <c r="C154" s="164">
        <v>388</v>
      </c>
      <c r="D154" s="164">
        <v>10516</v>
      </c>
      <c r="E154" s="164">
        <v>10757</v>
      </c>
      <c r="F154" s="164">
        <v>12042</v>
      </c>
      <c r="G154" s="164">
        <v>10398</v>
      </c>
      <c r="H154" s="164">
        <v>11330</v>
      </c>
      <c r="I154" s="179">
        <f t="shared" ref="I154:I161" si="68">IFERROR(H154/G154-1,"-")</f>
        <v>8.9632621658011224E-2</v>
      </c>
      <c r="J154" s="165">
        <f t="shared" si="65"/>
        <v>7.7405857740585837E-2</v>
      </c>
      <c r="K154" s="164">
        <f t="shared" si="66"/>
        <v>932</v>
      </c>
      <c r="L154" s="164">
        <f t="shared" si="67"/>
        <v>814</v>
      </c>
      <c r="M154" s="165">
        <f t="shared" si="64"/>
        <v>3.603932580695645E-3</v>
      </c>
    </row>
    <row r="155" spans="2:13" x14ac:dyDescent="0.25">
      <c r="B155" s="163" t="s">
        <v>118</v>
      </c>
      <c r="C155" s="164">
        <v>1693</v>
      </c>
      <c r="D155" s="164">
        <v>6295</v>
      </c>
      <c r="E155" s="164">
        <v>6753</v>
      </c>
      <c r="F155" s="164">
        <v>7392</v>
      </c>
      <c r="G155" s="164">
        <v>7162</v>
      </c>
      <c r="H155" s="164">
        <v>6952</v>
      </c>
      <c r="I155" s="179">
        <f t="shared" si="68"/>
        <v>-2.9321418598156956E-2</v>
      </c>
      <c r="J155" s="165">
        <f t="shared" si="65"/>
        <v>0.10436854646544869</v>
      </c>
      <c r="K155" s="164">
        <f t="shared" si="66"/>
        <v>-210</v>
      </c>
      <c r="L155" s="164">
        <f t="shared" si="67"/>
        <v>657</v>
      </c>
      <c r="M155" s="165">
        <f t="shared" si="64"/>
        <v>2.2113450398054831E-3</v>
      </c>
    </row>
    <row r="156" spans="2:13" x14ac:dyDescent="0.25">
      <c r="B156" s="163" t="s">
        <v>121</v>
      </c>
      <c r="C156" s="164">
        <v>2444</v>
      </c>
      <c r="D156" s="164">
        <v>3313</v>
      </c>
      <c r="E156" s="164">
        <v>5233</v>
      </c>
      <c r="F156" s="164">
        <v>6589</v>
      </c>
      <c r="G156" s="164">
        <v>9570</v>
      </c>
      <c r="H156" s="164">
        <v>8006</v>
      </c>
      <c r="I156" s="179">
        <f t="shared" si="68"/>
        <v>-0.16342737722048062</v>
      </c>
      <c r="J156" s="165">
        <f t="shared" si="65"/>
        <v>1.4165408994868698</v>
      </c>
      <c r="K156" s="164">
        <f t="shared" si="66"/>
        <v>-1564</v>
      </c>
      <c r="L156" s="164">
        <f t="shared" si="67"/>
        <v>4693</v>
      </c>
      <c r="M156" s="165">
        <f t="shared" si="64"/>
        <v>2.5466093769681672E-3</v>
      </c>
    </row>
    <row r="157" spans="2:13" x14ac:dyDescent="0.25">
      <c r="B157" s="163" t="s">
        <v>128</v>
      </c>
      <c r="C157" s="164">
        <v>274</v>
      </c>
      <c r="D157" s="164">
        <v>920</v>
      </c>
      <c r="E157" s="164">
        <v>1078</v>
      </c>
      <c r="F157" s="164">
        <v>1631</v>
      </c>
      <c r="G157" s="164">
        <v>1499</v>
      </c>
      <c r="H157" s="164">
        <v>1392</v>
      </c>
      <c r="I157" s="179">
        <f t="shared" si="68"/>
        <v>-7.138092061374246E-2</v>
      </c>
      <c r="J157" s="165">
        <f t="shared" si="65"/>
        <v>0.51304347826086949</v>
      </c>
      <c r="K157" s="164">
        <f t="shared" si="66"/>
        <v>-107</v>
      </c>
      <c r="L157" s="164">
        <f t="shared" si="67"/>
        <v>472</v>
      </c>
      <c r="M157" s="165">
        <f t="shared" si="64"/>
        <v>4.4277794813136253E-4</v>
      </c>
    </row>
    <row r="158" spans="2:13" x14ac:dyDescent="0.25">
      <c r="B158" s="163" t="s">
        <v>124</v>
      </c>
      <c r="C158" s="164">
        <v>490</v>
      </c>
      <c r="D158" s="164">
        <v>1585</v>
      </c>
      <c r="E158" s="164">
        <v>1642</v>
      </c>
      <c r="F158" s="164">
        <v>1855</v>
      </c>
      <c r="G158" s="164">
        <v>1504</v>
      </c>
      <c r="H158" s="164">
        <v>1394</v>
      </c>
      <c r="I158" s="179">
        <f t="shared" si="68"/>
        <v>-7.3138297872340385E-2</v>
      </c>
      <c r="J158" s="165">
        <f t="shared" si="65"/>
        <v>-0.1205047318611987</v>
      </c>
      <c r="K158" s="164">
        <f t="shared" si="66"/>
        <v>-110</v>
      </c>
      <c r="L158" s="164">
        <f t="shared" si="67"/>
        <v>-191</v>
      </c>
      <c r="M158" s="165">
        <f t="shared" si="64"/>
        <v>4.4341412334419499E-4</v>
      </c>
    </row>
    <row r="159" spans="2:13" x14ac:dyDescent="0.25">
      <c r="B159" s="163" t="s">
        <v>133</v>
      </c>
      <c r="C159" s="164">
        <v>28</v>
      </c>
      <c r="D159" s="164">
        <v>270</v>
      </c>
      <c r="E159" s="164">
        <v>405</v>
      </c>
      <c r="F159" s="164">
        <v>284</v>
      </c>
      <c r="G159" s="164">
        <v>287</v>
      </c>
      <c r="H159" s="164">
        <v>344</v>
      </c>
      <c r="I159" s="179">
        <f t="shared" si="68"/>
        <v>0.19860627177700341</v>
      </c>
      <c r="J159" s="165">
        <f t="shared" si="65"/>
        <v>0.27407407407407414</v>
      </c>
      <c r="K159" s="164">
        <f t="shared" si="66"/>
        <v>57</v>
      </c>
      <c r="L159" s="164">
        <f t="shared" si="67"/>
        <v>74</v>
      </c>
      <c r="M159" s="165">
        <f t="shared" si="64"/>
        <v>1.094221366071758E-4</v>
      </c>
    </row>
    <row r="160" spans="2:13" x14ac:dyDescent="0.25">
      <c r="B160" s="163" t="s">
        <v>136</v>
      </c>
      <c r="C160" s="164">
        <v>68</v>
      </c>
      <c r="D160" s="164">
        <v>395</v>
      </c>
      <c r="E160" s="164">
        <v>536</v>
      </c>
      <c r="F160" s="164">
        <v>481</v>
      </c>
      <c r="G160" s="164">
        <v>380</v>
      </c>
      <c r="H160" s="164">
        <v>231</v>
      </c>
      <c r="I160" s="179">
        <f t="shared" si="68"/>
        <v>-0.39210526315789473</v>
      </c>
      <c r="J160" s="165">
        <f t="shared" si="65"/>
        <v>-0.41518987341772151</v>
      </c>
      <c r="K160" s="164">
        <f t="shared" si="66"/>
        <v>-149</v>
      </c>
      <c r="L160" s="164">
        <f t="shared" si="67"/>
        <v>-164</v>
      </c>
      <c r="M160" s="165">
        <f t="shared" si="64"/>
        <v>7.3478237082144217E-5</v>
      </c>
    </row>
    <row r="161" spans="2:13" x14ac:dyDescent="0.25">
      <c r="B161" s="168" t="s">
        <v>150</v>
      </c>
      <c r="C161" s="169">
        <f t="shared" ref="C161:H161" si="69">C153-SUM(C154:C160)</f>
        <v>3391</v>
      </c>
      <c r="D161" s="169">
        <f t="shared" si="69"/>
        <v>5682</v>
      </c>
      <c r="E161" s="169">
        <f t="shared" si="69"/>
        <v>7418</v>
      </c>
      <c r="F161" s="169">
        <f t="shared" si="69"/>
        <v>10128</v>
      </c>
      <c r="G161" s="169">
        <f t="shared" si="69"/>
        <v>9890</v>
      </c>
      <c r="H161" s="169">
        <f t="shared" si="69"/>
        <v>9350</v>
      </c>
      <c r="I161" s="180">
        <f t="shared" si="68"/>
        <v>-5.4600606673407492E-2</v>
      </c>
      <c r="J161" s="170">
        <f t="shared" si="65"/>
        <v>0.64554734248504042</v>
      </c>
      <c r="K161" s="169">
        <f>H161-G161</f>
        <v>-540</v>
      </c>
      <c r="L161" s="169">
        <f t="shared" si="67"/>
        <v>3668</v>
      </c>
      <c r="M161" s="170">
        <f t="shared" si="64"/>
        <v>2.9741191199915517E-3</v>
      </c>
    </row>
    <row r="162" spans="2:13" x14ac:dyDescent="0.25">
      <c r="C162" s="81"/>
      <c r="D162" s="81"/>
      <c r="E162" s="81"/>
      <c r="F162" s="81"/>
      <c r="G162" s="81"/>
      <c r="H162" s="81"/>
      <c r="I162" s="81"/>
    </row>
    <row r="163" spans="2:13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813B-68F9-487A-8D8F-89F066FEBA27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274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274"/>
      <c r="D4" s="274"/>
      <c r="E4" s="274"/>
      <c r="F4" s="274"/>
      <c r="G4" s="274"/>
      <c r="H4" s="274"/>
      <c r="I4" s="274"/>
      <c r="J4" s="144"/>
      <c r="K4" s="144"/>
      <c r="N4" s="143" t="s">
        <v>280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N6" s="145"/>
      <c r="O6" s="308" t="s">
        <v>45</v>
      </c>
      <c r="P6" s="309"/>
      <c r="Q6" s="309"/>
      <c r="R6" s="309"/>
      <c r="S6" s="309"/>
      <c r="T6" s="309"/>
      <c r="U6" s="309"/>
      <c r="V6" s="309"/>
      <c r="W6" s="309"/>
    </row>
    <row r="7" spans="1:23" s="146" customFormat="1" ht="72" customHeight="1" x14ac:dyDescent="0.25">
      <c r="B7" s="147"/>
      <c r="C7" s="172" t="s">
        <v>274</v>
      </c>
      <c r="D7" s="172" t="s">
        <v>275</v>
      </c>
      <c r="E7" s="172" t="s">
        <v>276</v>
      </c>
      <c r="F7" s="172" t="s">
        <v>277</v>
      </c>
      <c r="G7" s="172" t="s">
        <v>278</v>
      </c>
      <c r="H7" s="172" t="s">
        <v>279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274</v>
      </c>
      <c r="P7" s="172" t="s">
        <v>275</v>
      </c>
      <c r="Q7" s="172" t="s">
        <v>276</v>
      </c>
      <c r="R7" s="172" t="s">
        <v>277</v>
      </c>
      <c r="S7" s="172" t="s">
        <v>278</v>
      </c>
      <c r="T7" s="172" t="s">
        <v>279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54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578416</v>
      </c>
      <c r="D9" s="176">
        <f t="shared" si="0"/>
        <v>2111099</v>
      </c>
      <c r="E9" s="176">
        <f t="shared" si="0"/>
        <v>2351509</v>
      </c>
      <c r="F9" s="176">
        <f t="shared" si="0"/>
        <v>2475982</v>
      </c>
      <c r="G9" s="176">
        <f t="shared" si="0"/>
        <v>2430370</v>
      </c>
      <c r="H9" s="176">
        <f t="shared" si="0"/>
        <v>2438884</v>
      </c>
      <c r="I9" s="177">
        <f>IFERROR(H9/G9-1,"-")</f>
        <v>3.5031702991725755E-3</v>
      </c>
      <c r="J9" s="176">
        <f t="shared" ref="J9:J21" si="1">H9-G9</f>
        <v>8514</v>
      </c>
      <c r="K9" s="177">
        <f t="shared" ref="K9:K21" si="2">H9/H$9</f>
        <v>1</v>
      </c>
      <c r="N9" s="156" t="s">
        <v>73</v>
      </c>
      <c r="O9" s="176">
        <f t="shared" ref="O9:T9" si="3">O10+O13</f>
        <v>35882</v>
      </c>
      <c r="P9" s="176">
        <f t="shared" si="3"/>
        <v>119890</v>
      </c>
      <c r="Q9" s="176">
        <f t="shared" si="3"/>
        <v>132625</v>
      </c>
      <c r="R9" s="176">
        <f t="shared" si="3"/>
        <v>139053</v>
      </c>
      <c r="S9" s="176">
        <f t="shared" si="3"/>
        <v>133356</v>
      </c>
      <c r="T9" s="176">
        <f t="shared" si="3"/>
        <v>138660</v>
      </c>
      <c r="U9" s="177">
        <f>IFERROR(T9/S9-1,"-")</f>
        <v>3.9773238549446699E-2</v>
      </c>
      <c r="V9" s="176">
        <f>T9-S9</f>
        <v>5304</v>
      </c>
      <c r="W9" s="177">
        <f t="shared" ref="W9:W21" si="4">T9/T$9</f>
        <v>1</v>
      </c>
    </row>
    <row r="10" spans="1:23" x14ac:dyDescent="0.25">
      <c r="A10" s="162" t="s">
        <v>108</v>
      </c>
      <c r="B10" s="159" t="s">
        <v>102</v>
      </c>
      <c r="C10" s="160">
        <v>310051</v>
      </c>
      <c r="D10" s="160">
        <v>493482</v>
      </c>
      <c r="E10" s="160">
        <v>520189</v>
      </c>
      <c r="F10" s="160">
        <v>506132</v>
      </c>
      <c r="G10" s="160">
        <v>503918</v>
      </c>
      <c r="H10" s="160">
        <v>517830</v>
      </c>
      <c r="I10" s="178">
        <f>IFERROR(H10/G10-1,"-")</f>
        <v>2.7607666326664226E-2</v>
      </c>
      <c r="J10" s="159">
        <f t="shared" si="1"/>
        <v>13912</v>
      </c>
      <c r="K10" s="161">
        <f t="shared" si="2"/>
        <v>0.21232252128432513</v>
      </c>
      <c r="N10" s="159" t="s">
        <v>102</v>
      </c>
      <c r="O10" s="160">
        <v>19613</v>
      </c>
      <c r="P10" s="160">
        <v>11190</v>
      </c>
      <c r="Q10" s="160">
        <v>15459</v>
      </c>
      <c r="R10" s="160">
        <v>11032</v>
      </c>
      <c r="S10" s="160">
        <v>11189</v>
      </c>
      <c r="T10" s="160">
        <v>17047</v>
      </c>
      <c r="U10" s="178">
        <f>IFERROR(T10/S10-1,"-")</f>
        <v>0.52354991509518278</v>
      </c>
      <c r="V10" s="159">
        <f t="shared" ref="V10:V20" si="5">T10-S10</f>
        <v>5858</v>
      </c>
      <c r="W10" s="161">
        <f t="shared" si="4"/>
        <v>0.12294100677917208</v>
      </c>
    </row>
    <row r="11" spans="1:23" x14ac:dyDescent="0.25">
      <c r="A11" s="162" t="s">
        <v>105</v>
      </c>
      <c r="B11" s="163" t="s">
        <v>108</v>
      </c>
      <c r="C11" s="164">
        <v>173338</v>
      </c>
      <c r="D11" s="164">
        <v>199899</v>
      </c>
      <c r="E11" s="164">
        <v>204894</v>
      </c>
      <c r="F11" s="164">
        <v>195249</v>
      </c>
      <c r="G11" s="164">
        <v>189388</v>
      </c>
      <c r="H11" s="164">
        <v>215866</v>
      </c>
      <c r="I11" s="179">
        <f>IFERROR(H11/G11-1,"-")</f>
        <v>0.13980822438591667</v>
      </c>
      <c r="J11" s="163">
        <f t="shared" si="1"/>
        <v>26478</v>
      </c>
      <c r="K11" s="165">
        <f t="shared" si="2"/>
        <v>8.8510154644501335E-2</v>
      </c>
      <c r="N11" s="163" t="s">
        <v>108</v>
      </c>
      <c r="O11" s="164">
        <v>16017</v>
      </c>
      <c r="P11" s="164">
        <v>7520</v>
      </c>
      <c r="Q11" s="164">
        <v>10533</v>
      </c>
      <c r="R11" s="164">
        <v>7092</v>
      </c>
      <c r="S11" s="164">
        <v>6412</v>
      </c>
      <c r="T11" s="164">
        <v>11136</v>
      </c>
      <c r="U11" s="179">
        <f>IFERROR(T11/S11-1,"-")</f>
        <v>0.73674360573923892</v>
      </c>
      <c r="V11" s="163">
        <f t="shared" si="5"/>
        <v>4724</v>
      </c>
      <c r="W11" s="165">
        <f>T11/T$9</f>
        <v>8.0311553440069239E-2</v>
      </c>
    </row>
    <row r="12" spans="1:23" x14ac:dyDescent="0.25">
      <c r="A12" s="1"/>
      <c r="B12" s="163" t="s">
        <v>105</v>
      </c>
      <c r="C12" s="164">
        <v>136713</v>
      </c>
      <c r="D12" s="164">
        <v>293583</v>
      </c>
      <c r="E12" s="164">
        <v>315295</v>
      </c>
      <c r="F12" s="164">
        <v>310883</v>
      </c>
      <c r="G12" s="164">
        <v>314530</v>
      </c>
      <c r="H12" s="164">
        <v>301964</v>
      </c>
      <c r="I12" s="179">
        <f>IFERROR(H12/G12-1,"-")</f>
        <v>-3.9951673926175602E-2</v>
      </c>
      <c r="J12" s="163">
        <f t="shared" si="1"/>
        <v>-12566</v>
      </c>
      <c r="K12" s="165">
        <f t="shared" si="2"/>
        <v>0.12381236663982378</v>
      </c>
      <c r="N12" s="163" t="s">
        <v>105</v>
      </c>
      <c r="O12" s="164">
        <v>3596</v>
      </c>
      <c r="P12" s="164">
        <v>3670</v>
      </c>
      <c r="Q12" s="164">
        <v>4926</v>
      </c>
      <c r="R12" s="164">
        <v>3940</v>
      </c>
      <c r="S12" s="164">
        <v>4777</v>
      </c>
      <c r="T12" s="164">
        <v>5911</v>
      </c>
      <c r="U12" s="179">
        <f>IFERROR(T12/S12-1,"-")</f>
        <v>0.23738748168306478</v>
      </c>
      <c r="V12" s="163">
        <f t="shared" si="5"/>
        <v>1134</v>
      </c>
      <c r="W12" s="165">
        <f t="shared" si="4"/>
        <v>4.2629453339102841E-2</v>
      </c>
    </row>
    <row r="13" spans="1:23" s="57" customFormat="1" x14ac:dyDescent="0.25">
      <c r="B13" s="159" t="s">
        <v>112</v>
      </c>
      <c r="C13" s="160">
        <v>268365</v>
      </c>
      <c r="D13" s="160">
        <v>1617617</v>
      </c>
      <c r="E13" s="160">
        <v>1831320</v>
      </c>
      <c r="F13" s="160">
        <v>1969850</v>
      </c>
      <c r="G13" s="160">
        <v>1926452</v>
      </c>
      <c r="H13" s="160">
        <v>1921054</v>
      </c>
      <c r="I13" s="178">
        <f>IFERROR(H13/G13-1,"-")</f>
        <v>-2.8020423036753117E-3</v>
      </c>
      <c r="J13" s="159">
        <f t="shared" si="1"/>
        <v>-5398</v>
      </c>
      <c r="K13" s="161">
        <f t="shared" si="2"/>
        <v>0.78767747871567484</v>
      </c>
      <c r="N13" s="159" t="s">
        <v>112</v>
      </c>
      <c r="O13" s="160">
        <v>16269</v>
      </c>
      <c r="P13" s="160">
        <v>108700</v>
      </c>
      <c r="Q13" s="160">
        <v>117166</v>
      </c>
      <c r="R13" s="160">
        <v>128021</v>
      </c>
      <c r="S13" s="160">
        <v>122167</v>
      </c>
      <c r="T13" s="160">
        <v>121613</v>
      </c>
      <c r="U13" s="178">
        <f>IFERROR(T13/S13-1,"-")</f>
        <v>-4.5347761670500031E-3</v>
      </c>
      <c r="V13" s="159">
        <f t="shared" si="5"/>
        <v>-554</v>
      </c>
      <c r="W13" s="161">
        <f t="shared" si="4"/>
        <v>0.87705899322082792</v>
      </c>
    </row>
    <row r="14" spans="1:23" s="57" customFormat="1" x14ac:dyDescent="0.25">
      <c r="B14" s="163" t="s">
        <v>115</v>
      </c>
      <c r="C14" s="164">
        <v>21857</v>
      </c>
      <c r="D14" s="164">
        <v>728704</v>
      </c>
      <c r="E14" s="164">
        <v>826588</v>
      </c>
      <c r="F14" s="164">
        <v>883337</v>
      </c>
      <c r="G14" s="164">
        <v>870890</v>
      </c>
      <c r="H14" s="164">
        <v>880188</v>
      </c>
      <c r="I14" s="179">
        <f t="shared" ref="I14:I21" si="6">IFERROR(H14/G14-1,"-")</f>
        <v>1.0676434452112193E-2</v>
      </c>
      <c r="J14" s="163">
        <f t="shared" si="1"/>
        <v>9298</v>
      </c>
      <c r="K14" s="165">
        <f t="shared" si="2"/>
        <v>0.36089785328043483</v>
      </c>
      <c r="N14" s="163" t="s">
        <v>115</v>
      </c>
      <c r="O14" s="164">
        <v>853</v>
      </c>
      <c r="P14" s="164">
        <v>46052</v>
      </c>
      <c r="Q14" s="164">
        <v>48980</v>
      </c>
      <c r="R14" s="164">
        <v>56831</v>
      </c>
      <c r="S14" s="164">
        <v>56099</v>
      </c>
      <c r="T14" s="164">
        <v>52435</v>
      </c>
      <c r="U14" s="179">
        <f t="shared" ref="U14:U21" si="7">IFERROR(T14/S14-1,"-")</f>
        <v>-6.531310718551131E-2</v>
      </c>
      <c r="V14" s="163">
        <f t="shared" si="5"/>
        <v>-3664</v>
      </c>
      <c r="W14" s="165">
        <f t="shared" si="4"/>
        <v>0.37815519976921969</v>
      </c>
    </row>
    <row r="15" spans="1:23" x14ac:dyDescent="0.25">
      <c r="A15" s="1"/>
      <c r="B15" s="163" t="s">
        <v>118</v>
      </c>
      <c r="C15" s="164">
        <v>47079</v>
      </c>
      <c r="D15" s="164">
        <v>184566</v>
      </c>
      <c r="E15" s="164">
        <v>216762</v>
      </c>
      <c r="F15" s="164">
        <v>225672</v>
      </c>
      <c r="G15" s="164">
        <v>217496</v>
      </c>
      <c r="H15" s="164">
        <v>205057</v>
      </c>
      <c r="I15" s="179">
        <f t="shared" si="6"/>
        <v>-5.7191856401956787E-2</v>
      </c>
      <c r="J15" s="163">
        <f t="shared" si="1"/>
        <v>-12439</v>
      </c>
      <c r="K15" s="165">
        <f t="shared" si="2"/>
        <v>8.4078209541741222E-2</v>
      </c>
      <c r="N15" s="163" t="s">
        <v>118</v>
      </c>
      <c r="O15" s="164">
        <v>1834</v>
      </c>
      <c r="P15" s="164">
        <v>6940</v>
      </c>
      <c r="Q15" s="164">
        <v>10335</v>
      </c>
      <c r="R15" s="164">
        <v>11253</v>
      </c>
      <c r="S15" s="164">
        <v>10426</v>
      </c>
      <c r="T15" s="164">
        <v>10557</v>
      </c>
      <c r="U15" s="179">
        <f t="shared" si="7"/>
        <v>1.2564741991175854E-2</v>
      </c>
      <c r="V15" s="163">
        <f t="shared" si="5"/>
        <v>131</v>
      </c>
      <c r="W15" s="165">
        <f t="shared" si="4"/>
        <v>7.6135871916919076E-2</v>
      </c>
    </row>
    <row r="16" spans="1:23" x14ac:dyDescent="0.25">
      <c r="A16" s="1"/>
      <c r="B16" s="163" t="s">
        <v>121</v>
      </c>
      <c r="C16" s="164">
        <v>44007</v>
      </c>
      <c r="D16" s="164">
        <v>92891</v>
      </c>
      <c r="E16" s="164">
        <v>103585</v>
      </c>
      <c r="F16" s="164">
        <v>113045</v>
      </c>
      <c r="G16" s="164">
        <v>106303</v>
      </c>
      <c r="H16" s="164">
        <v>110703</v>
      </c>
      <c r="I16" s="179">
        <f t="shared" si="6"/>
        <v>4.1391117842394021E-2</v>
      </c>
      <c r="J16" s="163">
        <f t="shared" si="1"/>
        <v>4400</v>
      </c>
      <c r="K16" s="165">
        <f t="shared" si="2"/>
        <v>4.5390842696905631E-2</v>
      </c>
      <c r="N16" s="163" t="s">
        <v>121</v>
      </c>
      <c r="O16" s="164">
        <v>4650</v>
      </c>
      <c r="P16" s="164">
        <v>14157</v>
      </c>
      <c r="Q16" s="164">
        <v>12620</v>
      </c>
      <c r="R16" s="164">
        <v>13006</v>
      </c>
      <c r="S16" s="164">
        <v>11080</v>
      </c>
      <c r="T16" s="164">
        <v>11890</v>
      </c>
      <c r="U16" s="179">
        <f t="shared" si="7"/>
        <v>7.3104693140794152E-2</v>
      </c>
      <c r="V16" s="163">
        <f t="shared" si="5"/>
        <v>810</v>
      </c>
      <c r="W16" s="165">
        <f t="shared" si="4"/>
        <v>8.5749314870907256E-2</v>
      </c>
    </row>
    <row r="17" spans="1:23" x14ac:dyDescent="0.25">
      <c r="A17" s="1"/>
      <c r="B17" s="163" t="s">
        <v>128</v>
      </c>
      <c r="C17" s="164">
        <v>11933</v>
      </c>
      <c r="D17" s="164">
        <v>73751</v>
      </c>
      <c r="E17" s="164">
        <v>65358</v>
      </c>
      <c r="F17" s="164">
        <v>73584</v>
      </c>
      <c r="G17" s="164">
        <v>67709</v>
      </c>
      <c r="H17" s="164">
        <v>69174</v>
      </c>
      <c r="I17" s="179">
        <f t="shared" si="6"/>
        <v>2.163671003854728E-2</v>
      </c>
      <c r="J17" s="163">
        <f t="shared" si="1"/>
        <v>1465</v>
      </c>
      <c r="K17" s="165">
        <f t="shared" si="2"/>
        <v>2.8362972572701286E-2</v>
      </c>
      <c r="N17" s="163" t="s">
        <v>128</v>
      </c>
      <c r="O17" s="164">
        <v>260</v>
      </c>
      <c r="P17" s="164">
        <v>4854</v>
      </c>
      <c r="Q17" s="164">
        <v>4195</v>
      </c>
      <c r="R17" s="164">
        <v>3077</v>
      </c>
      <c r="S17" s="164">
        <v>2738</v>
      </c>
      <c r="T17" s="164">
        <v>2149</v>
      </c>
      <c r="U17" s="179">
        <f t="shared" si="7"/>
        <v>-0.21512052593133679</v>
      </c>
      <c r="V17" s="163">
        <f t="shared" si="5"/>
        <v>-589</v>
      </c>
      <c r="W17" s="165">
        <f t="shared" si="4"/>
        <v>1.5498341266407039E-2</v>
      </c>
    </row>
    <row r="18" spans="1:23" x14ac:dyDescent="0.25">
      <c r="A18" s="1"/>
      <c r="B18" s="163" t="s">
        <v>124</v>
      </c>
      <c r="C18" s="164">
        <v>18875</v>
      </c>
      <c r="D18" s="164">
        <v>76451</v>
      </c>
      <c r="E18" s="164">
        <v>76533</v>
      </c>
      <c r="F18" s="164">
        <v>81393</v>
      </c>
      <c r="G18" s="164">
        <v>73430</v>
      </c>
      <c r="H18" s="164">
        <v>76274</v>
      </c>
      <c r="I18" s="179">
        <f t="shared" si="6"/>
        <v>3.8730763992918416E-2</v>
      </c>
      <c r="J18" s="163">
        <f t="shared" si="1"/>
        <v>2844</v>
      </c>
      <c r="K18" s="165">
        <f t="shared" si="2"/>
        <v>3.1274140139506433E-2</v>
      </c>
      <c r="N18" s="163" t="s">
        <v>124</v>
      </c>
      <c r="O18" s="164">
        <v>583</v>
      </c>
      <c r="P18" s="164">
        <v>2150</v>
      </c>
      <c r="Q18" s="164">
        <v>2669</v>
      </c>
      <c r="R18" s="164">
        <v>3146</v>
      </c>
      <c r="S18" s="164">
        <v>2202</v>
      </c>
      <c r="T18" s="164">
        <v>2424</v>
      </c>
      <c r="U18" s="179">
        <f t="shared" si="7"/>
        <v>0.10081743869209814</v>
      </c>
      <c r="V18" s="163">
        <f t="shared" si="5"/>
        <v>222</v>
      </c>
      <c r="W18" s="165">
        <f t="shared" si="4"/>
        <v>1.7481609692773691E-2</v>
      </c>
    </row>
    <row r="19" spans="1:23" x14ac:dyDescent="0.25">
      <c r="A19" s="162" t="s">
        <v>149</v>
      </c>
      <c r="B19" s="163" t="s">
        <v>133</v>
      </c>
      <c r="C19" s="164">
        <v>1064</v>
      </c>
      <c r="D19" s="164">
        <v>22861</v>
      </c>
      <c r="E19" s="164">
        <v>29074</v>
      </c>
      <c r="F19" s="164">
        <v>26289</v>
      </c>
      <c r="G19" s="164">
        <v>25191</v>
      </c>
      <c r="H19" s="164">
        <v>21691</v>
      </c>
      <c r="I19" s="179">
        <f t="shared" si="6"/>
        <v>-0.1389385097852408</v>
      </c>
      <c r="J19" s="163">
        <f t="shared" si="1"/>
        <v>-3500</v>
      </c>
      <c r="K19" s="165">
        <f t="shared" si="2"/>
        <v>8.8938219283901977E-3</v>
      </c>
      <c r="N19" s="163" t="s">
        <v>133</v>
      </c>
      <c r="O19" s="164">
        <v>34</v>
      </c>
      <c r="P19" s="164">
        <v>1640</v>
      </c>
      <c r="Q19" s="164">
        <v>1953</v>
      </c>
      <c r="R19" s="164">
        <v>1779</v>
      </c>
      <c r="S19" s="164">
        <v>2022</v>
      </c>
      <c r="T19" s="164">
        <v>1523</v>
      </c>
      <c r="U19" s="179">
        <f t="shared" si="7"/>
        <v>-0.24678536102868442</v>
      </c>
      <c r="V19" s="163">
        <f t="shared" si="5"/>
        <v>-499</v>
      </c>
      <c r="W19" s="165">
        <f t="shared" si="4"/>
        <v>1.098370113947786E-2</v>
      </c>
    </row>
    <row r="20" spans="1:23" x14ac:dyDescent="0.25">
      <c r="A20" s="167" t="s">
        <v>150</v>
      </c>
      <c r="B20" s="163" t="s">
        <v>136</v>
      </c>
      <c r="C20" s="164">
        <v>1464</v>
      </c>
      <c r="D20" s="164">
        <v>16018</v>
      </c>
      <c r="E20" s="164">
        <v>25328</v>
      </c>
      <c r="F20" s="164">
        <v>24352</v>
      </c>
      <c r="G20" s="164">
        <v>20773</v>
      </c>
      <c r="H20" s="164">
        <v>20426</v>
      </c>
      <c r="I20" s="179">
        <f t="shared" si="6"/>
        <v>-1.6704375872526822E-2</v>
      </c>
      <c r="J20" s="163">
        <f t="shared" si="1"/>
        <v>-347</v>
      </c>
      <c r="K20" s="165">
        <f t="shared" si="2"/>
        <v>8.3751420731777316E-3</v>
      </c>
      <c r="N20" s="163" t="s">
        <v>136</v>
      </c>
      <c r="O20" s="164">
        <v>43</v>
      </c>
      <c r="P20" s="164">
        <v>735</v>
      </c>
      <c r="Q20" s="164">
        <v>1306</v>
      </c>
      <c r="R20" s="164">
        <v>1263</v>
      </c>
      <c r="S20" s="164">
        <v>823</v>
      </c>
      <c r="T20" s="164">
        <v>773</v>
      </c>
      <c r="U20" s="179">
        <f t="shared" si="7"/>
        <v>-6.0753341433778862E-2</v>
      </c>
      <c r="V20" s="163">
        <f t="shared" si="5"/>
        <v>-50</v>
      </c>
      <c r="W20" s="165">
        <f t="shared" si="4"/>
        <v>5.5747872493869897E-3</v>
      </c>
    </row>
    <row r="21" spans="1:23" x14ac:dyDescent="0.25">
      <c r="B21" s="168" t="s">
        <v>150</v>
      </c>
      <c r="C21" s="169">
        <f t="shared" ref="C21:H21" si="8">C13-SUM(C14:C20)</f>
        <v>122086</v>
      </c>
      <c r="D21" s="169">
        <f t="shared" si="8"/>
        <v>422375</v>
      </c>
      <c r="E21" s="169">
        <f t="shared" si="8"/>
        <v>488092</v>
      </c>
      <c r="F21" s="169">
        <f t="shared" si="8"/>
        <v>542178</v>
      </c>
      <c r="G21" s="169">
        <f t="shared" si="8"/>
        <v>544660</v>
      </c>
      <c r="H21" s="169">
        <f t="shared" si="8"/>
        <v>537541</v>
      </c>
      <c r="I21" s="180">
        <f t="shared" si="6"/>
        <v>-1.307053941908709E-2</v>
      </c>
      <c r="J21" s="168">
        <f t="shared" si="1"/>
        <v>-7119</v>
      </c>
      <c r="K21" s="170">
        <f t="shared" si="2"/>
        <v>0.22040449648281754</v>
      </c>
      <c r="N21" s="168" t="s">
        <v>150</v>
      </c>
      <c r="O21" s="169">
        <f t="shared" ref="O21:T21" si="9">O13-SUM(O14:O20)</f>
        <v>8012</v>
      </c>
      <c r="P21" s="169">
        <f t="shared" si="9"/>
        <v>32172</v>
      </c>
      <c r="Q21" s="169">
        <f t="shared" si="9"/>
        <v>35108</v>
      </c>
      <c r="R21" s="169">
        <f t="shared" si="9"/>
        <v>37666</v>
      </c>
      <c r="S21" s="169">
        <f t="shared" si="9"/>
        <v>36777</v>
      </c>
      <c r="T21" s="169">
        <f t="shared" si="9"/>
        <v>39862</v>
      </c>
      <c r="U21" s="180">
        <f t="shared" si="7"/>
        <v>8.3883949207385067E-2</v>
      </c>
      <c r="V21" s="168">
        <f>T21-S21</f>
        <v>3085</v>
      </c>
      <c r="W21" s="170">
        <f t="shared" si="4"/>
        <v>0.28748016731573633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232111</v>
      </c>
      <c r="D23" s="176">
        <f t="shared" si="10"/>
        <v>852329</v>
      </c>
      <c r="E23" s="176">
        <f t="shared" si="10"/>
        <v>885220</v>
      </c>
      <c r="F23" s="176">
        <f t="shared" si="10"/>
        <v>915715</v>
      </c>
      <c r="G23" s="176">
        <f t="shared" si="10"/>
        <v>860319</v>
      </c>
      <c r="H23" s="176">
        <f t="shared" si="10"/>
        <v>874516</v>
      </c>
      <c r="I23" s="177">
        <f>IFERROR(H23/G23-1,"-")</f>
        <v>1.6502018437346999E-2</v>
      </c>
      <c r="J23" s="176">
        <f>H23-G23</f>
        <v>14197</v>
      </c>
      <c r="K23" s="177">
        <f t="shared" ref="K23:K35" si="11">H23/H$9</f>
        <v>0.35857219941579838</v>
      </c>
    </row>
    <row r="24" spans="1:23" x14ac:dyDescent="0.25">
      <c r="B24" s="159" t="s">
        <v>102</v>
      </c>
      <c r="C24" s="160">
        <v>111704</v>
      </c>
      <c r="D24" s="160">
        <v>101020</v>
      </c>
      <c r="E24" s="160">
        <v>81764</v>
      </c>
      <c r="F24" s="160">
        <v>69319</v>
      </c>
      <c r="G24" s="160">
        <v>61545</v>
      </c>
      <c r="H24" s="160">
        <v>64544</v>
      </c>
      <c r="I24" s="178">
        <f>IFERROR(H24/G24-1,"-")</f>
        <v>4.8728572589162411E-2</v>
      </c>
      <c r="J24" s="159">
        <f t="shared" ref="J24:J34" si="12">H24-G24</f>
        <v>2999</v>
      </c>
      <c r="K24" s="161">
        <f t="shared" si="11"/>
        <v>2.6464563300263564E-2</v>
      </c>
    </row>
    <row r="25" spans="1:23" x14ac:dyDescent="0.25">
      <c r="B25" s="163" t="s">
        <v>108</v>
      </c>
      <c r="C25" s="164">
        <v>60038</v>
      </c>
      <c r="D25" s="164">
        <v>42281</v>
      </c>
      <c r="E25" s="164">
        <v>32698</v>
      </c>
      <c r="F25" s="164">
        <v>24583</v>
      </c>
      <c r="G25" s="164">
        <v>27701</v>
      </c>
      <c r="H25" s="164">
        <v>30942</v>
      </c>
      <c r="I25" s="179">
        <f>IFERROR(H25/G25-1,"-")</f>
        <v>0.11699938630374351</v>
      </c>
      <c r="J25" s="163">
        <f t="shared" si="12"/>
        <v>3241</v>
      </c>
      <c r="K25" s="165">
        <f t="shared" si="11"/>
        <v>1.2686950260857015E-2</v>
      </c>
    </row>
    <row r="26" spans="1:23" x14ac:dyDescent="0.25">
      <c r="B26" s="163" t="s">
        <v>105</v>
      </c>
      <c r="C26" s="164">
        <v>51666</v>
      </c>
      <c r="D26" s="164">
        <v>58739</v>
      </c>
      <c r="E26" s="164">
        <v>49066</v>
      </c>
      <c r="F26" s="164">
        <v>44736</v>
      </c>
      <c r="G26" s="164">
        <v>33844</v>
      </c>
      <c r="H26" s="164">
        <v>33602</v>
      </c>
      <c r="I26" s="179">
        <f>IFERROR(H26/G26-1,"-")</f>
        <v>-7.1504550289563928E-3</v>
      </c>
      <c r="J26" s="163">
        <f t="shared" si="12"/>
        <v>-242</v>
      </c>
      <c r="K26" s="165">
        <f t="shared" si="11"/>
        <v>1.3777613039406549E-2</v>
      </c>
    </row>
    <row r="27" spans="1:23" x14ac:dyDescent="0.25">
      <c r="B27" s="159" t="s">
        <v>112</v>
      </c>
      <c r="C27" s="160">
        <v>120407</v>
      </c>
      <c r="D27" s="160">
        <v>751309</v>
      </c>
      <c r="E27" s="160">
        <v>803456</v>
      </c>
      <c r="F27" s="160">
        <v>846396</v>
      </c>
      <c r="G27" s="160">
        <v>798774</v>
      </c>
      <c r="H27" s="160">
        <v>809972</v>
      </c>
      <c r="I27" s="178">
        <f>IFERROR(H27/G27-1,"-")</f>
        <v>1.4018984093122633E-2</v>
      </c>
      <c r="J27" s="159">
        <f t="shared" si="12"/>
        <v>11198</v>
      </c>
      <c r="K27" s="161">
        <f t="shared" si="11"/>
        <v>0.33210763611553479</v>
      </c>
    </row>
    <row r="28" spans="1:23" x14ac:dyDescent="0.25">
      <c r="B28" s="163" t="s">
        <v>115</v>
      </c>
      <c r="C28" s="164">
        <v>10707</v>
      </c>
      <c r="D28" s="164">
        <v>372541</v>
      </c>
      <c r="E28" s="164">
        <v>402623</v>
      </c>
      <c r="F28" s="164">
        <v>425838</v>
      </c>
      <c r="G28" s="164">
        <v>405619</v>
      </c>
      <c r="H28" s="164">
        <v>417498</v>
      </c>
      <c r="I28" s="179">
        <f t="shared" ref="I28:I35" si="13">IFERROR(H28/G28-1,"-")</f>
        <v>2.9286103461622748E-2</v>
      </c>
      <c r="J28" s="163">
        <f t="shared" si="12"/>
        <v>11879</v>
      </c>
      <c r="K28" s="165">
        <f t="shared" si="11"/>
        <v>0.17118403335295979</v>
      </c>
    </row>
    <row r="29" spans="1:23" x14ac:dyDescent="0.25">
      <c r="B29" s="163" t="s">
        <v>118</v>
      </c>
      <c r="C29" s="164">
        <v>23499</v>
      </c>
      <c r="D29" s="164">
        <v>86025</v>
      </c>
      <c r="E29" s="164">
        <v>95073</v>
      </c>
      <c r="F29" s="164">
        <v>95777</v>
      </c>
      <c r="G29" s="164">
        <v>89214</v>
      </c>
      <c r="H29" s="164">
        <v>83219</v>
      </c>
      <c r="I29" s="179">
        <f t="shared" si="13"/>
        <v>-6.719797341224476E-2</v>
      </c>
      <c r="J29" s="163">
        <f t="shared" si="12"/>
        <v>-5995</v>
      </c>
      <c r="K29" s="165">
        <f t="shared" si="11"/>
        <v>3.4121754048163012E-2</v>
      </c>
    </row>
    <row r="30" spans="1:23" x14ac:dyDescent="0.25">
      <c r="B30" s="163" t="s">
        <v>121</v>
      </c>
      <c r="C30" s="164">
        <v>16608</v>
      </c>
      <c r="D30" s="164">
        <v>30711</v>
      </c>
      <c r="E30" s="164">
        <v>28713</v>
      </c>
      <c r="F30" s="164">
        <v>25839</v>
      </c>
      <c r="G30" s="164">
        <v>23850</v>
      </c>
      <c r="H30" s="164">
        <v>27560</v>
      </c>
      <c r="I30" s="179">
        <f t="shared" si="13"/>
        <v>0.15555555555555545</v>
      </c>
      <c r="J30" s="163">
        <f t="shared" si="12"/>
        <v>3710</v>
      </c>
      <c r="K30" s="165">
        <f t="shared" si="11"/>
        <v>1.1300250442415465E-2</v>
      </c>
    </row>
    <row r="31" spans="1:23" x14ac:dyDescent="0.25">
      <c r="B31" s="163" t="s">
        <v>128</v>
      </c>
      <c r="C31" s="164">
        <v>6368</v>
      </c>
      <c r="D31" s="164">
        <v>39966</v>
      </c>
      <c r="E31" s="164">
        <v>32829</v>
      </c>
      <c r="F31" s="164">
        <v>35787</v>
      </c>
      <c r="G31" s="164">
        <v>32529</v>
      </c>
      <c r="H31" s="164">
        <v>35511</v>
      </c>
      <c r="I31" s="179">
        <f t="shared" si="13"/>
        <v>9.1672046481600988E-2</v>
      </c>
      <c r="J31" s="163">
        <f t="shared" si="12"/>
        <v>2982</v>
      </c>
      <c r="K31" s="165">
        <f t="shared" si="11"/>
        <v>1.456034809363627E-2</v>
      </c>
    </row>
    <row r="32" spans="1:23" x14ac:dyDescent="0.25">
      <c r="B32" s="163" t="s">
        <v>124</v>
      </c>
      <c r="C32" s="164">
        <v>11357</v>
      </c>
      <c r="D32" s="164">
        <v>46524</v>
      </c>
      <c r="E32" s="164">
        <v>42865</v>
      </c>
      <c r="F32" s="164">
        <v>44261</v>
      </c>
      <c r="G32" s="164">
        <v>41334</v>
      </c>
      <c r="H32" s="164">
        <v>43522</v>
      </c>
      <c r="I32" s="179">
        <f t="shared" si="13"/>
        <v>5.2934630086611589E-2</v>
      </c>
      <c r="J32" s="163">
        <f t="shared" si="12"/>
        <v>2188</v>
      </c>
      <c r="K32" s="165">
        <f t="shared" si="11"/>
        <v>1.7845047160914583E-2</v>
      </c>
    </row>
    <row r="33" spans="2:11" x14ac:dyDescent="0.25">
      <c r="B33" s="163" t="s">
        <v>133</v>
      </c>
      <c r="C33" s="164">
        <v>279</v>
      </c>
      <c r="D33" s="164">
        <v>12058</v>
      </c>
      <c r="E33" s="164">
        <v>13312</v>
      </c>
      <c r="F33" s="164">
        <v>13054</v>
      </c>
      <c r="G33" s="164">
        <v>11520</v>
      </c>
      <c r="H33" s="164">
        <v>10679</v>
      </c>
      <c r="I33" s="179">
        <f t="shared" si="13"/>
        <v>-7.3003472222222254E-2</v>
      </c>
      <c r="J33" s="163">
        <f t="shared" si="12"/>
        <v>-841</v>
      </c>
      <c r="K33" s="165">
        <f t="shared" si="11"/>
        <v>4.3786420346355135E-3</v>
      </c>
    </row>
    <row r="34" spans="2:11" x14ac:dyDescent="0.25">
      <c r="B34" s="163" t="s">
        <v>136</v>
      </c>
      <c r="C34" s="164">
        <v>258</v>
      </c>
      <c r="D34" s="164">
        <v>7316</v>
      </c>
      <c r="E34" s="164">
        <v>12085</v>
      </c>
      <c r="F34" s="164">
        <v>11397</v>
      </c>
      <c r="G34" s="164">
        <v>9760</v>
      </c>
      <c r="H34" s="164">
        <v>9136</v>
      </c>
      <c r="I34" s="179">
        <f t="shared" si="13"/>
        <v>-6.3934426229508179E-2</v>
      </c>
      <c r="J34" s="163">
        <f t="shared" si="12"/>
        <v>-624</v>
      </c>
      <c r="K34" s="165">
        <f t="shared" si="11"/>
        <v>3.7459756183565924E-3</v>
      </c>
    </row>
    <row r="35" spans="2:11" x14ac:dyDescent="0.25">
      <c r="B35" s="168" t="s">
        <v>150</v>
      </c>
      <c r="C35" s="169">
        <f t="shared" ref="C35:H35" si="14">C27-SUM(C28:C34)</f>
        <v>51331</v>
      </c>
      <c r="D35" s="169">
        <f t="shared" si="14"/>
        <v>156168</v>
      </c>
      <c r="E35" s="169">
        <f t="shared" si="14"/>
        <v>175956</v>
      </c>
      <c r="F35" s="169">
        <f t="shared" si="14"/>
        <v>194443</v>
      </c>
      <c r="G35" s="169">
        <f t="shared" si="14"/>
        <v>184948</v>
      </c>
      <c r="H35" s="169">
        <f t="shared" si="14"/>
        <v>182847</v>
      </c>
      <c r="I35" s="180">
        <f t="shared" si="13"/>
        <v>-1.1359949823734228E-2</v>
      </c>
      <c r="J35" s="168">
        <f>H35-G35</f>
        <v>-2101</v>
      </c>
      <c r="K35" s="170">
        <f t="shared" si="11"/>
        <v>7.4971585364453572E-2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42517</v>
      </c>
      <c r="D37" s="176">
        <f t="shared" si="15"/>
        <v>411014</v>
      </c>
      <c r="E37" s="176">
        <f t="shared" si="15"/>
        <v>461805</v>
      </c>
      <c r="F37" s="176">
        <f t="shared" si="15"/>
        <v>489126</v>
      </c>
      <c r="G37" s="176">
        <f t="shared" si="15"/>
        <v>505218</v>
      </c>
      <c r="H37" s="176">
        <f t="shared" si="15"/>
        <v>520334</v>
      </c>
      <c r="I37" s="177">
        <f>IFERROR(H37/G37-1,"-")</f>
        <v>2.9919757411652093E-2</v>
      </c>
      <c r="J37" s="176">
        <f>H37-G37</f>
        <v>15116</v>
      </c>
      <c r="K37" s="177">
        <f t="shared" ref="K37:K49" si="16">H37/H$9</f>
        <v>0.21334922038112514</v>
      </c>
    </row>
    <row r="38" spans="2:11" x14ac:dyDescent="0.25">
      <c r="B38" s="159" t="s">
        <v>102</v>
      </c>
      <c r="C38" s="160">
        <v>13071</v>
      </c>
      <c r="D38" s="160">
        <v>45684</v>
      </c>
      <c r="E38" s="160">
        <v>44929</v>
      </c>
      <c r="F38" s="160">
        <v>42982</v>
      </c>
      <c r="G38" s="160">
        <v>43254</v>
      </c>
      <c r="H38" s="160">
        <v>50069</v>
      </c>
      <c r="I38" s="178">
        <f>IFERROR(H38/G38-1,"-")</f>
        <v>0.15755768252647151</v>
      </c>
      <c r="J38" s="159">
        <f t="shared" ref="J38:J48" si="17">H38-G38</f>
        <v>6815</v>
      </c>
      <c r="K38" s="161">
        <f t="shared" si="16"/>
        <v>2.0529471676389691E-2</v>
      </c>
    </row>
    <row r="39" spans="2:11" x14ac:dyDescent="0.25">
      <c r="B39" s="163" t="s">
        <v>108</v>
      </c>
      <c r="C39" s="164">
        <v>4340</v>
      </c>
      <c r="D39" s="164">
        <v>11126</v>
      </c>
      <c r="E39" s="164">
        <v>15544</v>
      </c>
      <c r="F39" s="164">
        <v>17173</v>
      </c>
      <c r="G39" s="164">
        <v>15928</v>
      </c>
      <c r="H39" s="164">
        <v>20551</v>
      </c>
      <c r="I39" s="179">
        <f>IFERROR(H39/G39-1,"-")</f>
        <v>0.29024359618282269</v>
      </c>
      <c r="J39" s="163">
        <f t="shared" si="17"/>
        <v>4623</v>
      </c>
      <c r="K39" s="165">
        <f t="shared" si="16"/>
        <v>8.4263950232975407E-3</v>
      </c>
    </row>
    <row r="40" spans="2:11" x14ac:dyDescent="0.25">
      <c r="B40" s="163" t="s">
        <v>105</v>
      </c>
      <c r="C40" s="164">
        <v>8731</v>
      </c>
      <c r="D40" s="164">
        <v>34558</v>
      </c>
      <c r="E40" s="164">
        <v>29385</v>
      </c>
      <c r="F40" s="164">
        <v>25809</v>
      </c>
      <c r="G40" s="164">
        <v>27326</v>
      </c>
      <c r="H40" s="164">
        <v>29518</v>
      </c>
      <c r="I40" s="179">
        <f>IFERROR(H40/G40-1,"-")</f>
        <v>8.0216643489716688E-2</v>
      </c>
      <c r="J40" s="163">
        <f t="shared" si="17"/>
        <v>2192</v>
      </c>
      <c r="K40" s="165">
        <f t="shared" si="16"/>
        <v>1.2103076653092152E-2</v>
      </c>
    </row>
    <row r="41" spans="2:11" x14ac:dyDescent="0.25">
      <c r="B41" s="159" t="s">
        <v>112</v>
      </c>
      <c r="C41" s="160">
        <v>29446</v>
      </c>
      <c r="D41" s="160">
        <v>365330</v>
      </c>
      <c r="E41" s="160">
        <v>416876</v>
      </c>
      <c r="F41" s="160">
        <v>446144</v>
      </c>
      <c r="G41" s="160">
        <v>461964</v>
      </c>
      <c r="H41" s="160">
        <v>470265</v>
      </c>
      <c r="I41" s="178">
        <f>IFERROR(H41/G41-1,"-")</f>
        <v>1.7968932644102154E-2</v>
      </c>
      <c r="J41" s="159">
        <f t="shared" si="17"/>
        <v>8301</v>
      </c>
      <c r="K41" s="161">
        <f t="shared" si="16"/>
        <v>0.19281974870473545</v>
      </c>
    </row>
    <row r="42" spans="2:11" x14ac:dyDescent="0.25">
      <c r="B42" s="163" t="s">
        <v>115</v>
      </c>
      <c r="C42" s="164">
        <v>2761</v>
      </c>
      <c r="D42" s="164">
        <v>187188</v>
      </c>
      <c r="E42" s="164">
        <v>212555</v>
      </c>
      <c r="F42" s="164">
        <v>234149</v>
      </c>
      <c r="G42" s="164">
        <v>237875</v>
      </c>
      <c r="H42" s="164">
        <v>244987</v>
      </c>
      <c r="I42" s="179">
        <f t="shared" ref="I42:I49" si="18">IFERROR(H42/G42-1,"-")</f>
        <v>2.9898055701523818E-2</v>
      </c>
      <c r="J42" s="163">
        <f t="shared" si="17"/>
        <v>7112</v>
      </c>
      <c r="K42" s="165">
        <f t="shared" si="16"/>
        <v>0.10045045192801298</v>
      </c>
    </row>
    <row r="43" spans="2:11" x14ac:dyDescent="0.25">
      <c r="B43" s="163" t="s">
        <v>118</v>
      </c>
      <c r="C43" s="164">
        <v>2229</v>
      </c>
      <c r="D43" s="164">
        <v>14523</v>
      </c>
      <c r="E43" s="164">
        <v>19123</v>
      </c>
      <c r="F43" s="164">
        <v>17749</v>
      </c>
      <c r="G43" s="164">
        <v>18722</v>
      </c>
      <c r="H43" s="164">
        <v>20307</v>
      </c>
      <c r="I43" s="179">
        <f t="shared" si="18"/>
        <v>8.4659758572801946E-2</v>
      </c>
      <c r="J43" s="163">
        <f t="shared" si="17"/>
        <v>1585</v>
      </c>
      <c r="K43" s="165">
        <f t="shared" si="16"/>
        <v>8.3263492646636749E-3</v>
      </c>
    </row>
    <row r="44" spans="2:11" x14ac:dyDescent="0.25">
      <c r="B44" s="163" t="s">
        <v>121</v>
      </c>
      <c r="C44" s="164">
        <v>3259</v>
      </c>
      <c r="D44" s="164">
        <v>9594</v>
      </c>
      <c r="E44" s="164">
        <v>11591</v>
      </c>
      <c r="F44" s="164">
        <v>11210</v>
      </c>
      <c r="G44" s="164">
        <v>12059</v>
      </c>
      <c r="H44" s="164">
        <v>14930</v>
      </c>
      <c r="I44" s="179">
        <f t="shared" si="18"/>
        <v>0.23807944273986226</v>
      </c>
      <c r="J44" s="163">
        <f t="shared" si="17"/>
        <v>2871</v>
      </c>
      <c r="K44" s="165">
        <f t="shared" si="16"/>
        <v>6.1216523623099746E-3</v>
      </c>
    </row>
    <row r="45" spans="2:11" x14ac:dyDescent="0.25">
      <c r="B45" s="163" t="s">
        <v>128</v>
      </c>
      <c r="C45" s="164">
        <v>2107</v>
      </c>
      <c r="D45" s="164">
        <v>17649</v>
      </c>
      <c r="E45" s="164">
        <v>16220</v>
      </c>
      <c r="F45" s="164">
        <v>18165</v>
      </c>
      <c r="G45" s="164">
        <v>16312</v>
      </c>
      <c r="H45" s="164">
        <v>17159</v>
      </c>
      <c r="I45" s="179">
        <f t="shared" si="18"/>
        <v>5.1924963217263365E-2</v>
      </c>
      <c r="J45" s="163">
        <f t="shared" si="17"/>
        <v>847</v>
      </c>
      <c r="K45" s="165">
        <f t="shared" si="16"/>
        <v>7.0355949688464068E-3</v>
      </c>
    </row>
    <row r="46" spans="2:11" x14ac:dyDescent="0.25">
      <c r="B46" s="163" t="s">
        <v>124</v>
      </c>
      <c r="C46" s="164">
        <v>2768</v>
      </c>
      <c r="D46" s="164">
        <v>16989</v>
      </c>
      <c r="E46" s="164">
        <v>19975</v>
      </c>
      <c r="F46" s="164">
        <v>20959</v>
      </c>
      <c r="G46" s="164">
        <v>17344</v>
      </c>
      <c r="H46" s="164">
        <v>18565</v>
      </c>
      <c r="I46" s="179">
        <f t="shared" si="18"/>
        <v>7.039898523985233E-2</v>
      </c>
      <c r="J46" s="163">
        <f t="shared" si="17"/>
        <v>1221</v>
      </c>
      <c r="K46" s="165">
        <f t="shared" si="16"/>
        <v>7.612088151794017E-3</v>
      </c>
    </row>
    <row r="47" spans="2:11" x14ac:dyDescent="0.25">
      <c r="B47" s="163" t="s">
        <v>133</v>
      </c>
      <c r="C47" s="164">
        <v>460</v>
      </c>
      <c r="D47" s="164">
        <v>4885</v>
      </c>
      <c r="E47" s="164">
        <v>6118</v>
      </c>
      <c r="F47" s="164">
        <v>5101</v>
      </c>
      <c r="G47" s="164">
        <v>6236</v>
      </c>
      <c r="H47" s="164">
        <v>4925</v>
      </c>
      <c r="I47" s="179">
        <f t="shared" si="18"/>
        <v>-0.21023091725465037</v>
      </c>
      <c r="J47" s="163">
        <f t="shared" si="17"/>
        <v>-1311</v>
      </c>
      <c r="K47" s="165">
        <f t="shared" si="16"/>
        <v>2.0193662347204704E-3</v>
      </c>
    </row>
    <row r="48" spans="2:11" x14ac:dyDescent="0.25">
      <c r="B48" s="163" t="s">
        <v>136</v>
      </c>
      <c r="C48" s="164">
        <v>632</v>
      </c>
      <c r="D48" s="164">
        <v>3867</v>
      </c>
      <c r="E48" s="164">
        <v>5813</v>
      </c>
      <c r="F48" s="164">
        <v>5357</v>
      </c>
      <c r="G48" s="164">
        <v>4641</v>
      </c>
      <c r="H48" s="164">
        <v>4925</v>
      </c>
      <c r="I48" s="179">
        <f t="shared" si="18"/>
        <v>6.1193708252531787E-2</v>
      </c>
      <c r="J48" s="163">
        <f t="shared" si="17"/>
        <v>284</v>
      </c>
      <c r="K48" s="165">
        <f t="shared" si="16"/>
        <v>2.0193662347204704E-3</v>
      </c>
    </row>
    <row r="49" spans="2:11" x14ac:dyDescent="0.25">
      <c r="B49" s="168" t="s">
        <v>150</v>
      </c>
      <c r="C49" s="169">
        <f t="shared" ref="C49:H49" si="19">C41-SUM(C42:C48)</f>
        <v>15230</v>
      </c>
      <c r="D49" s="169">
        <f t="shared" si="19"/>
        <v>110635</v>
      </c>
      <c r="E49" s="169">
        <f t="shared" si="19"/>
        <v>125481</v>
      </c>
      <c r="F49" s="169">
        <f t="shared" si="19"/>
        <v>133454</v>
      </c>
      <c r="G49" s="169">
        <f t="shared" si="19"/>
        <v>148775</v>
      </c>
      <c r="H49" s="169">
        <f t="shared" si="19"/>
        <v>144467</v>
      </c>
      <c r="I49" s="180">
        <f t="shared" si="18"/>
        <v>-2.8956477902873479E-2</v>
      </c>
      <c r="J49" s="168">
        <f>H49-G49</f>
        <v>-4308</v>
      </c>
      <c r="K49" s="170">
        <f t="shared" si="16"/>
        <v>5.9234879559667455E-2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C52+C55</f>
        <v>6896</v>
      </c>
      <c r="D51" s="176">
        <f t="shared" si="20"/>
        <v>19165</v>
      </c>
      <c r="E51" s="176">
        <f t="shared" si="20"/>
        <v>29935</v>
      </c>
      <c r="F51" s="176">
        <f t="shared" si="20"/>
        <v>26710</v>
      </c>
      <c r="G51" s="176">
        <f t="shared" si="20"/>
        <v>24109</v>
      </c>
      <c r="H51" s="176">
        <f t="shared" si="20"/>
        <v>29499</v>
      </c>
      <c r="I51" s="177">
        <f>IFERROR(H51/G51-1,"-")</f>
        <v>0.22356796217180297</v>
      </c>
      <c r="J51" s="176">
        <f>H51-G51</f>
        <v>5390</v>
      </c>
      <c r="K51" s="177">
        <f t="shared" ref="K51:K63" si="21">H51/H$9</f>
        <v>1.2095286204673941E-2</v>
      </c>
    </row>
    <row r="52" spans="2:11" x14ac:dyDescent="0.25">
      <c r="B52" s="159" t="s">
        <v>102</v>
      </c>
      <c r="C52" s="160">
        <v>2321</v>
      </c>
      <c r="D52" s="160">
        <v>2543</v>
      </c>
      <c r="E52" s="160">
        <v>13358</v>
      </c>
      <c r="F52" s="160">
        <v>8079</v>
      </c>
      <c r="G52" s="160">
        <v>4759</v>
      </c>
      <c r="H52" s="160">
        <v>9992</v>
      </c>
      <c r="I52" s="178">
        <f>IFERROR(H52/G52-1,"-")</f>
        <v>1.0996007564614416</v>
      </c>
      <c r="J52" s="159">
        <f t="shared" ref="J52:J62" si="22">H52-G52</f>
        <v>5233</v>
      </c>
      <c r="K52" s="161">
        <f t="shared" si="21"/>
        <v>4.0969558207770438E-3</v>
      </c>
    </row>
    <row r="53" spans="2:11" x14ac:dyDescent="0.25">
      <c r="B53" s="163" t="s">
        <v>108</v>
      </c>
      <c r="C53" s="164">
        <v>1161</v>
      </c>
      <c r="D53" s="164">
        <v>1046</v>
      </c>
      <c r="E53" s="164">
        <v>10013</v>
      </c>
      <c r="F53" s="164">
        <v>5363</v>
      </c>
      <c r="G53" s="164">
        <v>2834</v>
      </c>
      <c r="H53" s="164">
        <v>4965</v>
      </c>
      <c r="I53" s="179">
        <f>IFERROR(H53/G53-1,"-")</f>
        <v>0.75194071983062805</v>
      </c>
      <c r="J53" s="163">
        <f t="shared" si="22"/>
        <v>2131</v>
      </c>
      <c r="K53" s="165">
        <f t="shared" si="21"/>
        <v>2.0357671787588094E-3</v>
      </c>
    </row>
    <row r="54" spans="2:11" x14ac:dyDescent="0.25">
      <c r="B54" s="163" t="s">
        <v>105</v>
      </c>
      <c r="C54" s="164">
        <v>1160</v>
      </c>
      <c r="D54" s="164">
        <v>1497</v>
      </c>
      <c r="E54" s="164">
        <v>3345</v>
      </c>
      <c r="F54" s="164">
        <v>2716</v>
      </c>
      <c r="G54" s="164">
        <v>1925</v>
      </c>
      <c r="H54" s="164">
        <v>5027</v>
      </c>
      <c r="I54" s="179">
        <f>IFERROR(H54/G54-1,"-")</f>
        <v>1.6114285714285712</v>
      </c>
      <c r="J54" s="163">
        <f t="shared" si="22"/>
        <v>3102</v>
      </c>
      <c r="K54" s="165">
        <f t="shared" si="21"/>
        <v>2.0611886420182344E-3</v>
      </c>
    </row>
    <row r="55" spans="2:11" x14ac:dyDescent="0.25">
      <c r="B55" s="159" t="s">
        <v>112</v>
      </c>
      <c r="C55" s="160">
        <v>4575</v>
      </c>
      <c r="D55" s="160">
        <v>16622</v>
      </c>
      <c r="E55" s="160">
        <v>16577</v>
      </c>
      <c r="F55" s="160">
        <v>18631</v>
      </c>
      <c r="G55" s="160">
        <v>19350</v>
      </c>
      <c r="H55" s="160">
        <v>19507</v>
      </c>
      <c r="I55" s="178">
        <f>IFERROR(H55/G55-1,"-")</f>
        <v>8.1136950904392435E-3</v>
      </c>
      <c r="J55" s="159">
        <f t="shared" si="22"/>
        <v>157</v>
      </c>
      <c r="K55" s="161">
        <f t="shared" si="21"/>
        <v>7.9983303838968966E-3</v>
      </c>
    </row>
    <row r="56" spans="2:11" x14ac:dyDescent="0.25">
      <c r="B56" s="163" t="s">
        <v>115</v>
      </c>
      <c r="C56" s="164">
        <v>148</v>
      </c>
      <c r="D56" s="164">
        <v>6041</v>
      </c>
      <c r="E56" s="164">
        <v>5224</v>
      </c>
      <c r="F56" s="164">
        <v>6377</v>
      </c>
      <c r="G56" s="164">
        <v>6935</v>
      </c>
      <c r="H56" s="164">
        <v>5287</v>
      </c>
      <c r="I56" s="179">
        <f t="shared" ref="I56:I63" si="23">IFERROR(H56/G56-1,"-")</f>
        <v>-0.23763518385003601</v>
      </c>
      <c r="J56" s="163">
        <f t="shared" si="22"/>
        <v>-1648</v>
      </c>
      <c r="K56" s="165">
        <f t="shared" si="21"/>
        <v>2.1677947782674373E-3</v>
      </c>
    </row>
    <row r="57" spans="2:11" x14ac:dyDescent="0.25">
      <c r="B57" s="163" t="s">
        <v>118</v>
      </c>
      <c r="C57" s="164">
        <v>1674</v>
      </c>
      <c r="D57" s="164">
        <v>3822</v>
      </c>
      <c r="E57" s="164">
        <v>2863</v>
      </c>
      <c r="F57" s="164">
        <v>3406</v>
      </c>
      <c r="G57" s="164">
        <v>3773</v>
      </c>
      <c r="H57" s="164">
        <v>4138</v>
      </c>
      <c r="I57" s="179">
        <f t="shared" si="23"/>
        <v>9.6739994699178267E-2</v>
      </c>
      <c r="J57" s="163">
        <f t="shared" si="22"/>
        <v>365</v>
      </c>
      <c r="K57" s="165">
        <f t="shared" si="21"/>
        <v>1.6966776607661538E-3</v>
      </c>
    </row>
    <row r="58" spans="2:11" x14ac:dyDescent="0.25">
      <c r="B58" s="163" t="s">
        <v>121</v>
      </c>
      <c r="C58" s="164">
        <v>722</v>
      </c>
      <c r="D58" s="164">
        <v>1296</v>
      </c>
      <c r="E58" s="164">
        <v>1711</v>
      </c>
      <c r="F58" s="164">
        <v>1474</v>
      </c>
      <c r="G58" s="164">
        <v>1368</v>
      </c>
      <c r="H58" s="164">
        <v>2173</v>
      </c>
      <c r="I58" s="179">
        <f t="shared" si="23"/>
        <v>0.58845029239766089</v>
      </c>
      <c r="J58" s="163">
        <f t="shared" si="22"/>
        <v>805</v>
      </c>
      <c r="K58" s="165">
        <f t="shared" si="21"/>
        <v>8.909812848827579E-4</v>
      </c>
    </row>
    <row r="59" spans="2:11" x14ac:dyDescent="0.25">
      <c r="B59" s="163" t="s">
        <v>128</v>
      </c>
      <c r="C59" s="164">
        <v>109</v>
      </c>
      <c r="D59" s="164">
        <v>491</v>
      </c>
      <c r="E59" s="164">
        <v>384</v>
      </c>
      <c r="F59" s="164">
        <v>551</v>
      </c>
      <c r="G59" s="164">
        <v>568</v>
      </c>
      <c r="H59" s="164">
        <v>847</v>
      </c>
      <c r="I59" s="179">
        <f t="shared" si="23"/>
        <v>0.49119718309859151</v>
      </c>
      <c r="J59" s="163">
        <f t="shared" si="22"/>
        <v>279</v>
      </c>
      <c r="K59" s="165">
        <f t="shared" si="21"/>
        <v>3.472899900118251E-4</v>
      </c>
    </row>
    <row r="60" spans="2:11" x14ac:dyDescent="0.25">
      <c r="B60" s="163" t="s">
        <v>124</v>
      </c>
      <c r="C60" s="164">
        <v>164</v>
      </c>
      <c r="D60" s="164">
        <v>436</v>
      </c>
      <c r="E60" s="164">
        <v>372</v>
      </c>
      <c r="F60" s="164">
        <v>329</v>
      </c>
      <c r="G60" s="164">
        <v>535</v>
      </c>
      <c r="H60" s="164">
        <v>512</v>
      </c>
      <c r="I60" s="179">
        <f t="shared" si="23"/>
        <v>-4.2990654205607437E-2</v>
      </c>
      <c r="J60" s="163">
        <f t="shared" si="22"/>
        <v>-23</v>
      </c>
      <c r="K60" s="165">
        <f t="shared" si="21"/>
        <v>2.0993208369073725E-4</v>
      </c>
    </row>
    <row r="61" spans="2:11" x14ac:dyDescent="0.25">
      <c r="B61" s="163" t="s">
        <v>133</v>
      </c>
      <c r="C61" s="164">
        <v>39</v>
      </c>
      <c r="D61" s="164">
        <v>57</v>
      </c>
      <c r="E61" s="164">
        <v>154</v>
      </c>
      <c r="F61" s="164">
        <v>88</v>
      </c>
      <c r="G61" s="164">
        <v>170</v>
      </c>
      <c r="H61" s="164">
        <v>120</v>
      </c>
      <c r="I61" s="179">
        <f t="shared" si="23"/>
        <v>-0.29411764705882348</v>
      </c>
      <c r="J61" s="163">
        <f t="shared" si="22"/>
        <v>-50</v>
      </c>
      <c r="K61" s="165">
        <f t="shared" si="21"/>
        <v>4.9202832115016541E-5</v>
      </c>
    </row>
    <row r="62" spans="2:11" x14ac:dyDescent="0.25">
      <c r="B62" s="163" t="s">
        <v>136</v>
      </c>
      <c r="C62" s="164">
        <v>17</v>
      </c>
      <c r="D62" s="164">
        <v>95</v>
      </c>
      <c r="E62" s="164">
        <v>138</v>
      </c>
      <c r="F62" s="164">
        <v>88</v>
      </c>
      <c r="G62" s="164">
        <v>415</v>
      </c>
      <c r="H62" s="164">
        <v>123</v>
      </c>
      <c r="I62" s="179">
        <f t="shared" si="23"/>
        <v>-0.70361445783132526</v>
      </c>
      <c r="J62" s="163">
        <f t="shared" si="22"/>
        <v>-292</v>
      </c>
      <c r="K62" s="165">
        <f t="shared" si="21"/>
        <v>5.0432902917891951E-5</v>
      </c>
    </row>
    <row r="63" spans="2:11" x14ac:dyDescent="0.25">
      <c r="B63" s="168" t="s">
        <v>150</v>
      </c>
      <c r="C63" s="169">
        <f t="shared" ref="C63:H63" si="24">C55-SUM(C56:C62)</f>
        <v>1702</v>
      </c>
      <c r="D63" s="169">
        <f t="shared" si="24"/>
        <v>4384</v>
      </c>
      <c r="E63" s="169">
        <f t="shared" si="24"/>
        <v>5731</v>
      </c>
      <c r="F63" s="169">
        <f t="shared" si="24"/>
        <v>6318</v>
      </c>
      <c r="G63" s="169">
        <f t="shared" si="24"/>
        <v>5586</v>
      </c>
      <c r="H63" s="169">
        <f t="shared" si="24"/>
        <v>6307</v>
      </c>
      <c r="I63" s="180">
        <f t="shared" si="23"/>
        <v>0.12907268170426067</v>
      </c>
      <c r="J63" s="168">
        <f>H63-G63</f>
        <v>721</v>
      </c>
      <c r="K63" s="170">
        <f t="shared" si="21"/>
        <v>2.5860188512450777E-3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>
        <f t="shared" ref="C65:H65" si="25">C66+C69</f>
        <v>18908</v>
      </c>
      <c r="D65" s="176">
        <f t="shared" si="25"/>
        <v>85891</v>
      </c>
      <c r="E65" s="176">
        <f t="shared" si="25"/>
        <v>98742</v>
      </c>
      <c r="F65" s="176">
        <f t="shared" si="25"/>
        <v>110305</v>
      </c>
      <c r="G65" s="176">
        <f t="shared" si="25"/>
        <v>89955</v>
      </c>
      <c r="H65" s="176">
        <f t="shared" si="25"/>
        <v>91550</v>
      </c>
      <c r="I65" s="177">
        <f>IFERROR(H65/G65-1,"-")</f>
        <v>1.7731087766105214E-2</v>
      </c>
      <c r="J65" s="176">
        <f>H65-G65</f>
        <v>1595</v>
      </c>
      <c r="K65" s="177">
        <f t="shared" ref="K65:K77" si="26">H65/H$9</f>
        <v>3.7537660667748038E-2</v>
      </c>
    </row>
    <row r="66" spans="2:11" x14ac:dyDescent="0.25">
      <c r="B66" s="159" t="s">
        <v>102</v>
      </c>
      <c r="C66" s="160">
        <v>10843</v>
      </c>
      <c r="D66" s="160">
        <v>26332</v>
      </c>
      <c r="E66" s="160">
        <v>23526</v>
      </c>
      <c r="F66" s="160">
        <v>31284</v>
      </c>
      <c r="G66" s="160">
        <v>24581</v>
      </c>
      <c r="H66" s="160">
        <v>25415</v>
      </c>
      <c r="I66" s="178">
        <f>IFERROR(H66/G66-1,"-")</f>
        <v>3.3928644074691761E-2</v>
      </c>
      <c r="J66" s="159">
        <f t="shared" ref="J66:J76" si="27">H66-G66</f>
        <v>834</v>
      </c>
      <c r="K66" s="161">
        <f t="shared" si="26"/>
        <v>1.0420749818359545E-2</v>
      </c>
    </row>
    <row r="67" spans="2:11" x14ac:dyDescent="0.25">
      <c r="B67" s="163" t="s">
        <v>108</v>
      </c>
      <c r="C67" s="164">
        <v>10492</v>
      </c>
      <c r="D67" s="164">
        <v>21697</v>
      </c>
      <c r="E67" s="164">
        <v>18084</v>
      </c>
      <c r="F67" s="164">
        <v>18174</v>
      </c>
      <c r="G67" s="164">
        <v>9049</v>
      </c>
      <c r="H67" s="164">
        <v>11937</v>
      </c>
      <c r="I67" s="179">
        <f>IFERROR(H67/G67-1,"-")</f>
        <v>0.3191512874350757</v>
      </c>
      <c r="J67" s="163">
        <f t="shared" si="27"/>
        <v>2888</v>
      </c>
      <c r="K67" s="165">
        <f t="shared" si="26"/>
        <v>4.8944517246412708E-3</v>
      </c>
    </row>
    <row r="68" spans="2:11" x14ac:dyDescent="0.25">
      <c r="B68" s="163" t="s">
        <v>105</v>
      </c>
      <c r="C68" s="164">
        <v>351</v>
      </c>
      <c r="D68" s="164">
        <v>4635</v>
      </c>
      <c r="E68" s="164">
        <v>5442</v>
      </c>
      <c r="F68" s="164">
        <v>13110</v>
      </c>
      <c r="G68" s="164">
        <v>15532</v>
      </c>
      <c r="H68" s="164">
        <v>13478</v>
      </c>
      <c r="I68" s="179">
        <f>IFERROR(H68/G68-1,"-")</f>
        <v>-0.13224311099665209</v>
      </c>
      <c r="J68" s="163">
        <f t="shared" si="27"/>
        <v>-2054</v>
      </c>
      <c r="K68" s="165">
        <f t="shared" si="26"/>
        <v>5.5262980937182743E-3</v>
      </c>
    </row>
    <row r="69" spans="2:11" x14ac:dyDescent="0.25">
      <c r="B69" s="159" t="s">
        <v>112</v>
      </c>
      <c r="C69" s="160">
        <v>8065</v>
      </c>
      <c r="D69" s="160">
        <v>59559</v>
      </c>
      <c r="E69" s="160">
        <v>75216</v>
      </c>
      <c r="F69" s="160">
        <v>79021</v>
      </c>
      <c r="G69" s="160">
        <v>65374</v>
      </c>
      <c r="H69" s="160">
        <v>66135</v>
      </c>
      <c r="I69" s="178">
        <f>IFERROR(H69/G69-1,"-")</f>
        <v>1.1640713433475058E-2</v>
      </c>
      <c r="J69" s="159">
        <f t="shared" si="27"/>
        <v>761</v>
      </c>
      <c r="K69" s="161">
        <f t="shared" si="26"/>
        <v>2.7116910849388491E-2</v>
      </c>
    </row>
    <row r="70" spans="2:11" x14ac:dyDescent="0.25">
      <c r="B70" s="163" t="s">
        <v>115</v>
      </c>
      <c r="C70" s="164">
        <v>869</v>
      </c>
      <c r="D70" s="164">
        <v>26221</v>
      </c>
      <c r="E70" s="164">
        <v>28015</v>
      </c>
      <c r="F70" s="164">
        <v>26510</v>
      </c>
      <c r="G70" s="164">
        <v>27977</v>
      </c>
      <c r="H70" s="164">
        <v>30483</v>
      </c>
      <c r="I70" s="179">
        <f t="shared" ref="I70:I77" si="28">IFERROR(H70/G70-1,"-")</f>
        <v>8.9573578296457734E-2</v>
      </c>
      <c r="J70" s="163">
        <f t="shared" si="27"/>
        <v>2506</v>
      </c>
      <c r="K70" s="165">
        <f t="shared" si="26"/>
        <v>1.2498749428017077E-2</v>
      </c>
    </row>
    <row r="71" spans="2:11" x14ac:dyDescent="0.25">
      <c r="B71" s="163" t="s">
        <v>118</v>
      </c>
      <c r="C71" s="164">
        <v>1213</v>
      </c>
      <c r="D71" s="164">
        <v>5231</v>
      </c>
      <c r="E71" s="164">
        <v>6032</v>
      </c>
      <c r="F71" s="164">
        <v>5749</v>
      </c>
      <c r="G71" s="164">
        <v>6004</v>
      </c>
      <c r="H71" s="164">
        <v>5414</v>
      </c>
      <c r="I71" s="179">
        <f t="shared" si="28"/>
        <v>-9.8267821452365123E-2</v>
      </c>
      <c r="J71" s="163">
        <f t="shared" si="27"/>
        <v>-590</v>
      </c>
      <c r="K71" s="165">
        <f t="shared" si="26"/>
        <v>2.2198677755891627E-3</v>
      </c>
    </row>
    <row r="72" spans="2:11" x14ac:dyDescent="0.25">
      <c r="B72" s="163" t="s">
        <v>121</v>
      </c>
      <c r="C72" s="164">
        <v>1335</v>
      </c>
      <c r="D72" s="164">
        <v>8134</v>
      </c>
      <c r="E72" s="164">
        <v>8795</v>
      </c>
      <c r="F72" s="164">
        <v>10964</v>
      </c>
      <c r="G72" s="164">
        <v>5823</v>
      </c>
      <c r="H72" s="164">
        <v>5228</v>
      </c>
      <c r="I72" s="179">
        <f t="shared" si="28"/>
        <v>-0.10218100635411298</v>
      </c>
      <c r="J72" s="163">
        <f t="shared" si="27"/>
        <v>-595</v>
      </c>
      <c r="K72" s="165">
        <f t="shared" si="26"/>
        <v>2.1436033858108871E-3</v>
      </c>
    </row>
    <row r="73" spans="2:11" x14ac:dyDescent="0.25">
      <c r="B73" s="163" t="s">
        <v>128</v>
      </c>
      <c r="C73" s="164">
        <v>415</v>
      </c>
      <c r="D73" s="164">
        <v>982</v>
      </c>
      <c r="E73" s="164">
        <v>2013</v>
      </c>
      <c r="F73" s="164">
        <v>2589</v>
      </c>
      <c r="G73" s="164">
        <v>1590</v>
      </c>
      <c r="H73" s="164">
        <v>1837</v>
      </c>
      <c r="I73" s="179">
        <f t="shared" si="28"/>
        <v>0.15534591194968561</v>
      </c>
      <c r="J73" s="163">
        <f t="shared" si="27"/>
        <v>247</v>
      </c>
      <c r="K73" s="165">
        <f t="shared" si="26"/>
        <v>7.5321335496071151E-4</v>
      </c>
    </row>
    <row r="74" spans="2:11" x14ac:dyDescent="0.25">
      <c r="B74" s="163" t="s">
        <v>124</v>
      </c>
      <c r="C74" s="164">
        <v>436</v>
      </c>
      <c r="D74" s="164">
        <v>1715</v>
      </c>
      <c r="E74" s="164">
        <v>1370</v>
      </c>
      <c r="F74" s="164">
        <v>2185</v>
      </c>
      <c r="G74" s="164">
        <v>1749</v>
      </c>
      <c r="H74" s="164">
        <v>1523</v>
      </c>
      <c r="I74" s="179">
        <f t="shared" si="28"/>
        <v>-0.12921669525443114</v>
      </c>
      <c r="J74" s="163">
        <f t="shared" si="27"/>
        <v>-226</v>
      </c>
      <c r="K74" s="165">
        <f t="shared" si="26"/>
        <v>6.244659442597516E-4</v>
      </c>
    </row>
    <row r="75" spans="2:11" x14ac:dyDescent="0.25">
      <c r="B75" s="163" t="s">
        <v>133</v>
      </c>
      <c r="C75" s="164">
        <v>0</v>
      </c>
      <c r="D75" s="164">
        <v>884</v>
      </c>
      <c r="E75" s="164">
        <v>3184</v>
      </c>
      <c r="F75" s="164">
        <v>1641</v>
      </c>
      <c r="G75" s="164">
        <v>823</v>
      </c>
      <c r="H75" s="164">
        <v>503</v>
      </c>
      <c r="I75" s="179">
        <f t="shared" si="28"/>
        <v>-0.3888213851761847</v>
      </c>
      <c r="J75" s="163">
        <f t="shared" si="27"/>
        <v>-320</v>
      </c>
      <c r="K75" s="165">
        <f t="shared" si="26"/>
        <v>2.0624187128211099E-4</v>
      </c>
    </row>
    <row r="76" spans="2:11" x14ac:dyDescent="0.25">
      <c r="B76" s="163" t="s">
        <v>136</v>
      </c>
      <c r="C76" s="164">
        <v>0</v>
      </c>
      <c r="D76" s="164">
        <v>284</v>
      </c>
      <c r="E76" s="164">
        <v>910</v>
      </c>
      <c r="F76" s="164">
        <v>203</v>
      </c>
      <c r="G76" s="164">
        <v>523</v>
      </c>
      <c r="H76" s="164">
        <v>677</v>
      </c>
      <c r="I76" s="179">
        <f t="shared" si="28"/>
        <v>0.29445506692160617</v>
      </c>
      <c r="J76" s="163">
        <f t="shared" si="27"/>
        <v>154</v>
      </c>
      <c r="K76" s="165">
        <f t="shared" si="26"/>
        <v>2.7758597784888499E-4</v>
      </c>
    </row>
    <row r="77" spans="2:11" x14ac:dyDescent="0.25">
      <c r="B77" s="168" t="s">
        <v>150</v>
      </c>
      <c r="C77" s="169">
        <f t="shared" ref="C77:H77" si="29">C69-SUM(C70:C76)</f>
        <v>3797</v>
      </c>
      <c r="D77" s="169">
        <f t="shared" si="29"/>
        <v>16108</v>
      </c>
      <c r="E77" s="169">
        <f t="shared" si="29"/>
        <v>24897</v>
      </c>
      <c r="F77" s="169">
        <f t="shared" si="29"/>
        <v>29180</v>
      </c>
      <c r="G77" s="169">
        <f t="shared" si="29"/>
        <v>20885</v>
      </c>
      <c r="H77" s="169">
        <f t="shared" si="29"/>
        <v>20470</v>
      </c>
      <c r="I77" s="180">
        <f t="shared" si="28"/>
        <v>-1.9870720612880088E-2</v>
      </c>
      <c r="J77" s="168">
        <f>H77-G77</f>
        <v>-415</v>
      </c>
      <c r="K77" s="170">
        <f t="shared" si="26"/>
        <v>8.3931831116199045E-3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C80+C83</f>
        <v>85300</v>
      </c>
      <c r="D79" s="176">
        <f t="shared" si="30"/>
        <v>319384</v>
      </c>
      <c r="E79" s="176">
        <f t="shared" si="30"/>
        <v>370229</v>
      </c>
      <c r="F79" s="176">
        <f t="shared" si="30"/>
        <v>426511</v>
      </c>
      <c r="G79" s="176">
        <f t="shared" si="30"/>
        <v>425473</v>
      </c>
      <c r="H79" s="176">
        <f t="shared" si="30"/>
        <v>417256</v>
      </c>
      <c r="I79" s="177">
        <f>IFERROR(H79/G79-1,"-")</f>
        <v>-1.931262383276966E-2</v>
      </c>
      <c r="J79" s="176">
        <f>H79-G79</f>
        <v>-8217</v>
      </c>
      <c r="K79" s="177">
        <f t="shared" ref="K79:K91" si="31">H79/H$9</f>
        <v>0.17108480764152784</v>
      </c>
    </row>
    <row r="80" spans="2:11" x14ac:dyDescent="0.25">
      <c r="B80" s="159" t="s">
        <v>102</v>
      </c>
      <c r="C80" s="160">
        <v>51558</v>
      </c>
      <c r="D80" s="160">
        <v>160048</v>
      </c>
      <c r="E80" s="160">
        <v>168411</v>
      </c>
      <c r="F80" s="160">
        <v>174989</v>
      </c>
      <c r="G80" s="160">
        <v>178352</v>
      </c>
      <c r="H80" s="160">
        <v>183964</v>
      </c>
      <c r="I80" s="178">
        <f>IFERROR(H80/G80-1,"-")</f>
        <v>3.1465865255225545E-2</v>
      </c>
      <c r="J80" s="159">
        <f t="shared" ref="J80:J90" si="32">H80-G80</f>
        <v>5612</v>
      </c>
      <c r="K80" s="161">
        <f t="shared" si="31"/>
        <v>7.542958172672419E-2</v>
      </c>
    </row>
    <row r="81" spans="2:11" x14ac:dyDescent="0.25">
      <c r="B81" s="163" t="s">
        <v>108</v>
      </c>
      <c r="C81" s="164">
        <v>19409</v>
      </c>
      <c r="D81" s="164">
        <v>39526</v>
      </c>
      <c r="E81" s="164">
        <v>35895</v>
      </c>
      <c r="F81" s="164">
        <v>44235</v>
      </c>
      <c r="G81" s="164">
        <v>38969</v>
      </c>
      <c r="H81" s="164">
        <v>52343</v>
      </c>
      <c r="I81" s="179">
        <f>IFERROR(H81/G81-1,"-")</f>
        <v>0.34319587364315218</v>
      </c>
      <c r="J81" s="163">
        <f t="shared" si="32"/>
        <v>13374</v>
      </c>
      <c r="K81" s="165">
        <f t="shared" si="31"/>
        <v>2.1461865344969258E-2</v>
      </c>
    </row>
    <row r="82" spans="2:11" x14ac:dyDescent="0.25">
      <c r="B82" s="163" t="s">
        <v>105</v>
      </c>
      <c r="C82" s="164">
        <v>32149</v>
      </c>
      <c r="D82" s="164">
        <v>120522</v>
      </c>
      <c r="E82" s="164">
        <v>132516</v>
      </c>
      <c r="F82" s="164">
        <v>130754</v>
      </c>
      <c r="G82" s="164">
        <v>139383</v>
      </c>
      <c r="H82" s="164">
        <v>131621</v>
      </c>
      <c r="I82" s="179">
        <f>IFERROR(H82/G82-1,"-")</f>
        <v>-5.5688283363107383E-2</v>
      </c>
      <c r="J82" s="163">
        <f t="shared" si="32"/>
        <v>-7762</v>
      </c>
      <c r="K82" s="165">
        <f t="shared" si="31"/>
        <v>5.3967716381754932E-2</v>
      </c>
    </row>
    <row r="83" spans="2:11" x14ac:dyDescent="0.25">
      <c r="B83" s="159" t="s">
        <v>112</v>
      </c>
      <c r="C83" s="160">
        <v>33742</v>
      </c>
      <c r="D83" s="160">
        <v>159336</v>
      </c>
      <c r="E83" s="160">
        <v>201818</v>
      </c>
      <c r="F83" s="160">
        <v>251522</v>
      </c>
      <c r="G83" s="160">
        <v>247121</v>
      </c>
      <c r="H83" s="160">
        <v>233292</v>
      </c>
      <c r="I83" s="178">
        <f>IFERROR(H83/G83-1,"-")</f>
        <v>-5.5960440432015091E-2</v>
      </c>
      <c r="J83" s="159">
        <f t="shared" si="32"/>
        <v>-13829</v>
      </c>
      <c r="K83" s="161">
        <f t="shared" si="31"/>
        <v>9.565522591480366E-2</v>
      </c>
    </row>
    <row r="84" spans="2:11" x14ac:dyDescent="0.25">
      <c r="B84" s="163" t="s">
        <v>115</v>
      </c>
      <c r="C84" s="164">
        <v>2518</v>
      </c>
      <c r="D84" s="164">
        <v>32465</v>
      </c>
      <c r="E84" s="164">
        <v>43103</v>
      </c>
      <c r="F84" s="164">
        <v>53632</v>
      </c>
      <c r="G84" s="164">
        <v>56490</v>
      </c>
      <c r="H84" s="164">
        <v>53324</v>
      </c>
      <c r="I84" s="179">
        <f t="shared" ref="I84:I91" si="33">IFERROR(H84/G84-1,"-")</f>
        <v>-5.6045317755354929E-2</v>
      </c>
      <c r="J84" s="163">
        <f t="shared" si="32"/>
        <v>-3166</v>
      </c>
      <c r="K84" s="165">
        <f t="shared" si="31"/>
        <v>2.1864098497509518E-2</v>
      </c>
    </row>
    <row r="85" spans="2:11" x14ac:dyDescent="0.25">
      <c r="B85" s="163" t="s">
        <v>118</v>
      </c>
      <c r="C85" s="164">
        <v>7487</v>
      </c>
      <c r="D85" s="164">
        <v>51981</v>
      </c>
      <c r="E85" s="164">
        <v>62917</v>
      </c>
      <c r="F85" s="164">
        <v>71569</v>
      </c>
      <c r="G85" s="164">
        <v>67946</v>
      </c>
      <c r="H85" s="164">
        <v>60565</v>
      </c>
      <c r="I85" s="179">
        <f t="shared" si="33"/>
        <v>-0.10863038295116711</v>
      </c>
      <c r="J85" s="163">
        <f t="shared" si="32"/>
        <v>-7381</v>
      </c>
      <c r="K85" s="165">
        <f t="shared" si="31"/>
        <v>2.4833079392049807E-2</v>
      </c>
    </row>
    <row r="86" spans="2:11" x14ac:dyDescent="0.25">
      <c r="B86" s="163" t="s">
        <v>121</v>
      </c>
      <c r="C86" s="164">
        <v>6161</v>
      </c>
      <c r="D86" s="164">
        <v>14878</v>
      </c>
      <c r="E86" s="164">
        <v>19770</v>
      </c>
      <c r="F86" s="164">
        <v>31083</v>
      </c>
      <c r="G86" s="164">
        <v>27702</v>
      </c>
      <c r="H86" s="164">
        <v>27473</v>
      </c>
      <c r="I86" s="179">
        <f t="shared" si="33"/>
        <v>-8.2665511515414014E-3</v>
      </c>
      <c r="J86" s="163">
        <f t="shared" si="32"/>
        <v>-229</v>
      </c>
      <c r="K86" s="165">
        <f t="shared" si="31"/>
        <v>1.1264578389132078E-2</v>
      </c>
    </row>
    <row r="87" spans="2:11" x14ac:dyDescent="0.25">
      <c r="B87" s="163" t="s">
        <v>128</v>
      </c>
      <c r="C87" s="164">
        <v>702</v>
      </c>
      <c r="D87" s="164">
        <v>3235</v>
      </c>
      <c r="E87" s="164">
        <v>3613</v>
      </c>
      <c r="F87" s="164">
        <v>6765</v>
      </c>
      <c r="G87" s="164">
        <v>6932</v>
      </c>
      <c r="H87" s="164">
        <v>6406</v>
      </c>
      <c r="I87" s="179">
        <f t="shared" si="33"/>
        <v>-7.5879976918638237E-2</v>
      </c>
      <c r="J87" s="163">
        <f t="shared" si="32"/>
        <v>-526</v>
      </c>
      <c r="K87" s="165">
        <f t="shared" si="31"/>
        <v>2.6266111877399664E-3</v>
      </c>
    </row>
    <row r="88" spans="2:11" x14ac:dyDescent="0.25">
      <c r="B88" s="163" t="s">
        <v>124</v>
      </c>
      <c r="C88" s="164">
        <v>940</v>
      </c>
      <c r="D88" s="164">
        <v>2928</v>
      </c>
      <c r="E88" s="164">
        <v>3289</v>
      </c>
      <c r="F88" s="164">
        <v>4368</v>
      </c>
      <c r="G88" s="164">
        <v>4287</v>
      </c>
      <c r="H88" s="164">
        <v>5092</v>
      </c>
      <c r="I88" s="179">
        <f t="shared" si="33"/>
        <v>0.18777700023326327</v>
      </c>
      <c r="J88" s="163">
        <f t="shared" si="32"/>
        <v>805</v>
      </c>
      <c r="K88" s="165">
        <f t="shared" si="31"/>
        <v>2.0878401760805352E-3</v>
      </c>
    </row>
    <row r="89" spans="2:11" x14ac:dyDescent="0.25">
      <c r="B89" s="163" t="s">
        <v>133</v>
      </c>
      <c r="C89" s="164">
        <v>113</v>
      </c>
      <c r="D89" s="164">
        <v>1856</v>
      </c>
      <c r="E89" s="164">
        <v>2469</v>
      </c>
      <c r="F89" s="164">
        <v>2476</v>
      </c>
      <c r="G89" s="164">
        <v>2549</v>
      </c>
      <c r="H89" s="164">
        <v>2143</v>
      </c>
      <c r="I89" s="179">
        <f t="shared" si="33"/>
        <v>-0.15927814829344844</v>
      </c>
      <c r="J89" s="163">
        <f t="shared" si="32"/>
        <v>-406</v>
      </c>
      <c r="K89" s="165">
        <f t="shared" si="31"/>
        <v>8.7868057685400376E-4</v>
      </c>
    </row>
    <row r="90" spans="2:11" x14ac:dyDescent="0.25">
      <c r="B90" s="163" t="s">
        <v>136</v>
      </c>
      <c r="C90" s="164">
        <v>219</v>
      </c>
      <c r="D90" s="164">
        <v>1540</v>
      </c>
      <c r="E90" s="164">
        <v>2525</v>
      </c>
      <c r="F90" s="164">
        <v>2989</v>
      </c>
      <c r="G90" s="164">
        <v>2101</v>
      </c>
      <c r="H90" s="164">
        <v>2437</v>
      </c>
      <c r="I90" s="179">
        <f t="shared" si="33"/>
        <v>0.15992384578772012</v>
      </c>
      <c r="J90" s="163">
        <f t="shared" si="32"/>
        <v>336</v>
      </c>
      <c r="K90" s="165">
        <f t="shared" si="31"/>
        <v>9.9922751553579428E-4</v>
      </c>
    </row>
    <row r="91" spans="2:11" x14ac:dyDescent="0.25">
      <c r="B91" s="168" t="s">
        <v>150</v>
      </c>
      <c r="C91" s="169">
        <f t="shared" ref="C91:H91" si="34">C83-SUM(C84:C90)</f>
        <v>15602</v>
      </c>
      <c r="D91" s="169">
        <f t="shared" si="34"/>
        <v>50453</v>
      </c>
      <c r="E91" s="169">
        <f t="shared" si="34"/>
        <v>64132</v>
      </c>
      <c r="F91" s="169">
        <f t="shared" si="34"/>
        <v>78640</v>
      </c>
      <c r="G91" s="169">
        <f t="shared" si="34"/>
        <v>79114</v>
      </c>
      <c r="H91" s="169">
        <f t="shared" si="34"/>
        <v>75852</v>
      </c>
      <c r="I91" s="180">
        <f t="shared" si="33"/>
        <v>-4.1231640417625171E-2</v>
      </c>
      <c r="J91" s="168">
        <f>H91-G91</f>
        <v>-3262</v>
      </c>
      <c r="K91" s="170">
        <f t="shared" si="31"/>
        <v>3.1101110179901956E-2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>
        <f t="shared" ref="C93:H93" si="35">C94+C97</f>
        <v>14230</v>
      </c>
      <c r="D93" s="176">
        <f t="shared" si="35"/>
        <v>28946</v>
      </c>
      <c r="E93" s="176">
        <f t="shared" si="35"/>
        <v>35023</v>
      </c>
      <c r="F93" s="176">
        <f t="shared" si="35"/>
        <v>33791</v>
      </c>
      <c r="G93" s="176">
        <f t="shared" si="35"/>
        <v>31909</v>
      </c>
      <c r="H93" s="176">
        <f t="shared" si="35"/>
        <v>31112</v>
      </c>
      <c r="I93" s="177">
        <f>IFERROR(H93/G93-1,"-")</f>
        <v>-2.4977279137547437E-2</v>
      </c>
      <c r="J93" s="176">
        <f>H93-G93</f>
        <v>-797</v>
      </c>
      <c r="K93" s="177">
        <f t="shared" ref="K93:K105" si="36">H93/H$9</f>
        <v>1.2756654273019955E-2</v>
      </c>
    </row>
    <row r="94" spans="2:11" x14ac:dyDescent="0.25">
      <c r="B94" s="159" t="s">
        <v>102</v>
      </c>
      <c r="C94" s="160">
        <v>9042</v>
      </c>
      <c r="D94" s="160">
        <v>18683</v>
      </c>
      <c r="E94" s="160">
        <v>23106</v>
      </c>
      <c r="F94" s="160">
        <v>20343</v>
      </c>
      <c r="G94" s="160">
        <v>19090</v>
      </c>
      <c r="H94" s="160">
        <v>19531</v>
      </c>
      <c r="I94" s="178">
        <f>IFERROR(H94/G94-1,"-")</f>
        <v>2.3101100052383527E-2</v>
      </c>
      <c r="J94" s="159">
        <f t="shared" ref="J94:J104" si="37">H94-G94</f>
        <v>441</v>
      </c>
      <c r="K94" s="161">
        <f t="shared" si="36"/>
        <v>8.0081709503199011E-3</v>
      </c>
    </row>
    <row r="95" spans="2:11" x14ac:dyDescent="0.25">
      <c r="B95" s="163" t="s">
        <v>108</v>
      </c>
      <c r="C95" s="164">
        <v>4883</v>
      </c>
      <c r="D95" s="164">
        <v>9207</v>
      </c>
      <c r="E95" s="164">
        <v>7164</v>
      </c>
      <c r="F95" s="164">
        <v>6280</v>
      </c>
      <c r="G95" s="164">
        <v>6212</v>
      </c>
      <c r="H95" s="164">
        <v>8055</v>
      </c>
      <c r="I95" s="179">
        <f>IFERROR(H95/G95-1,"-")</f>
        <v>0.29668383773341911</v>
      </c>
      <c r="J95" s="163">
        <f t="shared" si="37"/>
        <v>1843</v>
      </c>
      <c r="K95" s="165">
        <f t="shared" si="36"/>
        <v>3.3027401057204851E-3</v>
      </c>
    </row>
    <row r="96" spans="2:11" x14ac:dyDescent="0.25">
      <c r="B96" s="163" t="s">
        <v>105</v>
      </c>
      <c r="C96" s="164">
        <v>4159</v>
      </c>
      <c r="D96" s="164">
        <v>9476</v>
      </c>
      <c r="E96" s="164">
        <v>15942</v>
      </c>
      <c r="F96" s="164">
        <v>14063</v>
      </c>
      <c r="G96" s="164">
        <v>12878</v>
      </c>
      <c r="H96" s="164">
        <v>11476</v>
      </c>
      <c r="I96" s="179">
        <f>IFERROR(H96/G96-1,"-")</f>
        <v>-0.10886783662059329</v>
      </c>
      <c r="J96" s="163">
        <f t="shared" si="37"/>
        <v>-1402</v>
      </c>
      <c r="K96" s="165">
        <f t="shared" si="36"/>
        <v>4.7054308445994147E-3</v>
      </c>
    </row>
    <row r="97" spans="2:11" x14ac:dyDescent="0.25">
      <c r="B97" s="159" t="s">
        <v>112</v>
      </c>
      <c r="C97" s="160">
        <v>5188</v>
      </c>
      <c r="D97" s="160">
        <v>10263</v>
      </c>
      <c r="E97" s="160">
        <v>11917</v>
      </c>
      <c r="F97" s="160">
        <v>13448</v>
      </c>
      <c r="G97" s="160">
        <v>12819</v>
      </c>
      <c r="H97" s="160">
        <v>11581</v>
      </c>
      <c r="I97" s="178">
        <f>IFERROR(H97/G97-1,"-")</f>
        <v>-9.6575395896715821E-2</v>
      </c>
      <c r="J97" s="159">
        <f t="shared" si="37"/>
        <v>-1238</v>
      </c>
      <c r="K97" s="161">
        <f t="shared" si="36"/>
        <v>4.7484833227000546E-3</v>
      </c>
    </row>
    <row r="98" spans="2:11" x14ac:dyDescent="0.25">
      <c r="B98" s="163" t="s">
        <v>115</v>
      </c>
      <c r="C98" s="164">
        <v>194</v>
      </c>
      <c r="D98" s="164">
        <v>1389</v>
      </c>
      <c r="E98" s="164">
        <v>1721</v>
      </c>
      <c r="F98" s="164">
        <v>2001</v>
      </c>
      <c r="G98" s="164">
        <v>1690</v>
      </c>
      <c r="H98" s="164">
        <v>1622</v>
      </c>
      <c r="I98" s="179">
        <f t="shared" ref="I98:I105" si="38">IFERROR(H98/G98-1,"-")</f>
        <v>-4.0236686390532572E-2</v>
      </c>
      <c r="J98" s="163">
        <f t="shared" si="37"/>
        <v>-68</v>
      </c>
      <c r="K98" s="165">
        <f t="shared" si="36"/>
        <v>6.6505828075464019E-4</v>
      </c>
    </row>
    <row r="99" spans="2:11" x14ac:dyDescent="0.25">
      <c r="B99" s="163" t="s">
        <v>118</v>
      </c>
      <c r="C99" s="164">
        <v>779</v>
      </c>
      <c r="D99" s="164">
        <v>1979</v>
      </c>
      <c r="E99" s="164">
        <v>2132</v>
      </c>
      <c r="F99" s="164">
        <v>2613</v>
      </c>
      <c r="G99" s="164">
        <v>2297</v>
      </c>
      <c r="H99" s="164">
        <v>1995</v>
      </c>
      <c r="I99" s="179">
        <f t="shared" si="38"/>
        <v>-0.13147583804962992</v>
      </c>
      <c r="J99" s="163">
        <f t="shared" si="37"/>
        <v>-302</v>
      </c>
      <c r="K99" s="165">
        <f t="shared" si="36"/>
        <v>8.1799708391215001E-4</v>
      </c>
    </row>
    <row r="100" spans="2:11" x14ac:dyDescent="0.25">
      <c r="B100" s="163" t="s">
        <v>121</v>
      </c>
      <c r="C100" s="164">
        <v>2064</v>
      </c>
      <c r="D100" s="164">
        <v>1979</v>
      </c>
      <c r="E100" s="164">
        <v>2303</v>
      </c>
      <c r="F100" s="164">
        <v>2266</v>
      </c>
      <c r="G100" s="164">
        <v>2173</v>
      </c>
      <c r="H100" s="164">
        <v>2119</v>
      </c>
      <c r="I100" s="179">
        <f t="shared" si="38"/>
        <v>-2.4850437183617125E-2</v>
      </c>
      <c r="J100" s="163">
        <f t="shared" si="37"/>
        <v>-54</v>
      </c>
      <c r="K100" s="165">
        <f t="shared" si="36"/>
        <v>8.6884001043100042E-4</v>
      </c>
    </row>
    <row r="101" spans="2:11" x14ac:dyDescent="0.25">
      <c r="B101" s="163" t="s">
        <v>128</v>
      </c>
      <c r="C101" s="164">
        <v>99</v>
      </c>
      <c r="D101" s="164">
        <v>714</v>
      </c>
      <c r="E101" s="164">
        <v>569</v>
      </c>
      <c r="F101" s="164">
        <v>627</v>
      </c>
      <c r="G101" s="164">
        <v>622</v>
      </c>
      <c r="H101" s="164">
        <v>590</v>
      </c>
      <c r="I101" s="179">
        <f t="shared" si="38"/>
        <v>-5.144694533762062E-2</v>
      </c>
      <c r="J101" s="163">
        <f t="shared" si="37"/>
        <v>-32</v>
      </c>
      <c r="K101" s="165">
        <f t="shared" si="36"/>
        <v>2.4191392456549799E-4</v>
      </c>
    </row>
    <row r="102" spans="2:11" x14ac:dyDescent="0.25">
      <c r="B102" s="163" t="s">
        <v>124</v>
      </c>
      <c r="C102" s="164">
        <v>197</v>
      </c>
      <c r="D102" s="164">
        <v>434</v>
      </c>
      <c r="E102" s="164">
        <v>336</v>
      </c>
      <c r="F102" s="164">
        <v>539</v>
      </c>
      <c r="G102" s="164">
        <v>523</v>
      </c>
      <c r="H102" s="164">
        <v>491</v>
      </c>
      <c r="I102" s="179">
        <f t="shared" si="38"/>
        <v>-6.1185468451242842E-2</v>
      </c>
      <c r="J102" s="163">
        <f t="shared" si="37"/>
        <v>-32</v>
      </c>
      <c r="K102" s="165">
        <f t="shared" si="36"/>
        <v>2.0132158807060935E-4</v>
      </c>
    </row>
    <row r="103" spans="2:11" x14ac:dyDescent="0.25">
      <c r="B103" s="163" t="s">
        <v>133</v>
      </c>
      <c r="C103" s="164">
        <v>19</v>
      </c>
      <c r="D103" s="164">
        <v>190</v>
      </c>
      <c r="E103" s="164">
        <v>96</v>
      </c>
      <c r="F103" s="164">
        <v>161</v>
      </c>
      <c r="G103" s="164">
        <v>153</v>
      </c>
      <c r="H103" s="164">
        <v>123</v>
      </c>
      <c r="I103" s="179">
        <f t="shared" si="38"/>
        <v>-0.19607843137254899</v>
      </c>
      <c r="J103" s="163">
        <f t="shared" si="37"/>
        <v>-30</v>
      </c>
      <c r="K103" s="165">
        <f t="shared" si="36"/>
        <v>5.0432902917891951E-5</v>
      </c>
    </row>
    <row r="104" spans="2:11" x14ac:dyDescent="0.25">
      <c r="B104" s="163" t="s">
        <v>136</v>
      </c>
      <c r="C104" s="164">
        <v>44</v>
      </c>
      <c r="D104" s="164">
        <v>103</v>
      </c>
      <c r="E104" s="164">
        <v>164</v>
      </c>
      <c r="F104" s="164">
        <v>267</v>
      </c>
      <c r="G104" s="164">
        <v>149</v>
      </c>
      <c r="H104" s="164">
        <v>115</v>
      </c>
      <c r="I104" s="179">
        <f t="shared" si="38"/>
        <v>-0.22818791946308725</v>
      </c>
      <c r="J104" s="163">
        <f t="shared" si="37"/>
        <v>-34</v>
      </c>
      <c r="K104" s="165">
        <f t="shared" si="36"/>
        <v>4.7152714110224186E-5</v>
      </c>
    </row>
    <row r="105" spans="2:11" x14ac:dyDescent="0.25">
      <c r="B105" s="168" t="s">
        <v>150</v>
      </c>
      <c r="C105" s="169">
        <f t="shared" ref="C105:H105" si="39">C97-SUM(C98:C104)</f>
        <v>1792</v>
      </c>
      <c r="D105" s="169">
        <f t="shared" si="39"/>
        <v>3475</v>
      </c>
      <c r="E105" s="169">
        <f t="shared" si="39"/>
        <v>4596</v>
      </c>
      <c r="F105" s="169">
        <f t="shared" si="39"/>
        <v>4974</v>
      </c>
      <c r="G105" s="169">
        <f t="shared" si="39"/>
        <v>5212</v>
      </c>
      <c r="H105" s="169">
        <f t="shared" si="39"/>
        <v>4526</v>
      </c>
      <c r="I105" s="180">
        <f t="shared" si="38"/>
        <v>-0.13161933998465081</v>
      </c>
      <c r="J105" s="168">
        <f>H105-G105</f>
        <v>-686</v>
      </c>
      <c r="K105" s="170">
        <f t="shared" si="36"/>
        <v>1.8557668179380404E-3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C108+C111</f>
        <v>40119</v>
      </c>
      <c r="D107" s="176">
        <f t="shared" si="40"/>
        <v>91892</v>
      </c>
      <c r="E107" s="176">
        <f t="shared" si="40"/>
        <v>130179</v>
      </c>
      <c r="F107" s="176">
        <f t="shared" si="40"/>
        <v>120964</v>
      </c>
      <c r="G107" s="176">
        <f t="shared" si="40"/>
        <v>131872</v>
      </c>
      <c r="H107" s="176">
        <f t="shared" si="40"/>
        <v>113182</v>
      </c>
      <c r="I107" s="177">
        <f>IFERROR(H107/G107-1,"-")</f>
        <v>-0.14172834263528267</v>
      </c>
      <c r="J107" s="176">
        <f>H107-G107</f>
        <v>-18690</v>
      </c>
      <c r="K107" s="177">
        <f t="shared" ref="K107:K119" si="41">H107/H$9</f>
        <v>4.6407291203681686E-2</v>
      </c>
    </row>
    <row r="108" spans="2:11" x14ac:dyDescent="0.25">
      <c r="B108" s="159" t="s">
        <v>102</v>
      </c>
      <c r="C108" s="160">
        <v>23621</v>
      </c>
      <c r="D108" s="160">
        <v>20119</v>
      </c>
      <c r="E108" s="160">
        <v>27482</v>
      </c>
      <c r="F108" s="160">
        <v>25067</v>
      </c>
      <c r="G108" s="160">
        <v>28025</v>
      </c>
      <c r="H108" s="160">
        <v>21901</v>
      </c>
      <c r="I108" s="178">
        <f>IFERROR(H108/G108-1,"-")</f>
        <v>-0.21851917930419273</v>
      </c>
      <c r="J108" s="159">
        <f t="shared" ref="J108:J118" si="42">H108-G108</f>
        <v>-6124</v>
      </c>
      <c r="K108" s="161">
        <f t="shared" si="41"/>
        <v>8.9799268845914774E-3</v>
      </c>
    </row>
    <row r="109" spans="2:11" x14ac:dyDescent="0.25">
      <c r="B109" s="163" t="s">
        <v>108</v>
      </c>
      <c r="C109" s="164">
        <v>14663</v>
      </c>
      <c r="D109" s="164">
        <v>5588</v>
      </c>
      <c r="E109" s="164">
        <v>10100</v>
      </c>
      <c r="F109" s="164">
        <v>6918</v>
      </c>
      <c r="G109" s="164">
        <v>9152</v>
      </c>
      <c r="H109" s="164">
        <v>12391</v>
      </c>
      <c r="I109" s="179">
        <f>IFERROR(H109/G109-1,"-")</f>
        <v>0.35391171328671334</v>
      </c>
      <c r="J109" s="163">
        <f t="shared" si="42"/>
        <v>3239</v>
      </c>
      <c r="K109" s="165">
        <f t="shared" si="41"/>
        <v>5.0806024394764162E-3</v>
      </c>
    </row>
    <row r="110" spans="2:11" x14ac:dyDescent="0.25">
      <c r="B110" s="163" t="s">
        <v>105</v>
      </c>
      <c r="C110" s="164">
        <v>8958</v>
      </c>
      <c r="D110" s="164">
        <v>14531</v>
      </c>
      <c r="E110" s="164">
        <v>17382</v>
      </c>
      <c r="F110" s="164">
        <v>18149</v>
      </c>
      <c r="G110" s="164">
        <v>18873</v>
      </c>
      <c r="H110" s="164">
        <v>9510</v>
      </c>
      <c r="I110" s="179">
        <f>IFERROR(H110/G110-1,"-")</f>
        <v>-0.49610554760769354</v>
      </c>
      <c r="J110" s="163">
        <f t="shared" si="42"/>
        <v>-9363</v>
      </c>
      <c r="K110" s="165">
        <f t="shared" si="41"/>
        <v>3.8993244451150607E-3</v>
      </c>
    </row>
    <row r="111" spans="2:11" x14ac:dyDescent="0.25">
      <c r="B111" s="159" t="s">
        <v>112</v>
      </c>
      <c r="C111" s="160">
        <v>16498</v>
      </c>
      <c r="D111" s="160">
        <v>71773</v>
      </c>
      <c r="E111" s="160">
        <v>102697</v>
      </c>
      <c r="F111" s="160">
        <v>95897</v>
      </c>
      <c r="G111" s="160">
        <v>103847</v>
      </c>
      <c r="H111" s="160">
        <v>91281</v>
      </c>
      <c r="I111" s="178">
        <f>IFERROR(H111/G111-1,"-")</f>
        <v>-0.12100493995974848</v>
      </c>
      <c r="J111" s="159">
        <f t="shared" si="42"/>
        <v>-12566</v>
      </c>
      <c r="K111" s="161">
        <f t="shared" si="41"/>
        <v>3.742736431909021E-2</v>
      </c>
    </row>
    <row r="112" spans="2:11" x14ac:dyDescent="0.25">
      <c r="B112" s="163" t="s">
        <v>115</v>
      </c>
      <c r="C112" s="164">
        <v>2558</v>
      </c>
      <c r="D112" s="164">
        <v>41536</v>
      </c>
      <c r="E112" s="164">
        <v>67050</v>
      </c>
      <c r="F112" s="164">
        <v>59434</v>
      </c>
      <c r="G112" s="164">
        <v>61942</v>
      </c>
      <c r="H112" s="164">
        <v>57507</v>
      </c>
      <c r="I112" s="179">
        <f t="shared" ref="I112:I119" si="43">IFERROR(H112/G112-1,"-")</f>
        <v>-7.1599237996835763E-2</v>
      </c>
      <c r="J112" s="163">
        <f t="shared" si="42"/>
        <v>-4435</v>
      </c>
      <c r="K112" s="165">
        <f t="shared" si="41"/>
        <v>2.3579227220318803E-2</v>
      </c>
    </row>
    <row r="113" spans="2:11" x14ac:dyDescent="0.25">
      <c r="B113" s="163" t="s">
        <v>118</v>
      </c>
      <c r="C113" s="164">
        <v>4023</v>
      </c>
      <c r="D113" s="164">
        <v>3443</v>
      </c>
      <c r="E113" s="164">
        <v>4626</v>
      </c>
      <c r="F113" s="164">
        <v>4236</v>
      </c>
      <c r="G113" s="164">
        <v>4964</v>
      </c>
      <c r="H113" s="164">
        <v>4261</v>
      </c>
      <c r="I113" s="179">
        <f t="shared" si="43"/>
        <v>-0.14161966156325545</v>
      </c>
      <c r="J113" s="163">
        <f t="shared" si="42"/>
        <v>-703</v>
      </c>
      <c r="K113" s="165">
        <f t="shared" si="41"/>
        <v>1.7471105636840457E-3</v>
      </c>
    </row>
    <row r="114" spans="2:11" x14ac:dyDescent="0.25">
      <c r="B114" s="163" t="s">
        <v>121</v>
      </c>
      <c r="C114" s="164">
        <v>3021</v>
      </c>
      <c r="D114" s="164">
        <v>4452</v>
      </c>
      <c r="E114" s="164">
        <v>8384</v>
      </c>
      <c r="F114" s="164">
        <v>6677</v>
      </c>
      <c r="G114" s="164">
        <v>8465</v>
      </c>
      <c r="H114" s="164">
        <v>7108</v>
      </c>
      <c r="I114" s="179">
        <f t="shared" si="43"/>
        <v>-0.16030714707619609</v>
      </c>
      <c r="J114" s="163">
        <f t="shared" si="42"/>
        <v>-1357</v>
      </c>
      <c r="K114" s="165">
        <f t="shared" si="41"/>
        <v>2.9144477556128129E-3</v>
      </c>
    </row>
    <row r="115" spans="2:11" x14ac:dyDescent="0.25">
      <c r="B115" s="163" t="s">
        <v>128</v>
      </c>
      <c r="C115" s="164">
        <v>1119</v>
      </c>
      <c r="D115" s="164">
        <v>3705</v>
      </c>
      <c r="E115" s="164">
        <v>3200</v>
      </c>
      <c r="F115" s="164">
        <v>3495</v>
      </c>
      <c r="G115" s="164">
        <v>3758</v>
      </c>
      <c r="H115" s="164">
        <v>1883</v>
      </c>
      <c r="I115" s="179">
        <f t="shared" si="43"/>
        <v>-0.49893560404470461</v>
      </c>
      <c r="J115" s="163">
        <f t="shared" si="42"/>
        <v>-1875</v>
      </c>
      <c r="K115" s="165">
        <f t="shared" si="41"/>
        <v>7.7207444060480121E-4</v>
      </c>
    </row>
    <row r="116" spans="2:11" x14ac:dyDescent="0.25">
      <c r="B116" s="163" t="s">
        <v>124</v>
      </c>
      <c r="C116" s="164">
        <v>1529</v>
      </c>
      <c r="D116" s="164">
        <v>2714</v>
      </c>
      <c r="E116" s="164">
        <v>3093</v>
      </c>
      <c r="F116" s="164">
        <v>2720</v>
      </c>
      <c r="G116" s="164">
        <v>2718</v>
      </c>
      <c r="H116" s="164">
        <v>1525</v>
      </c>
      <c r="I116" s="179">
        <f t="shared" si="43"/>
        <v>-0.4389256806475349</v>
      </c>
      <c r="J116" s="163">
        <f t="shared" si="42"/>
        <v>-1193</v>
      </c>
      <c r="K116" s="165">
        <f t="shared" si="41"/>
        <v>6.2528599146166857E-4</v>
      </c>
    </row>
    <row r="117" spans="2:11" x14ac:dyDescent="0.25">
      <c r="B117" s="163" t="s">
        <v>133</v>
      </c>
      <c r="C117" s="164">
        <v>31</v>
      </c>
      <c r="D117" s="164">
        <v>433</v>
      </c>
      <c r="E117" s="164">
        <v>739</v>
      </c>
      <c r="F117" s="164">
        <v>822</v>
      </c>
      <c r="G117" s="164">
        <v>811</v>
      </c>
      <c r="H117" s="164">
        <v>874</v>
      </c>
      <c r="I117" s="179">
        <f t="shared" si="43"/>
        <v>7.7681874229346581E-2</v>
      </c>
      <c r="J117" s="163">
        <f t="shared" si="42"/>
        <v>63</v>
      </c>
      <c r="K117" s="165">
        <f t="shared" si="41"/>
        <v>3.5836062723770378E-4</v>
      </c>
    </row>
    <row r="118" spans="2:11" x14ac:dyDescent="0.25">
      <c r="B118" s="163" t="s">
        <v>136</v>
      </c>
      <c r="C118" s="164">
        <v>17</v>
      </c>
      <c r="D118" s="164">
        <v>628</v>
      </c>
      <c r="E118" s="164">
        <v>383</v>
      </c>
      <c r="F118" s="164">
        <v>1041</v>
      </c>
      <c r="G118" s="164">
        <v>667</v>
      </c>
      <c r="H118" s="164">
        <v>809</v>
      </c>
      <c r="I118" s="179">
        <f t="shared" si="43"/>
        <v>0.21289355322338821</v>
      </c>
      <c r="J118" s="163">
        <f t="shared" si="42"/>
        <v>142</v>
      </c>
      <c r="K118" s="165">
        <f t="shared" si="41"/>
        <v>3.3170909317540318E-4</v>
      </c>
    </row>
    <row r="119" spans="2:11" x14ac:dyDescent="0.25">
      <c r="B119" s="168" t="s">
        <v>150</v>
      </c>
      <c r="C119" s="169">
        <f t="shared" ref="C119:H119" si="44">C111-SUM(C112:C118)</f>
        <v>4200</v>
      </c>
      <c r="D119" s="169">
        <f t="shared" si="44"/>
        <v>14862</v>
      </c>
      <c r="E119" s="169">
        <f t="shared" si="44"/>
        <v>15222</v>
      </c>
      <c r="F119" s="169">
        <f t="shared" si="44"/>
        <v>17472</v>
      </c>
      <c r="G119" s="169">
        <f t="shared" si="44"/>
        <v>20522</v>
      </c>
      <c r="H119" s="169">
        <f t="shared" si="44"/>
        <v>17314</v>
      </c>
      <c r="I119" s="180">
        <f t="shared" si="43"/>
        <v>-0.15632004677906641</v>
      </c>
      <c r="J119" s="168">
        <f>H119-G119</f>
        <v>-3208</v>
      </c>
      <c r="K119" s="170">
        <f t="shared" si="41"/>
        <v>7.0991486269949694E-3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>
        <f t="shared" ref="C121:H121" si="45">C122+C125</f>
        <v>73201</v>
      </c>
      <c r="D121" s="176">
        <f t="shared" si="45"/>
        <v>122504</v>
      </c>
      <c r="E121" s="176">
        <f t="shared" si="45"/>
        <v>144321</v>
      </c>
      <c r="F121" s="176">
        <f t="shared" si="45"/>
        <v>146578</v>
      </c>
      <c r="G121" s="176">
        <f t="shared" si="45"/>
        <v>164634</v>
      </c>
      <c r="H121" s="176">
        <f t="shared" si="45"/>
        <v>168537</v>
      </c>
      <c r="I121" s="177">
        <f>IFERROR(H121/G121-1,"-")</f>
        <v>2.3707132184117574E-2</v>
      </c>
      <c r="J121" s="176">
        <f>H121-G121</f>
        <v>3903</v>
      </c>
      <c r="K121" s="177">
        <f t="shared" ref="K121:K133" si="46">H121/H$9</f>
        <v>6.910414763473785E-2</v>
      </c>
    </row>
    <row r="122" spans="2:11" x14ac:dyDescent="0.25">
      <c r="B122" s="159" t="s">
        <v>102</v>
      </c>
      <c r="C122" s="160">
        <v>48582</v>
      </c>
      <c r="D122" s="160">
        <v>75501</v>
      </c>
      <c r="E122" s="160">
        <v>88976</v>
      </c>
      <c r="F122" s="160">
        <v>91656</v>
      </c>
      <c r="G122" s="160">
        <v>105634</v>
      </c>
      <c r="H122" s="160">
        <v>105943</v>
      </c>
      <c r="I122" s="178">
        <f>IFERROR(H122/G122-1,"-")</f>
        <v>2.9251945396369106E-3</v>
      </c>
      <c r="J122" s="159">
        <f t="shared" ref="J122:J132" si="47">H122-G122</f>
        <v>309</v>
      </c>
      <c r="K122" s="161">
        <f t="shared" si="46"/>
        <v>4.3439130356343308E-2</v>
      </c>
    </row>
    <row r="123" spans="2:11" x14ac:dyDescent="0.25">
      <c r="B123" s="163" t="s">
        <v>108</v>
      </c>
      <c r="C123" s="164">
        <v>25464</v>
      </c>
      <c r="D123" s="164">
        <v>38799</v>
      </c>
      <c r="E123" s="164">
        <v>40952</v>
      </c>
      <c r="F123" s="164">
        <v>43382</v>
      </c>
      <c r="G123" s="164">
        <v>55226</v>
      </c>
      <c r="H123" s="164">
        <v>55216</v>
      </c>
      <c r="I123" s="179">
        <f>IFERROR(H123/G123-1,"-")</f>
        <v>-1.8107413174950349E-4</v>
      </c>
      <c r="J123" s="163">
        <f t="shared" si="47"/>
        <v>-10</v>
      </c>
      <c r="K123" s="165">
        <f t="shared" si="46"/>
        <v>2.2639863150522944E-2</v>
      </c>
    </row>
    <row r="124" spans="2:11" x14ac:dyDescent="0.25">
      <c r="B124" s="163" t="s">
        <v>105</v>
      </c>
      <c r="C124" s="164">
        <v>23118</v>
      </c>
      <c r="D124" s="164">
        <v>36702</v>
      </c>
      <c r="E124" s="164">
        <v>48024</v>
      </c>
      <c r="F124" s="164">
        <v>48274</v>
      </c>
      <c r="G124" s="164">
        <v>50408</v>
      </c>
      <c r="H124" s="164">
        <v>50727</v>
      </c>
      <c r="I124" s="179">
        <f>IFERROR(H124/G124-1,"-")</f>
        <v>6.328360577686043E-3</v>
      </c>
      <c r="J124" s="163">
        <f t="shared" si="47"/>
        <v>319</v>
      </c>
      <c r="K124" s="165">
        <f t="shared" si="46"/>
        <v>2.0799267205820367E-2</v>
      </c>
    </row>
    <row r="125" spans="2:11" x14ac:dyDescent="0.25">
      <c r="B125" s="159" t="s">
        <v>112</v>
      </c>
      <c r="C125" s="160">
        <v>24619</v>
      </c>
      <c r="D125" s="160">
        <v>47003</v>
      </c>
      <c r="E125" s="160">
        <v>55345</v>
      </c>
      <c r="F125" s="160">
        <v>54922</v>
      </c>
      <c r="G125" s="160">
        <v>59000</v>
      </c>
      <c r="H125" s="160">
        <v>62594</v>
      </c>
      <c r="I125" s="178">
        <f>IFERROR(H125/G125-1,"-")</f>
        <v>6.0915254237288163E-2</v>
      </c>
      <c r="J125" s="159">
        <f t="shared" si="47"/>
        <v>3594</v>
      </c>
      <c r="K125" s="161">
        <f t="shared" si="46"/>
        <v>2.5665017278394545E-2</v>
      </c>
    </row>
    <row r="126" spans="2:11" x14ac:dyDescent="0.25">
      <c r="B126" s="163" t="s">
        <v>115</v>
      </c>
      <c r="C126" s="164">
        <v>789</v>
      </c>
      <c r="D126" s="164">
        <v>4796</v>
      </c>
      <c r="E126" s="164">
        <v>6703</v>
      </c>
      <c r="F126" s="164">
        <v>6665</v>
      </c>
      <c r="G126" s="164">
        <v>6109</v>
      </c>
      <c r="H126" s="164">
        <v>5857</v>
      </c>
      <c r="I126" s="179">
        <f t="shared" ref="I126:I133" si="48">IFERROR(H126/G126-1,"-")</f>
        <v>-4.1250613848420326E-2</v>
      </c>
      <c r="J126" s="163">
        <f t="shared" si="47"/>
        <v>-252</v>
      </c>
      <c r="K126" s="165">
        <f t="shared" si="46"/>
        <v>2.4015082308137658E-3</v>
      </c>
    </row>
    <row r="127" spans="2:11" x14ac:dyDescent="0.25">
      <c r="B127" s="163" t="s">
        <v>118</v>
      </c>
      <c r="C127" s="164">
        <v>2583</v>
      </c>
      <c r="D127" s="164">
        <v>5107</v>
      </c>
      <c r="E127" s="164">
        <v>8112</v>
      </c>
      <c r="F127" s="164">
        <v>7676</v>
      </c>
      <c r="G127" s="164">
        <v>8533</v>
      </c>
      <c r="H127" s="164">
        <v>9137</v>
      </c>
      <c r="I127" s="179">
        <f t="shared" si="48"/>
        <v>7.0784015000586065E-2</v>
      </c>
      <c r="J127" s="163">
        <f t="shared" si="47"/>
        <v>604</v>
      </c>
      <c r="K127" s="165">
        <f t="shared" si="46"/>
        <v>3.746385641957551E-3</v>
      </c>
    </row>
    <row r="128" spans="2:11" x14ac:dyDescent="0.25">
      <c r="B128" s="163" t="s">
        <v>121</v>
      </c>
      <c r="C128" s="164">
        <v>3475</v>
      </c>
      <c r="D128" s="164">
        <v>4441</v>
      </c>
      <c r="E128" s="164">
        <v>4979</v>
      </c>
      <c r="F128" s="164">
        <v>4602</v>
      </c>
      <c r="G128" s="164">
        <v>5028</v>
      </c>
      <c r="H128" s="164">
        <v>5094</v>
      </c>
      <c r="I128" s="179">
        <f t="shared" si="48"/>
        <v>1.3126491646778149E-2</v>
      </c>
      <c r="J128" s="163">
        <f t="shared" si="47"/>
        <v>66</v>
      </c>
      <c r="K128" s="165">
        <f t="shared" si="46"/>
        <v>2.088660223282452E-3</v>
      </c>
    </row>
    <row r="129" spans="2:11" x14ac:dyDescent="0.25">
      <c r="B129" s="163" t="s">
        <v>128</v>
      </c>
      <c r="C129" s="164">
        <v>444</v>
      </c>
      <c r="D129" s="164">
        <v>1275</v>
      </c>
      <c r="E129" s="164">
        <v>1516</v>
      </c>
      <c r="F129" s="164">
        <v>1395</v>
      </c>
      <c r="G129" s="164">
        <v>1505</v>
      </c>
      <c r="H129" s="164">
        <v>1751</v>
      </c>
      <c r="I129" s="179">
        <f t="shared" si="48"/>
        <v>0.16345514950166118</v>
      </c>
      <c r="J129" s="163">
        <f t="shared" si="47"/>
        <v>246</v>
      </c>
      <c r="K129" s="165">
        <f t="shared" si="46"/>
        <v>7.1795132527828303E-4</v>
      </c>
    </row>
    <row r="130" spans="2:11" x14ac:dyDescent="0.25">
      <c r="B130" s="163" t="s">
        <v>124</v>
      </c>
      <c r="C130" s="164">
        <v>388</v>
      </c>
      <c r="D130" s="164">
        <v>986</v>
      </c>
      <c r="E130" s="164">
        <v>1076</v>
      </c>
      <c r="F130" s="164">
        <v>1142</v>
      </c>
      <c r="G130" s="164">
        <v>1313</v>
      </c>
      <c r="H130" s="164">
        <v>1338</v>
      </c>
      <c r="I130" s="179">
        <f t="shared" si="48"/>
        <v>1.9040365575019091E-2</v>
      </c>
      <c r="J130" s="163">
        <f t="shared" si="47"/>
        <v>25</v>
      </c>
      <c r="K130" s="165">
        <f t="shared" si="46"/>
        <v>5.4861157808243442E-4</v>
      </c>
    </row>
    <row r="131" spans="2:11" x14ac:dyDescent="0.25">
      <c r="B131" s="163" t="s">
        <v>133</v>
      </c>
      <c r="C131" s="164">
        <v>61</v>
      </c>
      <c r="D131" s="164">
        <v>602</v>
      </c>
      <c r="E131" s="164">
        <v>801</v>
      </c>
      <c r="F131" s="164">
        <v>904</v>
      </c>
      <c r="G131" s="164">
        <v>707</v>
      </c>
      <c r="H131" s="164">
        <v>527</v>
      </c>
      <c r="I131" s="179">
        <f t="shared" si="48"/>
        <v>-0.25459688826025462</v>
      </c>
      <c r="J131" s="163">
        <f t="shared" si="47"/>
        <v>-180</v>
      </c>
      <c r="K131" s="165">
        <f t="shared" si="46"/>
        <v>2.160824377051143E-4</v>
      </c>
    </row>
    <row r="132" spans="2:11" x14ac:dyDescent="0.25">
      <c r="B132" s="163" t="s">
        <v>136</v>
      </c>
      <c r="C132" s="164">
        <v>166</v>
      </c>
      <c r="D132" s="164">
        <v>1056</v>
      </c>
      <c r="E132" s="164">
        <v>1493</v>
      </c>
      <c r="F132" s="164">
        <v>1374</v>
      </c>
      <c r="G132" s="164">
        <v>1418</v>
      </c>
      <c r="H132" s="164">
        <v>1273</v>
      </c>
      <c r="I132" s="179">
        <f t="shared" si="48"/>
        <v>-0.10225669957686878</v>
      </c>
      <c r="J132" s="163">
        <f t="shared" si="47"/>
        <v>-145</v>
      </c>
      <c r="K132" s="165">
        <f t="shared" si="46"/>
        <v>5.2196004402013381E-4</v>
      </c>
    </row>
    <row r="133" spans="2:11" x14ac:dyDescent="0.25">
      <c r="B133" s="168" t="s">
        <v>150</v>
      </c>
      <c r="C133" s="169">
        <f t="shared" ref="C133:H133" si="49">C125-SUM(C126:C132)</f>
        <v>16713</v>
      </c>
      <c r="D133" s="169">
        <f t="shared" si="49"/>
        <v>28740</v>
      </c>
      <c r="E133" s="169">
        <f t="shared" si="49"/>
        <v>30665</v>
      </c>
      <c r="F133" s="169">
        <f t="shared" si="49"/>
        <v>31164</v>
      </c>
      <c r="G133" s="169">
        <f t="shared" si="49"/>
        <v>34387</v>
      </c>
      <c r="H133" s="169">
        <f t="shared" si="49"/>
        <v>37617</v>
      </c>
      <c r="I133" s="180">
        <f t="shared" si="48"/>
        <v>9.3930845959228737E-2</v>
      </c>
      <c r="J133" s="168">
        <f>H133-G133</f>
        <v>3230</v>
      </c>
      <c r="K133" s="170">
        <f t="shared" si="46"/>
        <v>1.542385779725481E-2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C136+C139</f>
        <v>35882</v>
      </c>
      <c r="D135" s="176">
        <f t="shared" si="50"/>
        <v>119890</v>
      </c>
      <c r="E135" s="176">
        <f t="shared" si="50"/>
        <v>132625</v>
      </c>
      <c r="F135" s="176">
        <f t="shared" si="50"/>
        <v>139053</v>
      </c>
      <c r="G135" s="176">
        <f t="shared" si="50"/>
        <v>133356</v>
      </c>
      <c r="H135" s="176">
        <f t="shared" si="50"/>
        <v>138660</v>
      </c>
      <c r="I135" s="177">
        <f>IFERROR(H135/G135-1,"-")</f>
        <v>3.9773238549446699E-2</v>
      </c>
      <c r="J135" s="176">
        <f>H135-G135</f>
        <v>5304</v>
      </c>
      <c r="K135" s="177">
        <f t="shared" ref="K135:K147" si="51">H135/H$9</f>
        <v>5.6853872508901615E-2</v>
      </c>
    </row>
    <row r="136" spans="2:11" x14ac:dyDescent="0.25">
      <c r="B136" s="159" t="s">
        <v>102</v>
      </c>
      <c r="C136" s="160">
        <v>19613</v>
      </c>
      <c r="D136" s="160">
        <v>11190</v>
      </c>
      <c r="E136" s="160">
        <v>15459</v>
      </c>
      <c r="F136" s="160">
        <v>11032</v>
      </c>
      <c r="G136" s="160">
        <v>11189</v>
      </c>
      <c r="H136" s="160">
        <v>17047</v>
      </c>
      <c r="I136" s="178">
        <f>IFERROR(H136/G136-1,"-")</f>
        <v>0.52354991509518278</v>
      </c>
      <c r="J136" s="159">
        <f t="shared" ref="J136:J146" si="52">H136-G136</f>
        <v>5858</v>
      </c>
      <c r="K136" s="161">
        <f t="shared" si="51"/>
        <v>6.9896723255390581E-3</v>
      </c>
    </row>
    <row r="137" spans="2:11" x14ac:dyDescent="0.25">
      <c r="B137" s="163" t="s">
        <v>108</v>
      </c>
      <c r="C137" s="164">
        <v>16017</v>
      </c>
      <c r="D137" s="164">
        <v>7520</v>
      </c>
      <c r="E137" s="164">
        <v>10533</v>
      </c>
      <c r="F137" s="164">
        <v>7092</v>
      </c>
      <c r="G137" s="164">
        <v>6412</v>
      </c>
      <c r="H137" s="164">
        <v>11136</v>
      </c>
      <c r="I137" s="179">
        <f>IFERROR(H137/G137-1,"-")</f>
        <v>0.73674360573923892</v>
      </c>
      <c r="J137" s="163">
        <f t="shared" si="52"/>
        <v>4724</v>
      </c>
      <c r="K137" s="165">
        <f t="shared" si="51"/>
        <v>4.5660228202735352E-3</v>
      </c>
    </row>
    <row r="138" spans="2:11" x14ac:dyDescent="0.25">
      <c r="B138" s="163" t="s">
        <v>105</v>
      </c>
      <c r="C138" s="164">
        <v>3596</v>
      </c>
      <c r="D138" s="164">
        <v>3670</v>
      </c>
      <c r="E138" s="164">
        <v>4926</v>
      </c>
      <c r="F138" s="164">
        <v>3940</v>
      </c>
      <c r="G138" s="164">
        <v>4777</v>
      </c>
      <c r="H138" s="164">
        <v>5911</v>
      </c>
      <c r="I138" s="179">
        <f>IFERROR(H138/G138-1,"-")</f>
        <v>0.23738748168306478</v>
      </c>
      <c r="J138" s="163">
        <f t="shared" si="52"/>
        <v>1134</v>
      </c>
      <c r="K138" s="165">
        <f t="shared" si="51"/>
        <v>2.4236495052655229E-3</v>
      </c>
    </row>
    <row r="139" spans="2:11" x14ac:dyDescent="0.25">
      <c r="B139" s="159" t="s">
        <v>112</v>
      </c>
      <c r="C139" s="160">
        <v>16269</v>
      </c>
      <c r="D139" s="160">
        <v>108700</v>
      </c>
      <c r="E139" s="160">
        <v>117166</v>
      </c>
      <c r="F139" s="160">
        <v>128021</v>
      </c>
      <c r="G139" s="160">
        <v>122167</v>
      </c>
      <c r="H139" s="160">
        <v>121613</v>
      </c>
      <c r="I139" s="178">
        <f>IFERROR(H139/G139-1,"-")</f>
        <v>-4.5347761670500031E-3</v>
      </c>
      <c r="J139" s="159">
        <f t="shared" si="52"/>
        <v>-554</v>
      </c>
      <c r="K139" s="161">
        <f t="shared" si="51"/>
        <v>4.9864200183362552E-2</v>
      </c>
    </row>
    <row r="140" spans="2:11" x14ac:dyDescent="0.25">
      <c r="B140" s="163" t="s">
        <v>115</v>
      </c>
      <c r="C140" s="164">
        <v>853</v>
      </c>
      <c r="D140" s="164">
        <v>46052</v>
      </c>
      <c r="E140" s="164">
        <v>48980</v>
      </c>
      <c r="F140" s="164">
        <v>56831</v>
      </c>
      <c r="G140" s="164">
        <v>56099</v>
      </c>
      <c r="H140" s="164">
        <v>52435</v>
      </c>
      <c r="I140" s="179">
        <f t="shared" ref="I140:I147" si="53">IFERROR(H140/G140-1,"-")</f>
        <v>-6.531310718551131E-2</v>
      </c>
      <c r="J140" s="163">
        <f t="shared" si="52"/>
        <v>-3664</v>
      </c>
      <c r="K140" s="165">
        <f t="shared" si="51"/>
        <v>2.1499587516257437E-2</v>
      </c>
    </row>
    <row r="141" spans="2:11" x14ac:dyDescent="0.25">
      <c r="B141" s="163" t="s">
        <v>118</v>
      </c>
      <c r="C141" s="164">
        <v>1834</v>
      </c>
      <c r="D141" s="164">
        <v>6940</v>
      </c>
      <c r="E141" s="164">
        <v>10335</v>
      </c>
      <c r="F141" s="164">
        <v>11253</v>
      </c>
      <c r="G141" s="164">
        <v>10426</v>
      </c>
      <c r="H141" s="164">
        <v>10557</v>
      </c>
      <c r="I141" s="179">
        <f t="shared" si="53"/>
        <v>1.2564741991175854E-2</v>
      </c>
      <c r="J141" s="163">
        <f t="shared" si="52"/>
        <v>131</v>
      </c>
      <c r="K141" s="165">
        <f t="shared" si="51"/>
        <v>4.3286191553185797E-3</v>
      </c>
    </row>
    <row r="142" spans="2:11" x14ac:dyDescent="0.25">
      <c r="B142" s="163" t="s">
        <v>121</v>
      </c>
      <c r="C142" s="164">
        <v>4650</v>
      </c>
      <c r="D142" s="164">
        <v>14157</v>
      </c>
      <c r="E142" s="164">
        <v>12620</v>
      </c>
      <c r="F142" s="164">
        <v>13006</v>
      </c>
      <c r="G142" s="164">
        <v>11080</v>
      </c>
      <c r="H142" s="164">
        <v>11890</v>
      </c>
      <c r="I142" s="179">
        <f t="shared" si="53"/>
        <v>7.3104693140794152E-2</v>
      </c>
      <c r="J142" s="163">
        <f t="shared" si="52"/>
        <v>810</v>
      </c>
      <c r="K142" s="165">
        <f t="shared" si="51"/>
        <v>4.8751806153962225E-3</v>
      </c>
    </row>
    <row r="143" spans="2:11" x14ac:dyDescent="0.25">
      <c r="B143" s="163" t="s">
        <v>128</v>
      </c>
      <c r="C143" s="164">
        <v>260</v>
      </c>
      <c r="D143" s="164">
        <v>4854</v>
      </c>
      <c r="E143" s="164">
        <v>4195</v>
      </c>
      <c r="F143" s="164">
        <v>3077</v>
      </c>
      <c r="G143" s="164">
        <v>2738</v>
      </c>
      <c r="H143" s="164">
        <v>2149</v>
      </c>
      <c r="I143" s="179">
        <f t="shared" si="53"/>
        <v>-0.21512052593133679</v>
      </c>
      <c r="J143" s="163">
        <f t="shared" si="52"/>
        <v>-589</v>
      </c>
      <c r="K143" s="165">
        <f t="shared" si="51"/>
        <v>8.8114071845975456E-4</v>
      </c>
    </row>
    <row r="144" spans="2:11" x14ac:dyDescent="0.25">
      <c r="B144" s="163" t="s">
        <v>124</v>
      </c>
      <c r="C144" s="164">
        <v>583</v>
      </c>
      <c r="D144" s="164">
        <v>2150</v>
      </c>
      <c r="E144" s="164">
        <v>2669</v>
      </c>
      <c r="F144" s="164">
        <v>3146</v>
      </c>
      <c r="G144" s="164">
        <v>2202</v>
      </c>
      <c r="H144" s="164">
        <v>2424</v>
      </c>
      <c r="I144" s="179">
        <f t="shared" si="53"/>
        <v>0.10081743869209814</v>
      </c>
      <c r="J144" s="163">
        <f t="shared" si="52"/>
        <v>222</v>
      </c>
      <c r="K144" s="165">
        <f t="shared" si="51"/>
        <v>9.9389720872333407E-4</v>
      </c>
    </row>
    <row r="145" spans="2:11" x14ac:dyDescent="0.25">
      <c r="B145" s="163" t="s">
        <v>133</v>
      </c>
      <c r="C145" s="164">
        <v>34</v>
      </c>
      <c r="D145" s="164">
        <v>1640</v>
      </c>
      <c r="E145" s="164">
        <v>1953</v>
      </c>
      <c r="F145" s="164">
        <v>1779</v>
      </c>
      <c r="G145" s="164">
        <v>2022</v>
      </c>
      <c r="H145" s="164">
        <v>1523</v>
      </c>
      <c r="I145" s="179">
        <f t="shared" si="53"/>
        <v>-0.24678536102868442</v>
      </c>
      <c r="J145" s="163">
        <f t="shared" si="52"/>
        <v>-499</v>
      </c>
      <c r="K145" s="165">
        <f t="shared" si="51"/>
        <v>6.244659442597516E-4</v>
      </c>
    </row>
    <row r="146" spans="2:11" x14ac:dyDescent="0.25">
      <c r="B146" s="163" t="s">
        <v>136</v>
      </c>
      <c r="C146" s="164">
        <v>43</v>
      </c>
      <c r="D146" s="164">
        <v>735</v>
      </c>
      <c r="E146" s="164">
        <v>1306</v>
      </c>
      <c r="F146" s="164">
        <v>1263</v>
      </c>
      <c r="G146" s="164">
        <v>823</v>
      </c>
      <c r="H146" s="164">
        <v>773</v>
      </c>
      <c r="I146" s="179">
        <f t="shared" si="53"/>
        <v>-6.0753341433778862E-2</v>
      </c>
      <c r="J146" s="163">
        <f t="shared" si="52"/>
        <v>-50</v>
      </c>
      <c r="K146" s="165">
        <f t="shared" si="51"/>
        <v>3.1694824354089822E-4</v>
      </c>
    </row>
    <row r="147" spans="2:11" x14ac:dyDescent="0.25">
      <c r="B147" s="168" t="s">
        <v>150</v>
      </c>
      <c r="C147" s="169">
        <f t="shared" ref="C147:H147" si="54">C139-SUM(C140:C146)</f>
        <v>8012</v>
      </c>
      <c r="D147" s="169">
        <f t="shared" si="54"/>
        <v>32172</v>
      </c>
      <c r="E147" s="169">
        <f t="shared" si="54"/>
        <v>35108</v>
      </c>
      <c r="F147" s="169">
        <f t="shared" si="54"/>
        <v>37666</v>
      </c>
      <c r="G147" s="169">
        <f t="shared" si="54"/>
        <v>36777</v>
      </c>
      <c r="H147" s="169">
        <f t="shared" si="54"/>
        <v>39862</v>
      </c>
      <c r="I147" s="180">
        <f t="shared" si="53"/>
        <v>8.3883949207385067E-2</v>
      </c>
      <c r="J147" s="168">
        <f>H147-G147</f>
        <v>3085</v>
      </c>
      <c r="K147" s="170">
        <f t="shared" si="51"/>
        <v>1.6344360781406577E-2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C150+C153</f>
        <v>29252</v>
      </c>
      <c r="D149" s="176">
        <f t="shared" si="55"/>
        <v>60084</v>
      </c>
      <c r="E149" s="176">
        <f t="shared" si="55"/>
        <v>63430</v>
      </c>
      <c r="F149" s="176">
        <f t="shared" si="55"/>
        <v>67229</v>
      </c>
      <c r="G149" s="176">
        <f t="shared" si="55"/>
        <v>63525</v>
      </c>
      <c r="H149" s="176">
        <f t="shared" si="55"/>
        <v>54238</v>
      </c>
      <c r="I149" s="177">
        <f>IFERROR(H149/G149-1,"-")</f>
        <v>-0.14619441164895708</v>
      </c>
      <c r="J149" s="176">
        <f>H149-G149</f>
        <v>-9287</v>
      </c>
      <c r="K149" s="177">
        <f t="shared" ref="K149:K161" si="56">H149/H$9</f>
        <v>2.223886006878556E-2</v>
      </c>
    </row>
    <row r="150" spans="2:11" x14ac:dyDescent="0.25">
      <c r="B150" s="159" t="s">
        <v>102</v>
      </c>
      <c r="C150" s="160">
        <v>19696</v>
      </c>
      <c r="D150" s="160">
        <v>32362</v>
      </c>
      <c r="E150" s="160">
        <v>33178</v>
      </c>
      <c r="F150" s="160">
        <v>31381</v>
      </c>
      <c r="G150" s="160">
        <v>27489</v>
      </c>
      <c r="H150" s="160">
        <v>19424</v>
      </c>
      <c r="I150" s="178">
        <f>IFERROR(H150/G150-1,"-")</f>
        <v>-0.29339008330604965</v>
      </c>
      <c r="J150" s="159">
        <f t="shared" ref="J150:J160" si="57">H150-G150</f>
        <v>-8065</v>
      </c>
      <c r="K150" s="161">
        <f t="shared" si="56"/>
        <v>7.9642984250173441E-3</v>
      </c>
    </row>
    <row r="151" spans="2:11" x14ac:dyDescent="0.25">
      <c r="B151" s="163" t="s">
        <v>108</v>
      </c>
      <c r="C151" s="164">
        <v>16871</v>
      </c>
      <c r="D151" s="164">
        <v>23109</v>
      </c>
      <c r="E151" s="164">
        <v>23911</v>
      </c>
      <c r="F151" s="164">
        <v>22049</v>
      </c>
      <c r="G151" s="164">
        <v>17905</v>
      </c>
      <c r="H151" s="164">
        <v>8330</v>
      </c>
      <c r="I151" s="179">
        <f>IFERROR(H151/G151-1,"-")</f>
        <v>-0.53476682490924321</v>
      </c>
      <c r="J151" s="163">
        <f t="shared" si="57"/>
        <v>-9575</v>
      </c>
      <c r="K151" s="165">
        <f t="shared" si="56"/>
        <v>3.4154965959840647E-3</v>
      </c>
    </row>
    <row r="152" spans="2:11" x14ac:dyDescent="0.25">
      <c r="B152" s="163" t="s">
        <v>105</v>
      </c>
      <c r="C152" s="164">
        <v>2825</v>
      </c>
      <c r="D152" s="164">
        <v>9253</v>
      </c>
      <c r="E152" s="164">
        <v>9267</v>
      </c>
      <c r="F152" s="164">
        <v>9332</v>
      </c>
      <c r="G152" s="164">
        <v>9584</v>
      </c>
      <c r="H152" s="164">
        <v>11094</v>
      </c>
      <c r="I152" s="179">
        <f>IFERROR(H152/G152-1,"-")</f>
        <v>0.15755425709515869</v>
      </c>
      <c r="J152" s="163">
        <f t="shared" si="57"/>
        <v>1510</v>
      </c>
      <c r="K152" s="165">
        <f t="shared" si="56"/>
        <v>4.5488018290332794E-3</v>
      </c>
    </row>
    <row r="153" spans="2:11" x14ac:dyDescent="0.25">
      <c r="B153" s="159" t="s">
        <v>112</v>
      </c>
      <c r="C153" s="160">
        <v>9556</v>
      </c>
      <c r="D153" s="160">
        <v>27722</v>
      </c>
      <c r="E153" s="160">
        <v>30252</v>
      </c>
      <c r="F153" s="160">
        <v>35848</v>
      </c>
      <c r="G153" s="160">
        <v>36036</v>
      </c>
      <c r="H153" s="160">
        <v>34814</v>
      </c>
      <c r="I153" s="178">
        <f>IFERROR(H153/G153-1,"-")</f>
        <v>-3.3910533910533891E-2</v>
      </c>
      <c r="J153" s="159">
        <f t="shared" si="57"/>
        <v>-1222</v>
      </c>
      <c r="K153" s="161">
        <f t="shared" si="56"/>
        <v>1.4274561643768216E-2</v>
      </c>
    </row>
    <row r="154" spans="2:11" x14ac:dyDescent="0.25">
      <c r="B154" s="163" t="s">
        <v>115</v>
      </c>
      <c r="C154" s="164">
        <v>460</v>
      </c>
      <c r="D154" s="164">
        <v>10475</v>
      </c>
      <c r="E154" s="164">
        <v>10614</v>
      </c>
      <c r="F154" s="164">
        <v>11900</v>
      </c>
      <c r="G154" s="164">
        <v>10154</v>
      </c>
      <c r="H154" s="164">
        <v>11188</v>
      </c>
      <c r="I154" s="179">
        <f t="shared" ref="I154:I161" si="58">IFERROR(H154/G154-1,"-")</f>
        <v>0.10183179042741775</v>
      </c>
      <c r="J154" s="163">
        <f t="shared" si="57"/>
        <v>1034</v>
      </c>
      <c r="K154" s="165">
        <f t="shared" si="56"/>
        <v>4.5873440475233751E-3</v>
      </c>
    </row>
    <row r="155" spans="2:11" x14ac:dyDescent="0.25">
      <c r="B155" s="163" t="s">
        <v>118</v>
      </c>
      <c r="C155" s="164">
        <v>1758</v>
      </c>
      <c r="D155" s="164">
        <v>5515</v>
      </c>
      <c r="E155" s="164">
        <v>5549</v>
      </c>
      <c r="F155" s="164">
        <v>5644</v>
      </c>
      <c r="G155" s="164">
        <v>5617</v>
      </c>
      <c r="H155" s="164">
        <v>5464</v>
      </c>
      <c r="I155" s="179">
        <f t="shared" si="58"/>
        <v>-2.7238739540680124E-2</v>
      </c>
      <c r="J155" s="163">
        <f t="shared" si="57"/>
        <v>-153</v>
      </c>
      <c r="K155" s="165">
        <f t="shared" si="56"/>
        <v>2.2403689556370864E-3</v>
      </c>
    </row>
    <row r="156" spans="2:11" x14ac:dyDescent="0.25">
      <c r="B156" s="163" t="s">
        <v>121</v>
      </c>
      <c r="C156" s="164">
        <v>2712</v>
      </c>
      <c r="D156" s="164">
        <v>3249</v>
      </c>
      <c r="E156" s="164">
        <v>4719</v>
      </c>
      <c r="F156" s="164">
        <v>5924</v>
      </c>
      <c r="G156" s="164">
        <v>8755</v>
      </c>
      <c r="H156" s="164">
        <v>7128</v>
      </c>
      <c r="I156" s="179">
        <f t="shared" si="58"/>
        <v>-0.18583666476299254</v>
      </c>
      <c r="J156" s="163">
        <f t="shared" si="57"/>
        <v>-1627</v>
      </c>
      <c r="K156" s="165">
        <f t="shared" si="56"/>
        <v>2.9226482276319826E-3</v>
      </c>
    </row>
    <row r="157" spans="2:11" x14ac:dyDescent="0.25">
      <c r="B157" s="163" t="s">
        <v>128</v>
      </c>
      <c r="C157" s="164">
        <v>310</v>
      </c>
      <c r="D157" s="164">
        <v>880</v>
      </c>
      <c r="E157" s="164">
        <v>819</v>
      </c>
      <c r="F157" s="164">
        <v>1133</v>
      </c>
      <c r="G157" s="164">
        <v>1155</v>
      </c>
      <c r="H157" s="164">
        <v>1041</v>
      </c>
      <c r="I157" s="179">
        <f t="shared" si="58"/>
        <v>-9.8701298701298734E-2</v>
      </c>
      <c r="J157" s="163">
        <f t="shared" si="57"/>
        <v>-114</v>
      </c>
      <c r="K157" s="165">
        <f t="shared" si="56"/>
        <v>4.2683456859776849E-4</v>
      </c>
    </row>
    <row r="158" spans="2:11" x14ac:dyDescent="0.25">
      <c r="B158" s="163" t="s">
        <v>124</v>
      </c>
      <c r="C158" s="164">
        <v>513</v>
      </c>
      <c r="D158" s="164">
        <v>1575</v>
      </c>
      <c r="E158" s="164">
        <v>1488</v>
      </c>
      <c r="F158" s="164">
        <v>1744</v>
      </c>
      <c r="G158" s="164">
        <v>1425</v>
      </c>
      <c r="H158" s="164">
        <v>1282</v>
      </c>
      <c r="I158" s="179">
        <f t="shared" si="58"/>
        <v>-0.10035087719298241</v>
      </c>
      <c r="J158" s="163">
        <f t="shared" si="57"/>
        <v>-143</v>
      </c>
      <c r="K158" s="165">
        <f t="shared" si="56"/>
        <v>5.2565025642876007E-4</v>
      </c>
    </row>
    <row r="159" spans="2:11" x14ac:dyDescent="0.25">
      <c r="B159" s="163" t="s">
        <v>133</v>
      </c>
      <c r="C159" s="164">
        <v>28</v>
      </c>
      <c r="D159" s="164">
        <v>256</v>
      </c>
      <c r="E159" s="164">
        <v>248</v>
      </c>
      <c r="F159" s="164">
        <v>263</v>
      </c>
      <c r="G159" s="164">
        <v>200</v>
      </c>
      <c r="H159" s="164">
        <v>274</v>
      </c>
      <c r="I159" s="179">
        <f t="shared" si="58"/>
        <v>0.37000000000000011</v>
      </c>
      <c r="J159" s="163">
        <f t="shared" si="57"/>
        <v>74</v>
      </c>
      <c r="K159" s="165">
        <f t="shared" si="56"/>
        <v>1.123464666626211E-4</v>
      </c>
    </row>
    <row r="160" spans="2:11" x14ac:dyDescent="0.25">
      <c r="B160" s="163" t="s">
        <v>136</v>
      </c>
      <c r="C160" s="164">
        <v>68</v>
      </c>
      <c r="D160" s="164">
        <v>394</v>
      </c>
      <c r="E160" s="164">
        <v>511</v>
      </c>
      <c r="F160" s="164">
        <v>373</v>
      </c>
      <c r="G160" s="164">
        <v>276</v>
      </c>
      <c r="H160" s="164">
        <v>158</v>
      </c>
      <c r="I160" s="179">
        <f t="shared" si="58"/>
        <v>-0.42753623188405798</v>
      </c>
      <c r="J160" s="163">
        <f t="shared" si="57"/>
        <v>-118</v>
      </c>
      <c r="K160" s="165">
        <f t="shared" si="56"/>
        <v>6.4783728951438443E-5</v>
      </c>
    </row>
    <row r="161" spans="2:11" x14ac:dyDescent="0.25">
      <c r="B161" s="168" t="s">
        <v>150</v>
      </c>
      <c r="C161" s="169">
        <f t="shared" ref="C161:H161" si="59">C153-SUM(C154:C160)</f>
        <v>3707</v>
      </c>
      <c r="D161" s="169">
        <f t="shared" si="59"/>
        <v>5378</v>
      </c>
      <c r="E161" s="169">
        <f t="shared" si="59"/>
        <v>6304</v>
      </c>
      <c r="F161" s="169">
        <f t="shared" si="59"/>
        <v>8867</v>
      </c>
      <c r="G161" s="169">
        <f t="shared" si="59"/>
        <v>8454</v>
      </c>
      <c r="H161" s="169">
        <f t="shared" si="59"/>
        <v>8279</v>
      </c>
      <c r="I161" s="180">
        <f t="shared" si="58"/>
        <v>-2.0700260231842904E-2</v>
      </c>
      <c r="J161" s="168">
        <f>H161-G161</f>
        <v>-175</v>
      </c>
      <c r="K161" s="170">
        <f t="shared" si="56"/>
        <v>3.3945853923351829E-3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02DEE-8DA4-4EBC-AA6A-CA5A7DB9CDB7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274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274"/>
      <c r="D4" s="274"/>
      <c r="E4" s="274"/>
      <c r="F4" s="274"/>
      <c r="G4" s="274"/>
      <c r="H4" s="274"/>
      <c r="I4" s="274"/>
      <c r="J4" s="144"/>
      <c r="K4" s="144"/>
      <c r="N4" s="143" t="s">
        <v>281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N6" s="145"/>
      <c r="O6" s="308" t="s">
        <v>45</v>
      </c>
      <c r="P6" s="309"/>
      <c r="Q6" s="309"/>
      <c r="R6" s="309"/>
      <c r="S6" s="309"/>
      <c r="T6" s="309"/>
      <c r="U6" s="309"/>
      <c r="V6" s="309"/>
      <c r="W6" s="309"/>
    </row>
    <row r="7" spans="1:23" s="146" customFormat="1" ht="72" customHeight="1" x14ac:dyDescent="0.25">
      <c r="B7" s="147"/>
      <c r="C7" s="172" t="s">
        <v>274</v>
      </c>
      <c r="D7" s="172" t="s">
        <v>275</v>
      </c>
      <c r="E7" s="172" t="s">
        <v>276</v>
      </c>
      <c r="F7" s="172" t="s">
        <v>277</v>
      </c>
      <c r="G7" s="172" t="s">
        <v>278</v>
      </c>
      <c r="H7" s="172" t="s">
        <v>279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274</v>
      </c>
      <c r="P7" s="172" t="s">
        <v>275</v>
      </c>
      <c r="Q7" s="172" t="s">
        <v>276</v>
      </c>
      <c r="R7" s="172" t="s">
        <v>277</v>
      </c>
      <c r="S7" s="172" t="s">
        <v>278</v>
      </c>
      <c r="T7" s="172" t="s">
        <v>279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54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167334</v>
      </c>
      <c r="D9" s="176">
        <f t="shared" si="0"/>
        <v>547719</v>
      </c>
      <c r="E9" s="176">
        <f t="shared" si="0"/>
        <v>626079</v>
      </c>
      <c r="F9" s="176">
        <f t="shared" si="0"/>
        <v>693448</v>
      </c>
      <c r="G9" s="176">
        <f t="shared" si="0"/>
        <v>721476</v>
      </c>
      <c r="H9" s="176">
        <f t="shared" si="0"/>
        <v>704904</v>
      </c>
      <c r="I9" s="177">
        <f>IFERROR(H9/G9-1,"-")</f>
        <v>-2.2969579029655907E-2</v>
      </c>
      <c r="J9" s="176">
        <f t="shared" ref="J9:J21" si="1">H9-G9</f>
        <v>-16572</v>
      </c>
      <c r="K9" s="177">
        <f t="shared" ref="K9:K21" si="2">H9/H$9</f>
        <v>1</v>
      </c>
      <c r="N9" s="156" t="s">
        <v>73</v>
      </c>
      <c r="O9" s="176">
        <f t="shared" ref="O9:T9" si="3">O10+O13</f>
        <v>8196</v>
      </c>
      <c r="P9" s="176">
        <f t="shared" si="3"/>
        <v>25747</v>
      </c>
      <c r="Q9" s="176">
        <f t="shared" si="3"/>
        <v>27187</v>
      </c>
      <c r="R9" s="176">
        <f t="shared" si="3"/>
        <v>28802</v>
      </c>
      <c r="S9" s="176">
        <f t="shared" si="3"/>
        <v>30661</v>
      </c>
      <c r="T9" s="176">
        <f t="shared" si="3"/>
        <v>30060</v>
      </c>
      <c r="U9" s="177">
        <f>IFERROR(T9/S9-1,"-")</f>
        <v>-1.9601448093669482E-2</v>
      </c>
      <c r="V9" s="176">
        <f>T9-S9</f>
        <v>-601</v>
      </c>
      <c r="W9" s="177">
        <f t="shared" ref="W9:W21" si="4">T9/T$9</f>
        <v>1</v>
      </c>
    </row>
    <row r="10" spans="1:23" x14ac:dyDescent="0.25">
      <c r="A10" s="162" t="s">
        <v>108</v>
      </c>
      <c r="B10" s="159" t="s">
        <v>102</v>
      </c>
      <c r="C10" s="160">
        <v>74494</v>
      </c>
      <c r="D10" s="160">
        <v>89179</v>
      </c>
      <c r="E10" s="160">
        <v>91893</v>
      </c>
      <c r="F10" s="160">
        <v>97215</v>
      </c>
      <c r="G10" s="160">
        <v>103752</v>
      </c>
      <c r="H10" s="160">
        <v>115571</v>
      </c>
      <c r="I10" s="178">
        <f>IFERROR(H10/G10-1,"-")</f>
        <v>0.11391587632045641</v>
      </c>
      <c r="J10" s="159">
        <f t="shared" si="1"/>
        <v>11819</v>
      </c>
      <c r="K10" s="161">
        <f t="shared" si="2"/>
        <v>0.16395282194454847</v>
      </c>
      <c r="N10" s="159" t="s">
        <v>102</v>
      </c>
      <c r="O10" s="160">
        <v>4201</v>
      </c>
      <c r="P10" s="160">
        <v>4344</v>
      </c>
      <c r="Q10" s="160">
        <v>5028</v>
      </c>
      <c r="R10" s="160">
        <v>4139</v>
      </c>
      <c r="S10" s="160">
        <v>4480</v>
      </c>
      <c r="T10" s="160">
        <v>6139</v>
      </c>
      <c r="U10" s="178">
        <f>IFERROR(T10/S10-1,"-")</f>
        <v>0.37031250000000004</v>
      </c>
      <c r="V10" s="159">
        <f t="shared" ref="V10:V20" si="5">T10-S10</f>
        <v>1659</v>
      </c>
      <c r="W10" s="161">
        <f t="shared" si="4"/>
        <v>0.20422488356620094</v>
      </c>
    </row>
    <row r="11" spans="1:23" x14ac:dyDescent="0.25">
      <c r="A11" s="162" t="s">
        <v>105</v>
      </c>
      <c r="B11" s="163" t="s">
        <v>108</v>
      </c>
      <c r="C11" s="164">
        <v>56135</v>
      </c>
      <c r="D11" s="164">
        <v>53235</v>
      </c>
      <c r="E11" s="164">
        <v>51624</v>
      </c>
      <c r="F11" s="164">
        <v>47719</v>
      </c>
      <c r="G11" s="164">
        <v>41913</v>
      </c>
      <c r="H11" s="164">
        <v>56720</v>
      </c>
      <c r="I11" s="179">
        <f>IFERROR(H11/G11-1,"-")</f>
        <v>0.35327941211557268</v>
      </c>
      <c r="J11" s="163">
        <f t="shared" si="1"/>
        <v>14807</v>
      </c>
      <c r="K11" s="165">
        <f t="shared" si="2"/>
        <v>8.0464857626002972E-2</v>
      </c>
      <c r="N11" s="163" t="s">
        <v>108</v>
      </c>
      <c r="O11" s="164">
        <v>2763</v>
      </c>
      <c r="P11" s="164">
        <v>3031</v>
      </c>
      <c r="Q11" s="164">
        <v>3466</v>
      </c>
      <c r="R11" s="164">
        <v>2932</v>
      </c>
      <c r="S11" s="164">
        <v>2829</v>
      </c>
      <c r="T11" s="164">
        <v>3536</v>
      </c>
      <c r="U11" s="179">
        <f>IFERROR(T11/S11-1,"-")</f>
        <v>0.24991162955107815</v>
      </c>
      <c r="V11" s="163">
        <f t="shared" si="5"/>
        <v>707</v>
      </c>
      <c r="W11" s="165">
        <f>T11/T$9</f>
        <v>0.11763140385894877</v>
      </c>
    </row>
    <row r="12" spans="1:23" x14ac:dyDescent="0.25">
      <c r="A12" s="1"/>
      <c r="B12" s="163" t="s">
        <v>105</v>
      </c>
      <c r="C12" s="164">
        <v>18359</v>
      </c>
      <c r="D12" s="164">
        <v>35944</v>
      </c>
      <c r="E12" s="164">
        <v>40269</v>
      </c>
      <c r="F12" s="164">
        <v>49496</v>
      </c>
      <c r="G12" s="164">
        <v>61839</v>
      </c>
      <c r="H12" s="164">
        <v>58851</v>
      </c>
      <c r="I12" s="179">
        <f>IFERROR(H12/G12-1,"-")</f>
        <v>-4.8319021976422682E-2</v>
      </c>
      <c r="J12" s="163">
        <f t="shared" si="1"/>
        <v>-2988</v>
      </c>
      <c r="K12" s="165">
        <f t="shared" si="2"/>
        <v>8.3487964318545507E-2</v>
      </c>
      <c r="N12" s="163" t="s">
        <v>105</v>
      </c>
      <c r="O12" s="164">
        <v>1438</v>
      </c>
      <c r="P12" s="164">
        <v>1313</v>
      </c>
      <c r="Q12" s="164">
        <v>1562</v>
      </c>
      <c r="R12" s="164">
        <v>1207</v>
      </c>
      <c r="S12" s="164">
        <v>1651</v>
      </c>
      <c r="T12" s="164">
        <v>2603</v>
      </c>
      <c r="U12" s="179">
        <f>IFERROR(T12/S12-1,"-")</f>
        <v>0.57662023016353725</v>
      </c>
      <c r="V12" s="163">
        <f t="shared" si="5"/>
        <v>952</v>
      </c>
      <c r="W12" s="165">
        <f t="shared" si="4"/>
        <v>8.6593479707252161E-2</v>
      </c>
    </row>
    <row r="13" spans="1:23" s="57" customFormat="1" x14ac:dyDescent="0.25">
      <c r="B13" s="159" t="s">
        <v>112</v>
      </c>
      <c r="C13" s="160">
        <v>92840</v>
      </c>
      <c r="D13" s="160">
        <v>458540</v>
      </c>
      <c r="E13" s="160">
        <v>534186</v>
      </c>
      <c r="F13" s="160">
        <v>596233</v>
      </c>
      <c r="G13" s="160">
        <v>617724</v>
      </c>
      <c r="H13" s="160">
        <v>589333</v>
      </c>
      <c r="I13" s="178">
        <f>IFERROR(H13/G13-1,"-")</f>
        <v>-4.5960655567858777E-2</v>
      </c>
      <c r="J13" s="159">
        <f t="shared" si="1"/>
        <v>-28391</v>
      </c>
      <c r="K13" s="161">
        <f t="shared" si="2"/>
        <v>0.83604717805545148</v>
      </c>
      <c r="N13" s="159" t="s">
        <v>112</v>
      </c>
      <c r="O13" s="160">
        <v>3995</v>
      </c>
      <c r="P13" s="160">
        <v>21403</v>
      </c>
      <c r="Q13" s="160">
        <v>22159</v>
      </c>
      <c r="R13" s="160">
        <v>24663</v>
      </c>
      <c r="S13" s="160">
        <v>26181</v>
      </c>
      <c r="T13" s="160">
        <v>23921</v>
      </c>
      <c r="U13" s="178">
        <f>IFERROR(T13/S13-1,"-")</f>
        <v>-8.632214201138233E-2</v>
      </c>
      <c r="V13" s="159">
        <f t="shared" si="5"/>
        <v>-2260</v>
      </c>
      <c r="W13" s="161">
        <f t="shared" si="4"/>
        <v>0.79577511643379906</v>
      </c>
    </row>
    <row r="14" spans="1:23" s="57" customFormat="1" x14ac:dyDescent="0.25">
      <c r="B14" s="163" t="s">
        <v>115</v>
      </c>
      <c r="C14" s="164">
        <v>9673</v>
      </c>
      <c r="D14" s="164">
        <v>214283</v>
      </c>
      <c r="E14" s="164">
        <v>267481</v>
      </c>
      <c r="F14" s="164">
        <v>314183</v>
      </c>
      <c r="G14" s="164">
        <v>325418</v>
      </c>
      <c r="H14" s="164">
        <v>306525</v>
      </c>
      <c r="I14" s="179">
        <f t="shared" ref="I14:I21" si="6">IFERROR(H14/G14-1,"-")</f>
        <v>-5.8057636639645027E-2</v>
      </c>
      <c r="J14" s="163">
        <f t="shared" si="1"/>
        <v>-18893</v>
      </c>
      <c r="K14" s="165">
        <f t="shared" si="2"/>
        <v>0.43484644717578563</v>
      </c>
      <c r="N14" s="163" t="s">
        <v>115</v>
      </c>
      <c r="O14" s="164">
        <v>264</v>
      </c>
      <c r="P14" s="164">
        <v>7784</v>
      </c>
      <c r="Q14" s="164">
        <v>8638</v>
      </c>
      <c r="R14" s="164">
        <v>10525</v>
      </c>
      <c r="S14" s="164">
        <v>11641</v>
      </c>
      <c r="T14" s="164">
        <v>10183</v>
      </c>
      <c r="U14" s="179">
        <f t="shared" ref="U14:U21" si="7">IFERROR(T14/S14-1,"-")</f>
        <v>-0.12524697190962975</v>
      </c>
      <c r="V14" s="163">
        <f t="shared" si="5"/>
        <v>-1458</v>
      </c>
      <c r="W14" s="165">
        <f t="shared" si="4"/>
        <v>0.33875582168995344</v>
      </c>
    </row>
    <row r="15" spans="1:23" x14ac:dyDescent="0.25">
      <c r="A15" s="1"/>
      <c r="B15" s="163" t="s">
        <v>118</v>
      </c>
      <c r="C15" s="164">
        <v>8763</v>
      </c>
      <c r="D15" s="164">
        <v>26316</v>
      </c>
      <c r="E15" s="164">
        <v>28035</v>
      </c>
      <c r="F15" s="164">
        <v>31676</v>
      </c>
      <c r="G15" s="164">
        <v>33381</v>
      </c>
      <c r="H15" s="164">
        <v>30481</v>
      </c>
      <c r="I15" s="179">
        <f t="shared" si="6"/>
        <v>-8.6875767652257241E-2</v>
      </c>
      <c r="J15" s="163">
        <f t="shared" si="1"/>
        <v>-2900</v>
      </c>
      <c r="K15" s="165">
        <f t="shared" si="2"/>
        <v>4.324134917662547E-2</v>
      </c>
      <c r="N15" s="163" t="s">
        <v>118</v>
      </c>
      <c r="O15" s="164">
        <v>350</v>
      </c>
      <c r="P15" s="164">
        <v>1817</v>
      </c>
      <c r="Q15" s="164">
        <v>1432</v>
      </c>
      <c r="R15" s="164">
        <v>1629</v>
      </c>
      <c r="S15" s="164">
        <v>1605</v>
      </c>
      <c r="T15" s="164">
        <v>1489</v>
      </c>
      <c r="U15" s="179">
        <f t="shared" si="7"/>
        <v>-7.2274143302180738E-2</v>
      </c>
      <c r="V15" s="163">
        <f t="shared" si="5"/>
        <v>-116</v>
      </c>
      <c r="W15" s="165">
        <f t="shared" si="4"/>
        <v>4.9534264803725879E-2</v>
      </c>
    </row>
    <row r="16" spans="1:23" x14ac:dyDescent="0.25">
      <c r="A16" s="1"/>
      <c r="B16" s="163" t="s">
        <v>121</v>
      </c>
      <c r="C16" s="164">
        <v>11730</v>
      </c>
      <c r="D16" s="164">
        <v>17536</v>
      </c>
      <c r="E16" s="164">
        <v>21487</v>
      </c>
      <c r="F16" s="164">
        <v>23058</v>
      </c>
      <c r="G16" s="164">
        <v>23899</v>
      </c>
      <c r="H16" s="164">
        <v>25090</v>
      </c>
      <c r="I16" s="179">
        <f t="shared" si="6"/>
        <v>4.9834721118038328E-2</v>
      </c>
      <c r="J16" s="163">
        <f t="shared" si="1"/>
        <v>1191</v>
      </c>
      <c r="K16" s="165">
        <f t="shared" si="2"/>
        <v>3.5593499256636366E-2</v>
      </c>
      <c r="N16" s="163" t="s">
        <v>121</v>
      </c>
      <c r="O16" s="164">
        <v>950</v>
      </c>
      <c r="P16" s="164">
        <v>2321</v>
      </c>
      <c r="Q16" s="164">
        <v>2327</v>
      </c>
      <c r="R16" s="164">
        <v>2257</v>
      </c>
      <c r="S16" s="164">
        <v>2538</v>
      </c>
      <c r="T16" s="164">
        <v>2156</v>
      </c>
      <c r="U16" s="179">
        <f t="shared" si="7"/>
        <v>-0.15051221434200157</v>
      </c>
      <c r="V16" s="163">
        <f t="shared" si="5"/>
        <v>-382</v>
      </c>
      <c r="W16" s="165">
        <f t="shared" si="4"/>
        <v>7.1723220226214232E-2</v>
      </c>
    </row>
    <row r="17" spans="1:23" x14ac:dyDescent="0.25">
      <c r="A17" s="1"/>
      <c r="B17" s="163" t="s">
        <v>128</v>
      </c>
      <c r="C17" s="164">
        <v>5592</v>
      </c>
      <c r="D17" s="164">
        <v>28778</v>
      </c>
      <c r="E17" s="164">
        <v>25724</v>
      </c>
      <c r="F17" s="164">
        <v>26935</v>
      </c>
      <c r="G17" s="164">
        <v>24719</v>
      </c>
      <c r="H17" s="164">
        <v>25159</v>
      </c>
      <c r="I17" s="179">
        <f t="shared" si="6"/>
        <v>1.7800072818479729E-2</v>
      </c>
      <c r="J17" s="163">
        <f t="shared" si="1"/>
        <v>440</v>
      </c>
      <c r="K17" s="165">
        <f t="shared" si="2"/>
        <v>3.5691384926174345E-2</v>
      </c>
      <c r="N17" s="163" t="s">
        <v>128</v>
      </c>
      <c r="O17" s="164">
        <v>104</v>
      </c>
      <c r="P17" s="164">
        <v>1111</v>
      </c>
      <c r="Q17" s="164">
        <v>847</v>
      </c>
      <c r="R17" s="164">
        <v>722</v>
      </c>
      <c r="S17" s="164">
        <v>835</v>
      </c>
      <c r="T17" s="164">
        <v>650</v>
      </c>
      <c r="U17" s="179">
        <f t="shared" si="7"/>
        <v>-0.22155688622754488</v>
      </c>
      <c r="V17" s="163">
        <f t="shared" si="5"/>
        <v>-185</v>
      </c>
      <c r="W17" s="165">
        <f t="shared" si="4"/>
        <v>2.162341982701264E-2</v>
      </c>
    </row>
    <row r="18" spans="1:23" x14ac:dyDescent="0.25">
      <c r="A18" s="1"/>
      <c r="B18" s="163" t="s">
        <v>124</v>
      </c>
      <c r="C18" s="164">
        <v>3332</v>
      </c>
      <c r="D18" s="164">
        <v>8863</v>
      </c>
      <c r="E18" s="164">
        <v>9003</v>
      </c>
      <c r="F18" s="164">
        <v>10113</v>
      </c>
      <c r="G18" s="164">
        <v>9079</v>
      </c>
      <c r="H18" s="164">
        <v>9051</v>
      </c>
      <c r="I18" s="179">
        <f t="shared" si="6"/>
        <v>-3.0840400925211675E-3</v>
      </c>
      <c r="J18" s="163">
        <f t="shared" si="1"/>
        <v>-28</v>
      </c>
      <c r="K18" s="165">
        <f t="shared" si="2"/>
        <v>1.284004630417759E-2</v>
      </c>
      <c r="N18" s="163" t="s">
        <v>124</v>
      </c>
      <c r="O18" s="164">
        <v>71</v>
      </c>
      <c r="P18" s="164">
        <v>557</v>
      </c>
      <c r="Q18" s="164">
        <v>406</v>
      </c>
      <c r="R18" s="164">
        <v>471</v>
      </c>
      <c r="S18" s="164">
        <v>494</v>
      </c>
      <c r="T18" s="164">
        <v>450</v>
      </c>
      <c r="U18" s="179">
        <f t="shared" si="7"/>
        <v>-8.9068825910931126E-2</v>
      </c>
      <c r="V18" s="163">
        <f t="shared" si="5"/>
        <v>-44</v>
      </c>
      <c r="W18" s="165">
        <f t="shared" si="4"/>
        <v>1.4970059880239521E-2</v>
      </c>
    </row>
    <row r="19" spans="1:23" x14ac:dyDescent="0.25">
      <c r="A19" s="162" t="s">
        <v>149</v>
      </c>
      <c r="B19" s="163" t="s">
        <v>133</v>
      </c>
      <c r="C19" s="164">
        <v>1010</v>
      </c>
      <c r="D19" s="164">
        <v>12195</v>
      </c>
      <c r="E19" s="164">
        <v>14737</v>
      </c>
      <c r="F19" s="164">
        <v>13305</v>
      </c>
      <c r="G19" s="164">
        <v>13477</v>
      </c>
      <c r="H19" s="164">
        <v>12430</v>
      </c>
      <c r="I19" s="179">
        <f t="shared" si="6"/>
        <v>-7.768791274022413E-2</v>
      </c>
      <c r="J19" s="163">
        <f t="shared" si="1"/>
        <v>-1047</v>
      </c>
      <c r="K19" s="165">
        <f t="shared" si="2"/>
        <v>1.7633606845754882E-2</v>
      </c>
      <c r="N19" s="163" t="s">
        <v>133</v>
      </c>
      <c r="O19" s="164">
        <v>30</v>
      </c>
      <c r="P19" s="164">
        <v>230</v>
      </c>
      <c r="Q19" s="164">
        <v>294</v>
      </c>
      <c r="R19" s="164">
        <v>188</v>
      </c>
      <c r="S19" s="164">
        <v>283</v>
      </c>
      <c r="T19" s="164">
        <v>342</v>
      </c>
      <c r="U19" s="179">
        <f t="shared" si="7"/>
        <v>0.20848056537102466</v>
      </c>
      <c r="V19" s="163">
        <f t="shared" si="5"/>
        <v>59</v>
      </c>
      <c r="W19" s="165">
        <f t="shared" si="4"/>
        <v>1.1377245508982036E-2</v>
      </c>
    </row>
    <row r="20" spans="1:23" x14ac:dyDescent="0.25">
      <c r="A20" s="167" t="s">
        <v>150</v>
      </c>
      <c r="B20" s="163" t="s">
        <v>136</v>
      </c>
      <c r="C20" s="164">
        <v>1347</v>
      </c>
      <c r="D20" s="164">
        <v>10703</v>
      </c>
      <c r="E20" s="164">
        <v>14289</v>
      </c>
      <c r="F20" s="164">
        <v>16753</v>
      </c>
      <c r="G20" s="164">
        <v>12005</v>
      </c>
      <c r="H20" s="164">
        <v>12982</v>
      </c>
      <c r="I20" s="179">
        <f t="shared" si="6"/>
        <v>8.1382757184506493E-2</v>
      </c>
      <c r="J20" s="163">
        <f t="shared" si="1"/>
        <v>977</v>
      </c>
      <c r="K20" s="165">
        <f t="shared" si="2"/>
        <v>1.8416692202058719E-2</v>
      </c>
      <c r="N20" s="163" t="s">
        <v>136</v>
      </c>
      <c r="O20" s="164">
        <v>10</v>
      </c>
      <c r="P20" s="164">
        <v>182</v>
      </c>
      <c r="Q20" s="164">
        <v>293</v>
      </c>
      <c r="R20" s="164">
        <v>322</v>
      </c>
      <c r="S20" s="164">
        <v>295</v>
      </c>
      <c r="T20" s="164">
        <v>337</v>
      </c>
      <c r="U20" s="179">
        <f t="shared" si="7"/>
        <v>0.14237288135593218</v>
      </c>
      <c r="V20" s="163">
        <f t="shared" si="5"/>
        <v>42</v>
      </c>
      <c r="W20" s="165">
        <f t="shared" si="4"/>
        <v>1.1210911510312708E-2</v>
      </c>
    </row>
    <row r="21" spans="1:23" x14ac:dyDescent="0.25">
      <c r="B21" s="168" t="s">
        <v>150</v>
      </c>
      <c r="C21" s="169">
        <f t="shared" ref="C21:H21" si="8">C13-SUM(C14:C20)</f>
        <v>51393</v>
      </c>
      <c r="D21" s="169">
        <f t="shared" si="8"/>
        <v>139866</v>
      </c>
      <c r="E21" s="169">
        <f t="shared" si="8"/>
        <v>153430</v>
      </c>
      <c r="F21" s="169">
        <f t="shared" si="8"/>
        <v>160210</v>
      </c>
      <c r="G21" s="169">
        <f t="shared" si="8"/>
        <v>175746</v>
      </c>
      <c r="H21" s="169">
        <f t="shared" si="8"/>
        <v>167615</v>
      </c>
      <c r="I21" s="180">
        <f t="shared" si="6"/>
        <v>-4.6265633357231439E-2</v>
      </c>
      <c r="J21" s="168">
        <f t="shared" si="1"/>
        <v>-8131</v>
      </c>
      <c r="K21" s="170">
        <f t="shared" si="2"/>
        <v>0.23778415216823851</v>
      </c>
      <c r="N21" s="168" t="s">
        <v>150</v>
      </c>
      <c r="O21" s="169">
        <f t="shared" ref="O21:T21" si="9">O13-SUM(O14:O20)</f>
        <v>2216</v>
      </c>
      <c r="P21" s="169">
        <f t="shared" si="9"/>
        <v>7401</v>
      </c>
      <c r="Q21" s="169">
        <f t="shared" si="9"/>
        <v>7922</v>
      </c>
      <c r="R21" s="169">
        <f t="shared" si="9"/>
        <v>8549</v>
      </c>
      <c r="S21" s="169">
        <f t="shared" si="9"/>
        <v>8490</v>
      </c>
      <c r="T21" s="169">
        <f t="shared" si="9"/>
        <v>8314</v>
      </c>
      <c r="U21" s="180">
        <f t="shared" si="7"/>
        <v>-2.0730270906949344E-2</v>
      </c>
      <c r="V21" s="168">
        <f>T21-S21</f>
        <v>-176</v>
      </c>
      <c r="W21" s="170">
        <f t="shared" si="4"/>
        <v>0.2765801729873586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49886</v>
      </c>
      <c r="D23" s="176">
        <f t="shared" si="10"/>
        <v>140724</v>
      </c>
      <c r="E23" s="176">
        <f t="shared" si="10"/>
        <v>195215</v>
      </c>
      <c r="F23" s="176">
        <f t="shared" si="10"/>
        <v>210028</v>
      </c>
      <c r="G23" s="176">
        <f t="shared" si="10"/>
        <v>213012</v>
      </c>
      <c r="H23" s="176">
        <f t="shared" si="10"/>
        <v>203090</v>
      </c>
      <c r="I23" s="177">
        <f>IFERROR(H23/G23-1,"-")</f>
        <v>-4.6579535425234297E-2</v>
      </c>
      <c r="J23" s="176">
        <f>H23-G23</f>
        <v>-9922</v>
      </c>
      <c r="K23" s="177">
        <f t="shared" ref="K23:K35" si="11">H23/H$9</f>
        <v>0.28811015400678675</v>
      </c>
    </row>
    <row r="24" spans="1:23" x14ac:dyDescent="0.25">
      <c r="B24" s="159" t="s">
        <v>102</v>
      </c>
      <c r="C24" s="160">
        <v>25712</v>
      </c>
      <c r="D24" s="160">
        <v>17849</v>
      </c>
      <c r="E24" s="160">
        <v>22297</v>
      </c>
      <c r="F24" s="160">
        <v>19552</v>
      </c>
      <c r="G24" s="160">
        <v>18619</v>
      </c>
      <c r="H24" s="160">
        <v>21221</v>
      </c>
      <c r="I24" s="178">
        <f>IFERROR(H24/G24-1,"-")</f>
        <v>0.13974971802996938</v>
      </c>
      <c r="J24" s="159">
        <f t="shared" ref="J24:J34" si="12">H24-G24</f>
        <v>2602</v>
      </c>
      <c r="K24" s="161">
        <f t="shared" si="11"/>
        <v>3.0104808598050231E-2</v>
      </c>
    </row>
    <row r="25" spans="1:23" x14ac:dyDescent="0.25">
      <c r="B25" s="163" t="s">
        <v>108</v>
      </c>
      <c r="C25" s="164">
        <v>19878</v>
      </c>
      <c r="D25" s="164">
        <v>10152</v>
      </c>
      <c r="E25" s="164">
        <v>11519</v>
      </c>
      <c r="F25" s="164">
        <v>9751</v>
      </c>
      <c r="G25" s="164">
        <v>7987</v>
      </c>
      <c r="H25" s="164">
        <v>8764</v>
      </c>
      <c r="I25" s="179">
        <f>IFERROR(H25/G25-1,"-")</f>
        <v>9.7283085013146309E-2</v>
      </c>
      <c r="J25" s="163">
        <f t="shared" si="12"/>
        <v>777</v>
      </c>
      <c r="K25" s="165">
        <f t="shared" si="11"/>
        <v>1.2432898664215269E-2</v>
      </c>
    </row>
    <row r="26" spans="1:23" x14ac:dyDescent="0.25">
      <c r="B26" s="163" t="s">
        <v>105</v>
      </c>
      <c r="C26" s="164">
        <v>5834</v>
      </c>
      <c r="D26" s="164">
        <v>7697</v>
      </c>
      <c r="E26" s="164">
        <v>10778</v>
      </c>
      <c r="F26" s="164">
        <v>9801</v>
      </c>
      <c r="G26" s="164">
        <v>10632</v>
      </c>
      <c r="H26" s="164">
        <v>12457</v>
      </c>
      <c r="I26" s="179">
        <f>IFERROR(H26/G26-1,"-")</f>
        <v>0.17165161775771254</v>
      </c>
      <c r="J26" s="163">
        <f t="shared" si="12"/>
        <v>1825</v>
      </c>
      <c r="K26" s="165">
        <f t="shared" si="11"/>
        <v>1.767190993383496E-2</v>
      </c>
    </row>
    <row r="27" spans="1:23" x14ac:dyDescent="0.25">
      <c r="B27" s="159" t="s">
        <v>112</v>
      </c>
      <c r="C27" s="160">
        <v>24174</v>
      </c>
      <c r="D27" s="160">
        <v>122875</v>
      </c>
      <c r="E27" s="160">
        <v>172918</v>
      </c>
      <c r="F27" s="160">
        <v>190476</v>
      </c>
      <c r="G27" s="160">
        <v>194393</v>
      </c>
      <c r="H27" s="160">
        <v>181869</v>
      </c>
      <c r="I27" s="178">
        <f>IFERROR(H27/G27-1,"-")</f>
        <v>-6.4426188185788602E-2</v>
      </c>
      <c r="J27" s="159">
        <f t="shared" si="12"/>
        <v>-12524</v>
      </c>
      <c r="K27" s="161">
        <f t="shared" si="11"/>
        <v>0.25800534540873649</v>
      </c>
    </row>
    <row r="28" spans="1:23" x14ac:dyDescent="0.25">
      <c r="B28" s="163" t="s">
        <v>115</v>
      </c>
      <c r="C28" s="164">
        <v>4154</v>
      </c>
      <c r="D28" s="164">
        <v>61983</v>
      </c>
      <c r="E28" s="164">
        <v>95863</v>
      </c>
      <c r="F28" s="164">
        <v>111835</v>
      </c>
      <c r="G28" s="164">
        <v>117241</v>
      </c>
      <c r="H28" s="164">
        <v>102704</v>
      </c>
      <c r="I28" s="179">
        <f t="shared" ref="I28:I35" si="13">IFERROR(H28/G28-1,"-")</f>
        <v>-0.12399245997560582</v>
      </c>
      <c r="J28" s="163">
        <f t="shared" si="12"/>
        <v>-14537</v>
      </c>
      <c r="K28" s="165">
        <f t="shared" si="11"/>
        <v>0.14569927252505305</v>
      </c>
    </row>
    <row r="29" spans="1:23" x14ac:dyDescent="0.25">
      <c r="B29" s="163" t="s">
        <v>118</v>
      </c>
      <c r="C29" s="164">
        <v>2705</v>
      </c>
      <c r="D29" s="164">
        <v>7674</v>
      </c>
      <c r="E29" s="164">
        <v>8713</v>
      </c>
      <c r="F29" s="164">
        <v>9531</v>
      </c>
      <c r="G29" s="164">
        <v>8647</v>
      </c>
      <c r="H29" s="164">
        <v>8215</v>
      </c>
      <c r="I29" s="179">
        <f t="shared" si="13"/>
        <v>-4.9959523534173655E-2</v>
      </c>
      <c r="J29" s="163">
        <f t="shared" si="12"/>
        <v>-432</v>
      </c>
      <c r="K29" s="165">
        <f t="shared" si="11"/>
        <v>1.1654069206586997E-2</v>
      </c>
    </row>
    <row r="30" spans="1:23" x14ac:dyDescent="0.25">
      <c r="B30" s="163" t="s">
        <v>121</v>
      </c>
      <c r="C30" s="164">
        <v>3210</v>
      </c>
      <c r="D30" s="164">
        <v>5912</v>
      </c>
      <c r="E30" s="164">
        <v>9315</v>
      </c>
      <c r="F30" s="164">
        <v>10298</v>
      </c>
      <c r="G30" s="164">
        <v>6727</v>
      </c>
      <c r="H30" s="164">
        <v>7840</v>
      </c>
      <c r="I30" s="179">
        <f t="shared" si="13"/>
        <v>0.16545265348595217</v>
      </c>
      <c r="J30" s="163">
        <f t="shared" si="12"/>
        <v>1113</v>
      </c>
      <c r="K30" s="165">
        <f t="shared" si="11"/>
        <v>1.1122081872141455E-2</v>
      </c>
    </row>
    <row r="31" spans="1:23" x14ac:dyDescent="0.25">
      <c r="B31" s="163" t="s">
        <v>128</v>
      </c>
      <c r="C31" s="164">
        <v>1234</v>
      </c>
      <c r="D31" s="164">
        <v>7086</v>
      </c>
      <c r="E31" s="164">
        <v>7810</v>
      </c>
      <c r="F31" s="164">
        <v>6314</v>
      </c>
      <c r="G31" s="164">
        <v>5795</v>
      </c>
      <c r="H31" s="164">
        <v>5646</v>
      </c>
      <c r="I31" s="179">
        <f t="shared" si="13"/>
        <v>-2.5711820534943919E-2</v>
      </c>
      <c r="J31" s="163">
        <f t="shared" si="12"/>
        <v>-149</v>
      </c>
      <c r="K31" s="165">
        <f t="shared" si="11"/>
        <v>8.0096013074120731E-3</v>
      </c>
    </row>
    <row r="32" spans="1:23" x14ac:dyDescent="0.25">
      <c r="B32" s="163" t="s">
        <v>124</v>
      </c>
      <c r="C32" s="164">
        <v>1310</v>
      </c>
      <c r="D32" s="164">
        <v>3026</v>
      </c>
      <c r="E32" s="164">
        <v>3180</v>
      </c>
      <c r="F32" s="164">
        <v>3167</v>
      </c>
      <c r="G32" s="164">
        <v>2763</v>
      </c>
      <c r="H32" s="164">
        <v>2948</v>
      </c>
      <c r="I32" s="179">
        <f t="shared" si="13"/>
        <v>6.6956207021353631E-2</v>
      </c>
      <c r="J32" s="163">
        <f t="shared" si="12"/>
        <v>185</v>
      </c>
      <c r="K32" s="165">
        <f t="shared" si="11"/>
        <v>4.1821297651878841E-3</v>
      </c>
    </row>
    <row r="33" spans="2:11" x14ac:dyDescent="0.25">
      <c r="B33" s="163" t="s">
        <v>133</v>
      </c>
      <c r="C33" s="164">
        <v>86</v>
      </c>
      <c r="D33" s="164">
        <v>1563</v>
      </c>
      <c r="E33" s="164">
        <v>2431</v>
      </c>
      <c r="F33" s="164">
        <v>1870</v>
      </c>
      <c r="G33" s="164">
        <v>2213</v>
      </c>
      <c r="H33" s="164">
        <v>3071</v>
      </c>
      <c r="I33" s="179">
        <f t="shared" si="13"/>
        <v>0.38770899231812028</v>
      </c>
      <c r="J33" s="163">
        <f t="shared" si="12"/>
        <v>858</v>
      </c>
      <c r="K33" s="165">
        <f t="shared" si="11"/>
        <v>4.3566216108860212E-3</v>
      </c>
    </row>
    <row r="34" spans="2:11" x14ac:dyDescent="0.25">
      <c r="B34" s="163" t="s">
        <v>136</v>
      </c>
      <c r="C34" s="164">
        <v>157</v>
      </c>
      <c r="D34" s="164">
        <v>871</v>
      </c>
      <c r="E34" s="164">
        <v>1965</v>
      </c>
      <c r="F34" s="164">
        <v>2200</v>
      </c>
      <c r="G34" s="164">
        <v>1238</v>
      </c>
      <c r="H34" s="164">
        <v>2169</v>
      </c>
      <c r="I34" s="179">
        <f t="shared" si="13"/>
        <v>0.75201938610662356</v>
      </c>
      <c r="J34" s="163">
        <f t="shared" si="12"/>
        <v>931</v>
      </c>
      <c r="K34" s="165">
        <f t="shared" si="11"/>
        <v>3.0770147424330121E-3</v>
      </c>
    </row>
    <row r="35" spans="2:11" x14ac:dyDescent="0.25">
      <c r="B35" s="168" t="s">
        <v>150</v>
      </c>
      <c r="C35" s="169">
        <f t="shared" ref="C35:H35" si="14">C27-SUM(C28:C34)</f>
        <v>11318</v>
      </c>
      <c r="D35" s="169">
        <f t="shared" si="14"/>
        <v>34760</v>
      </c>
      <c r="E35" s="169">
        <f t="shared" si="14"/>
        <v>43641</v>
      </c>
      <c r="F35" s="169">
        <f t="shared" si="14"/>
        <v>45261</v>
      </c>
      <c r="G35" s="169">
        <f t="shared" si="14"/>
        <v>49769</v>
      </c>
      <c r="H35" s="169">
        <f t="shared" si="14"/>
        <v>49276</v>
      </c>
      <c r="I35" s="180">
        <f t="shared" si="13"/>
        <v>-9.9057646326026205E-3</v>
      </c>
      <c r="J35" s="168">
        <f>H35-G35</f>
        <v>-493</v>
      </c>
      <c r="K35" s="170">
        <f t="shared" si="11"/>
        <v>6.9904554379036005E-2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80916</v>
      </c>
      <c r="D37" s="176">
        <f t="shared" si="15"/>
        <v>281837</v>
      </c>
      <c r="E37" s="176">
        <f t="shared" si="15"/>
        <v>289323</v>
      </c>
      <c r="F37" s="176">
        <f t="shared" si="15"/>
        <v>306892</v>
      </c>
      <c r="G37" s="176">
        <f t="shared" si="15"/>
        <v>317040</v>
      </c>
      <c r="H37" s="176">
        <f t="shared" si="15"/>
        <v>323793</v>
      </c>
      <c r="I37" s="177">
        <f>IFERROR(H37/G37-1,"-")</f>
        <v>2.130015140045427E-2</v>
      </c>
      <c r="J37" s="176">
        <f>H37-G37</f>
        <v>6753</v>
      </c>
      <c r="K37" s="177">
        <f t="shared" ref="K37:K49" si="16">H37/H$9</f>
        <v>0.45934339995233392</v>
      </c>
    </row>
    <row r="38" spans="2:11" x14ac:dyDescent="0.25">
      <c r="B38" s="159" t="s">
        <v>102</v>
      </c>
      <c r="C38" s="160">
        <v>28063</v>
      </c>
      <c r="D38" s="160">
        <v>24222</v>
      </c>
      <c r="E38" s="160">
        <v>19294</v>
      </c>
      <c r="F38" s="160">
        <v>18141</v>
      </c>
      <c r="G38" s="160">
        <v>20151</v>
      </c>
      <c r="H38" s="160">
        <v>27671</v>
      </c>
      <c r="I38" s="178">
        <f>IFERROR(H38/G38-1,"-")</f>
        <v>0.37318247233387924</v>
      </c>
      <c r="J38" s="159">
        <f t="shared" ref="J38:J48" si="17">H38-G38</f>
        <v>7520</v>
      </c>
      <c r="K38" s="161">
        <f t="shared" si="16"/>
        <v>3.9254990750513544E-2</v>
      </c>
    </row>
    <row r="39" spans="2:11" x14ac:dyDescent="0.25">
      <c r="B39" s="163" t="s">
        <v>108</v>
      </c>
      <c r="C39" s="164">
        <v>24429</v>
      </c>
      <c r="D39" s="164">
        <v>17998</v>
      </c>
      <c r="E39" s="164">
        <v>12087</v>
      </c>
      <c r="F39" s="164">
        <v>9826</v>
      </c>
      <c r="G39" s="164">
        <v>10596</v>
      </c>
      <c r="H39" s="164">
        <v>17610</v>
      </c>
      <c r="I39" s="179">
        <f>IFERROR(H39/G39-1,"-")</f>
        <v>0.66194790486976207</v>
      </c>
      <c r="J39" s="163">
        <f t="shared" si="17"/>
        <v>7014</v>
      </c>
      <c r="K39" s="165">
        <f t="shared" si="16"/>
        <v>2.4982125225562628E-2</v>
      </c>
    </row>
    <row r="40" spans="2:11" x14ac:dyDescent="0.25">
      <c r="B40" s="163" t="s">
        <v>105</v>
      </c>
      <c r="C40" s="164">
        <v>3634</v>
      </c>
      <c r="D40" s="164">
        <v>6224</v>
      </c>
      <c r="E40" s="164">
        <v>7207</v>
      </c>
      <c r="F40" s="164">
        <v>8315</v>
      </c>
      <c r="G40" s="164">
        <v>9555</v>
      </c>
      <c r="H40" s="164">
        <v>10061</v>
      </c>
      <c r="I40" s="179">
        <f>IFERROR(H40/G40-1,"-")</f>
        <v>5.2956567242281594E-2</v>
      </c>
      <c r="J40" s="163">
        <f t="shared" si="17"/>
        <v>506</v>
      </c>
      <c r="K40" s="165">
        <f t="shared" si="16"/>
        <v>1.4272865524950915E-2</v>
      </c>
    </row>
    <row r="41" spans="2:11" x14ac:dyDescent="0.25">
      <c r="B41" s="159" t="s">
        <v>112</v>
      </c>
      <c r="C41" s="160">
        <v>52853</v>
      </c>
      <c r="D41" s="160">
        <v>257615</v>
      </c>
      <c r="E41" s="160">
        <v>270029</v>
      </c>
      <c r="F41" s="160">
        <v>288751</v>
      </c>
      <c r="G41" s="160">
        <v>296889</v>
      </c>
      <c r="H41" s="160">
        <v>296122</v>
      </c>
      <c r="I41" s="178">
        <f>IFERROR(H41/G41-1,"-")</f>
        <v>-2.5834571169696119E-3</v>
      </c>
      <c r="J41" s="159">
        <f t="shared" si="17"/>
        <v>-767</v>
      </c>
      <c r="K41" s="161">
        <f t="shared" si="16"/>
        <v>0.42008840920182039</v>
      </c>
    </row>
    <row r="42" spans="2:11" x14ac:dyDescent="0.25">
      <c r="B42" s="163" t="s">
        <v>115</v>
      </c>
      <c r="C42" s="164">
        <v>4699</v>
      </c>
      <c r="D42" s="164">
        <v>130042</v>
      </c>
      <c r="E42" s="164">
        <v>146540</v>
      </c>
      <c r="F42" s="164">
        <v>159176</v>
      </c>
      <c r="G42" s="164">
        <v>164054</v>
      </c>
      <c r="H42" s="164">
        <v>162830</v>
      </c>
      <c r="I42" s="179">
        <f t="shared" ref="I42:I49" si="18">IFERROR(H42/G42-1,"-")</f>
        <v>-7.4609579772514367E-3</v>
      </c>
      <c r="J42" s="163">
        <f t="shared" si="17"/>
        <v>-1224</v>
      </c>
      <c r="K42" s="165">
        <f t="shared" si="16"/>
        <v>0.23099599378071339</v>
      </c>
    </row>
    <row r="43" spans="2:11" x14ac:dyDescent="0.25">
      <c r="B43" s="163" t="s">
        <v>118</v>
      </c>
      <c r="C43" s="164">
        <v>3112</v>
      </c>
      <c r="D43" s="164">
        <v>6637</v>
      </c>
      <c r="E43" s="164">
        <v>6184</v>
      </c>
      <c r="F43" s="164">
        <v>7088</v>
      </c>
      <c r="G43" s="164">
        <v>8399</v>
      </c>
      <c r="H43" s="164">
        <v>8454</v>
      </c>
      <c r="I43" s="179">
        <f t="shared" si="18"/>
        <v>6.5483986188832333E-3</v>
      </c>
      <c r="J43" s="163">
        <f t="shared" si="17"/>
        <v>55</v>
      </c>
      <c r="K43" s="165">
        <f t="shared" si="16"/>
        <v>1.1993122467740288E-2</v>
      </c>
    </row>
    <row r="44" spans="2:11" x14ac:dyDescent="0.25">
      <c r="B44" s="163" t="s">
        <v>121</v>
      </c>
      <c r="C44" s="164">
        <v>5649</v>
      </c>
      <c r="D44" s="164">
        <v>5542</v>
      </c>
      <c r="E44" s="164">
        <v>5329</v>
      </c>
      <c r="F44" s="164">
        <v>5706</v>
      </c>
      <c r="G44" s="164">
        <v>6041</v>
      </c>
      <c r="H44" s="164">
        <v>7666</v>
      </c>
      <c r="I44" s="179">
        <f t="shared" si="18"/>
        <v>0.26899519947028638</v>
      </c>
      <c r="J44" s="163">
        <f t="shared" si="17"/>
        <v>1625</v>
      </c>
      <c r="K44" s="165">
        <f t="shared" si="16"/>
        <v>1.0875239748958723E-2</v>
      </c>
    </row>
    <row r="45" spans="2:11" x14ac:dyDescent="0.25">
      <c r="B45" s="163" t="s">
        <v>128</v>
      </c>
      <c r="C45" s="164">
        <v>3828</v>
      </c>
      <c r="D45" s="164">
        <v>16942</v>
      </c>
      <c r="E45" s="164">
        <v>13856</v>
      </c>
      <c r="F45" s="164">
        <v>14990</v>
      </c>
      <c r="G45" s="164">
        <v>13952</v>
      </c>
      <c r="H45" s="164">
        <v>15065</v>
      </c>
      <c r="I45" s="179">
        <f t="shared" si="18"/>
        <v>7.9773509174311918E-2</v>
      </c>
      <c r="J45" s="163">
        <f t="shared" si="17"/>
        <v>1113</v>
      </c>
      <c r="K45" s="165">
        <f t="shared" si="16"/>
        <v>2.137170451579222E-2</v>
      </c>
    </row>
    <row r="46" spans="2:11" x14ac:dyDescent="0.25">
      <c r="B46" s="163" t="s">
        <v>124</v>
      </c>
      <c r="C46" s="164">
        <v>1735</v>
      </c>
      <c r="D46" s="164">
        <v>4362</v>
      </c>
      <c r="E46" s="164">
        <v>4336</v>
      </c>
      <c r="F46" s="164">
        <v>5322</v>
      </c>
      <c r="G46" s="164">
        <v>4903</v>
      </c>
      <c r="H46" s="164">
        <v>4639</v>
      </c>
      <c r="I46" s="179">
        <f t="shared" si="18"/>
        <v>-5.3844584947991048E-2</v>
      </c>
      <c r="J46" s="163">
        <f t="shared" si="17"/>
        <v>-264</v>
      </c>
      <c r="K46" s="165">
        <f t="shared" si="16"/>
        <v>6.5810379853143124E-3</v>
      </c>
    </row>
    <row r="47" spans="2:11" x14ac:dyDescent="0.25">
      <c r="B47" s="163" t="s">
        <v>133</v>
      </c>
      <c r="C47" s="164">
        <v>747</v>
      </c>
      <c r="D47" s="164">
        <v>8244</v>
      </c>
      <c r="E47" s="164">
        <v>8819</v>
      </c>
      <c r="F47" s="164">
        <v>8511</v>
      </c>
      <c r="G47" s="164">
        <v>7792</v>
      </c>
      <c r="H47" s="164">
        <v>6533</v>
      </c>
      <c r="I47" s="179">
        <f t="shared" si="18"/>
        <v>-0.16157597535934287</v>
      </c>
      <c r="J47" s="163">
        <f t="shared" si="17"/>
        <v>-1259</v>
      </c>
      <c r="K47" s="165">
        <f t="shared" si="16"/>
        <v>9.2679286824872611E-3</v>
      </c>
    </row>
    <row r="48" spans="2:11" x14ac:dyDescent="0.25">
      <c r="B48" s="163" t="s">
        <v>136</v>
      </c>
      <c r="C48" s="164">
        <v>950</v>
      </c>
      <c r="D48" s="164">
        <v>7661</v>
      </c>
      <c r="E48" s="164">
        <v>8640</v>
      </c>
      <c r="F48" s="164">
        <v>9534</v>
      </c>
      <c r="G48" s="164">
        <v>6987</v>
      </c>
      <c r="H48" s="164">
        <v>6941</v>
      </c>
      <c r="I48" s="179">
        <f t="shared" si="18"/>
        <v>-6.5836553599541991E-3</v>
      </c>
      <c r="J48" s="163">
        <f t="shared" si="17"/>
        <v>-46</v>
      </c>
      <c r="K48" s="165">
        <f t="shared" si="16"/>
        <v>9.8467309023640096E-3</v>
      </c>
    </row>
    <row r="49" spans="2:11" x14ac:dyDescent="0.25">
      <c r="B49" s="168" t="s">
        <v>150</v>
      </c>
      <c r="C49" s="169">
        <f t="shared" ref="C49:H49" si="19">C41-SUM(C42:C48)</f>
        <v>32133</v>
      </c>
      <c r="D49" s="169">
        <f t="shared" si="19"/>
        <v>78185</v>
      </c>
      <c r="E49" s="169">
        <f t="shared" si="19"/>
        <v>76325</v>
      </c>
      <c r="F49" s="169">
        <f t="shared" si="19"/>
        <v>78424</v>
      </c>
      <c r="G49" s="169">
        <f t="shared" si="19"/>
        <v>84761</v>
      </c>
      <c r="H49" s="169">
        <f t="shared" si="19"/>
        <v>83994</v>
      </c>
      <c r="I49" s="180">
        <f t="shared" si="18"/>
        <v>-9.0489729946555686E-3</v>
      </c>
      <c r="J49" s="168">
        <f>H49-G49</f>
        <v>-767</v>
      </c>
      <c r="K49" s="170">
        <f t="shared" si="16"/>
        <v>0.11915665111845017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IFERROR(C52+C55,"nd")</f>
        <v>0</v>
      </c>
      <c r="D51" s="176">
        <f t="shared" si="20"/>
        <v>0</v>
      </c>
      <c r="E51" s="176">
        <f t="shared" si="20"/>
        <v>0</v>
      </c>
      <c r="F51" s="176">
        <f t="shared" si="20"/>
        <v>0</v>
      </c>
      <c r="G51" s="176">
        <f t="shared" si="20"/>
        <v>0</v>
      </c>
      <c r="H51" s="176">
        <f t="shared" si="20"/>
        <v>0</v>
      </c>
      <c r="I51" s="177" t="str">
        <f>IFERROR(H51/G51-1,"-")</f>
        <v>-</v>
      </c>
      <c r="J51" s="176">
        <f>H51-G51</f>
        <v>0</v>
      </c>
      <c r="K51" s="177">
        <f t="shared" ref="K51:K63" si="21">H51/H$9</f>
        <v>0</v>
      </c>
    </row>
    <row r="52" spans="2:11" x14ac:dyDescent="0.25"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0">
        <v>0</v>
      </c>
      <c r="I52" s="178" t="str">
        <f>IFERROR(H52/G52-1,"-")</f>
        <v>-</v>
      </c>
      <c r="J52" s="159">
        <f t="shared" ref="J52:J62" si="22">H52-G52</f>
        <v>0</v>
      </c>
      <c r="K52" s="161">
        <f t="shared" si="21"/>
        <v>0</v>
      </c>
    </row>
    <row r="53" spans="2:11" x14ac:dyDescent="0.25"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79" t="str">
        <f>IFERROR(H53/G53-1,"-")</f>
        <v>-</v>
      </c>
      <c r="J53" s="163">
        <f t="shared" si="22"/>
        <v>0</v>
      </c>
      <c r="K53" s="165">
        <f t="shared" si="21"/>
        <v>0</v>
      </c>
    </row>
    <row r="54" spans="2:11" x14ac:dyDescent="0.25"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4">
        <v>0</v>
      </c>
      <c r="I54" s="179" t="str">
        <f>IFERROR(H54/G54-1,"-")</f>
        <v>-</v>
      </c>
      <c r="J54" s="163">
        <f t="shared" si="22"/>
        <v>0</v>
      </c>
      <c r="K54" s="165">
        <f t="shared" si="21"/>
        <v>0</v>
      </c>
    </row>
    <row r="55" spans="2:11" x14ac:dyDescent="0.25"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0">
        <v>0</v>
      </c>
      <c r="I55" s="178" t="str">
        <f>IFERROR(H55/G55-1,"-")</f>
        <v>-</v>
      </c>
      <c r="J55" s="159">
        <f t="shared" si="22"/>
        <v>0</v>
      </c>
      <c r="K55" s="161">
        <f t="shared" si="21"/>
        <v>0</v>
      </c>
    </row>
    <row r="56" spans="2:11" x14ac:dyDescent="0.25"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79" t="str">
        <f t="shared" ref="I56:I63" si="23">IFERROR(H56/G56-1,"-")</f>
        <v>-</v>
      </c>
      <c r="J56" s="163">
        <f t="shared" si="22"/>
        <v>0</v>
      </c>
      <c r="K56" s="165">
        <f t="shared" si="21"/>
        <v>0</v>
      </c>
    </row>
    <row r="57" spans="2:11" x14ac:dyDescent="0.25"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79" t="str">
        <f t="shared" si="23"/>
        <v>-</v>
      </c>
      <c r="J57" s="163">
        <f t="shared" si="22"/>
        <v>0</v>
      </c>
      <c r="K57" s="165">
        <f t="shared" si="21"/>
        <v>0</v>
      </c>
    </row>
    <row r="58" spans="2:11" x14ac:dyDescent="0.25"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79" t="str">
        <f t="shared" si="23"/>
        <v>-</v>
      </c>
      <c r="J58" s="163">
        <f t="shared" si="22"/>
        <v>0</v>
      </c>
      <c r="K58" s="165">
        <f t="shared" si="21"/>
        <v>0</v>
      </c>
    </row>
    <row r="59" spans="2:11" x14ac:dyDescent="0.25"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79" t="str">
        <f t="shared" si="23"/>
        <v>-</v>
      </c>
      <c r="J59" s="163">
        <f t="shared" si="22"/>
        <v>0</v>
      </c>
      <c r="K59" s="165">
        <f t="shared" si="21"/>
        <v>0</v>
      </c>
    </row>
    <row r="60" spans="2:11" x14ac:dyDescent="0.25"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79" t="str">
        <f t="shared" si="23"/>
        <v>-</v>
      </c>
      <c r="J60" s="163">
        <f t="shared" si="22"/>
        <v>0</v>
      </c>
      <c r="K60" s="165">
        <f t="shared" si="21"/>
        <v>0</v>
      </c>
    </row>
    <row r="61" spans="2:11" x14ac:dyDescent="0.25"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79" t="str">
        <f t="shared" si="23"/>
        <v>-</v>
      </c>
      <c r="J61" s="163">
        <f t="shared" si="22"/>
        <v>0</v>
      </c>
      <c r="K61" s="165">
        <f t="shared" si="21"/>
        <v>0</v>
      </c>
    </row>
    <row r="62" spans="2:11" x14ac:dyDescent="0.25"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4">
        <v>0</v>
      </c>
      <c r="I62" s="179" t="str">
        <f t="shared" si="23"/>
        <v>-</v>
      </c>
      <c r="J62" s="163">
        <f t="shared" si="22"/>
        <v>0</v>
      </c>
      <c r="K62" s="165">
        <f t="shared" si="21"/>
        <v>0</v>
      </c>
    </row>
    <row r="63" spans="2:11" x14ac:dyDescent="0.25">
      <c r="B63" s="168" t="s">
        <v>150</v>
      </c>
      <c r="C63" s="169">
        <f t="shared" ref="C63:H63" si="24">IFERROR(C55-SUM(C56:C62),"nd")</f>
        <v>0</v>
      </c>
      <c r="D63" s="169">
        <f t="shared" si="24"/>
        <v>0</v>
      </c>
      <c r="E63" s="169">
        <f t="shared" si="24"/>
        <v>0</v>
      </c>
      <c r="F63" s="169">
        <f t="shared" si="24"/>
        <v>0</v>
      </c>
      <c r="G63" s="169">
        <f t="shared" si="24"/>
        <v>0</v>
      </c>
      <c r="H63" s="169">
        <f t="shared" si="24"/>
        <v>0</v>
      </c>
      <c r="I63" s="180" t="str">
        <f t="shared" si="23"/>
        <v>-</v>
      </c>
      <c r="J63" s="168">
        <f>H63-G63</f>
        <v>0</v>
      </c>
      <c r="K63" s="170">
        <f t="shared" si="21"/>
        <v>0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 t="str">
        <f t="shared" ref="C65:H65" si="25">IFERROR(C66+C69,"nd")</f>
        <v>nd</v>
      </c>
      <c r="D65" s="176" t="str">
        <f t="shared" si="25"/>
        <v>nd</v>
      </c>
      <c r="E65" s="176" t="str">
        <f t="shared" si="25"/>
        <v>nd</v>
      </c>
      <c r="F65" s="176" t="str">
        <f t="shared" si="25"/>
        <v>nd</v>
      </c>
      <c r="G65" s="176" t="str">
        <f t="shared" si="25"/>
        <v>nd</v>
      </c>
      <c r="H65" s="176" t="str">
        <f t="shared" si="25"/>
        <v>nd</v>
      </c>
      <c r="I65" s="177" t="str">
        <f>IFERROR(H65/G65-1,"-")</f>
        <v>-</v>
      </c>
      <c r="J65" s="176" t="str">
        <f>IFERROR(H65-G65,"-")</f>
        <v>-</v>
      </c>
      <c r="K65" s="177" t="str">
        <f>IFERROR(H65/H$9,"-")</f>
        <v>-</v>
      </c>
    </row>
    <row r="66" spans="2:11" x14ac:dyDescent="0.25">
      <c r="B66" s="159" t="s">
        <v>102</v>
      </c>
      <c r="C66" s="160" t="s">
        <v>330</v>
      </c>
      <c r="D66" s="160" t="s">
        <v>330</v>
      </c>
      <c r="E66" s="160" t="s">
        <v>330</v>
      </c>
      <c r="F66" s="160" t="s">
        <v>330</v>
      </c>
      <c r="G66" s="160" t="s">
        <v>330</v>
      </c>
      <c r="H66" s="160" t="s">
        <v>330</v>
      </c>
      <c r="I66" s="178" t="str">
        <f>IFERROR(H66/G66-1,"-")</f>
        <v>-</v>
      </c>
      <c r="J66" s="181" t="str">
        <f t="shared" ref="J66:J77" si="26">IFERROR(H66-G66,"-")</f>
        <v>-</v>
      </c>
      <c r="K66" s="161" t="str">
        <f t="shared" ref="K66:K77" si="27">IFERROR(H66/H$9,"-")</f>
        <v>-</v>
      </c>
    </row>
    <row r="67" spans="2:11" x14ac:dyDescent="0.25">
      <c r="B67" s="163" t="s">
        <v>108</v>
      </c>
      <c r="C67" s="164" t="s">
        <v>330</v>
      </c>
      <c r="D67" s="164" t="s">
        <v>330</v>
      </c>
      <c r="E67" s="164" t="s">
        <v>330</v>
      </c>
      <c r="F67" s="164" t="s">
        <v>330</v>
      </c>
      <c r="G67" s="164" t="s">
        <v>330</v>
      </c>
      <c r="H67" s="164" t="s">
        <v>330</v>
      </c>
      <c r="I67" s="179" t="str">
        <f>IFERROR(H67/G67-1,"-")</f>
        <v>-</v>
      </c>
      <c r="J67" s="182" t="str">
        <f t="shared" si="26"/>
        <v>-</v>
      </c>
      <c r="K67" s="165" t="str">
        <f t="shared" si="27"/>
        <v>-</v>
      </c>
    </row>
    <row r="68" spans="2:11" x14ac:dyDescent="0.25">
      <c r="B68" s="163" t="s">
        <v>105</v>
      </c>
      <c r="C68" s="164" t="s">
        <v>330</v>
      </c>
      <c r="D68" s="164" t="s">
        <v>330</v>
      </c>
      <c r="E68" s="164" t="s">
        <v>330</v>
      </c>
      <c r="F68" s="164" t="s">
        <v>330</v>
      </c>
      <c r="G68" s="164" t="s">
        <v>330</v>
      </c>
      <c r="H68" s="164" t="s">
        <v>330</v>
      </c>
      <c r="I68" s="179" t="str">
        <f>IFERROR(H68/G68-1,"-")</f>
        <v>-</v>
      </c>
      <c r="J68" s="182" t="str">
        <f t="shared" si="26"/>
        <v>-</v>
      </c>
      <c r="K68" s="165" t="str">
        <f t="shared" si="27"/>
        <v>-</v>
      </c>
    </row>
    <row r="69" spans="2:11" x14ac:dyDescent="0.25">
      <c r="B69" s="159" t="s">
        <v>112</v>
      </c>
      <c r="C69" s="160" t="s">
        <v>330</v>
      </c>
      <c r="D69" s="160" t="s">
        <v>330</v>
      </c>
      <c r="E69" s="160" t="s">
        <v>330</v>
      </c>
      <c r="F69" s="160" t="s">
        <v>330</v>
      </c>
      <c r="G69" s="160" t="s">
        <v>330</v>
      </c>
      <c r="H69" s="160" t="s">
        <v>330</v>
      </c>
      <c r="I69" s="178" t="str">
        <f>IFERROR(H69/G69-1,"-")</f>
        <v>-</v>
      </c>
      <c r="J69" s="181" t="str">
        <f t="shared" si="26"/>
        <v>-</v>
      </c>
      <c r="K69" s="161" t="str">
        <f t="shared" si="27"/>
        <v>-</v>
      </c>
    </row>
    <row r="70" spans="2:11" x14ac:dyDescent="0.25">
      <c r="B70" s="163" t="s">
        <v>115</v>
      </c>
      <c r="C70" s="164" t="s">
        <v>330</v>
      </c>
      <c r="D70" s="164" t="s">
        <v>330</v>
      </c>
      <c r="E70" s="164" t="s">
        <v>330</v>
      </c>
      <c r="F70" s="164" t="s">
        <v>330</v>
      </c>
      <c r="G70" s="164" t="s">
        <v>330</v>
      </c>
      <c r="H70" s="164" t="s">
        <v>330</v>
      </c>
      <c r="I70" s="179" t="str">
        <f t="shared" ref="I70:I77" si="28">IFERROR(H70/G70-1,"-")</f>
        <v>-</v>
      </c>
      <c r="J70" s="182" t="str">
        <f t="shared" si="26"/>
        <v>-</v>
      </c>
      <c r="K70" s="165" t="str">
        <f t="shared" si="27"/>
        <v>-</v>
      </c>
    </row>
    <row r="71" spans="2:11" x14ac:dyDescent="0.25">
      <c r="B71" s="163" t="s">
        <v>118</v>
      </c>
      <c r="C71" s="164" t="s">
        <v>330</v>
      </c>
      <c r="D71" s="164" t="s">
        <v>330</v>
      </c>
      <c r="E71" s="164" t="s">
        <v>330</v>
      </c>
      <c r="F71" s="164" t="s">
        <v>330</v>
      </c>
      <c r="G71" s="164" t="s">
        <v>330</v>
      </c>
      <c r="H71" s="164" t="s">
        <v>330</v>
      </c>
      <c r="I71" s="179" t="str">
        <f t="shared" si="28"/>
        <v>-</v>
      </c>
      <c r="J71" s="182" t="str">
        <f t="shared" si="26"/>
        <v>-</v>
      </c>
      <c r="K71" s="165" t="str">
        <f t="shared" si="27"/>
        <v>-</v>
      </c>
    </row>
    <row r="72" spans="2:11" x14ac:dyDescent="0.25">
      <c r="B72" s="163" t="s">
        <v>121</v>
      </c>
      <c r="C72" s="164" t="s">
        <v>330</v>
      </c>
      <c r="D72" s="164" t="s">
        <v>330</v>
      </c>
      <c r="E72" s="164" t="s">
        <v>330</v>
      </c>
      <c r="F72" s="164" t="s">
        <v>330</v>
      </c>
      <c r="G72" s="164" t="s">
        <v>330</v>
      </c>
      <c r="H72" s="164" t="s">
        <v>330</v>
      </c>
      <c r="I72" s="179" t="str">
        <f t="shared" si="28"/>
        <v>-</v>
      </c>
      <c r="J72" s="182" t="str">
        <f t="shared" si="26"/>
        <v>-</v>
      </c>
      <c r="K72" s="165" t="str">
        <f t="shared" si="27"/>
        <v>-</v>
      </c>
    </row>
    <row r="73" spans="2:11" x14ac:dyDescent="0.25">
      <c r="B73" s="163" t="s">
        <v>128</v>
      </c>
      <c r="C73" s="164" t="s">
        <v>330</v>
      </c>
      <c r="D73" s="164" t="s">
        <v>330</v>
      </c>
      <c r="E73" s="164" t="s">
        <v>330</v>
      </c>
      <c r="F73" s="164" t="s">
        <v>330</v>
      </c>
      <c r="G73" s="164" t="s">
        <v>330</v>
      </c>
      <c r="H73" s="164" t="s">
        <v>330</v>
      </c>
      <c r="I73" s="179" t="str">
        <f t="shared" si="28"/>
        <v>-</v>
      </c>
      <c r="J73" s="182" t="str">
        <f t="shared" si="26"/>
        <v>-</v>
      </c>
      <c r="K73" s="165" t="str">
        <f t="shared" si="27"/>
        <v>-</v>
      </c>
    </row>
    <row r="74" spans="2:11" x14ac:dyDescent="0.25">
      <c r="B74" s="163" t="s">
        <v>124</v>
      </c>
      <c r="C74" s="164" t="s">
        <v>330</v>
      </c>
      <c r="D74" s="164" t="s">
        <v>330</v>
      </c>
      <c r="E74" s="164" t="s">
        <v>330</v>
      </c>
      <c r="F74" s="164" t="s">
        <v>330</v>
      </c>
      <c r="G74" s="164" t="s">
        <v>330</v>
      </c>
      <c r="H74" s="164" t="s">
        <v>330</v>
      </c>
      <c r="I74" s="179" t="str">
        <f t="shared" si="28"/>
        <v>-</v>
      </c>
      <c r="J74" s="182" t="str">
        <f t="shared" si="26"/>
        <v>-</v>
      </c>
      <c r="K74" s="165" t="str">
        <f t="shared" si="27"/>
        <v>-</v>
      </c>
    </row>
    <row r="75" spans="2:11" x14ac:dyDescent="0.25">
      <c r="B75" s="163" t="s">
        <v>133</v>
      </c>
      <c r="C75" s="164" t="s">
        <v>330</v>
      </c>
      <c r="D75" s="164" t="s">
        <v>330</v>
      </c>
      <c r="E75" s="164" t="s">
        <v>330</v>
      </c>
      <c r="F75" s="164" t="s">
        <v>330</v>
      </c>
      <c r="G75" s="164" t="s">
        <v>330</v>
      </c>
      <c r="H75" s="164" t="s">
        <v>330</v>
      </c>
      <c r="I75" s="179" t="str">
        <f t="shared" si="28"/>
        <v>-</v>
      </c>
      <c r="J75" s="182" t="str">
        <f t="shared" si="26"/>
        <v>-</v>
      </c>
      <c r="K75" s="165" t="str">
        <f t="shared" si="27"/>
        <v>-</v>
      </c>
    </row>
    <row r="76" spans="2:11" x14ac:dyDescent="0.25">
      <c r="B76" s="163" t="s">
        <v>136</v>
      </c>
      <c r="C76" s="164" t="s">
        <v>330</v>
      </c>
      <c r="D76" s="164" t="s">
        <v>330</v>
      </c>
      <c r="E76" s="164" t="s">
        <v>330</v>
      </c>
      <c r="F76" s="164" t="s">
        <v>330</v>
      </c>
      <c r="G76" s="164" t="s">
        <v>330</v>
      </c>
      <c r="H76" s="164" t="s">
        <v>330</v>
      </c>
      <c r="I76" s="179" t="str">
        <f t="shared" si="28"/>
        <v>-</v>
      </c>
      <c r="J76" s="182" t="str">
        <f t="shared" si="26"/>
        <v>-</v>
      </c>
      <c r="K76" s="165" t="str">
        <f t="shared" si="27"/>
        <v>-</v>
      </c>
    </row>
    <row r="77" spans="2:11" x14ac:dyDescent="0.25">
      <c r="B77" s="168" t="s">
        <v>150</v>
      </c>
      <c r="C77" s="169" t="str">
        <f t="shared" ref="C77:H77" si="29">IFERROR(C69-SUM(C70:C76),"nd")</f>
        <v>nd</v>
      </c>
      <c r="D77" s="169" t="str">
        <f t="shared" si="29"/>
        <v>nd</v>
      </c>
      <c r="E77" s="169" t="str">
        <f t="shared" si="29"/>
        <v>nd</v>
      </c>
      <c r="F77" s="169" t="str">
        <f t="shared" si="29"/>
        <v>nd</v>
      </c>
      <c r="G77" s="169" t="str">
        <f t="shared" si="29"/>
        <v>nd</v>
      </c>
      <c r="H77" s="169" t="str">
        <f t="shared" si="29"/>
        <v>nd</v>
      </c>
      <c r="I77" s="180" t="str">
        <f t="shared" si="28"/>
        <v>-</v>
      </c>
      <c r="J77" s="183" t="str">
        <f t="shared" si="26"/>
        <v>-</v>
      </c>
      <c r="K77" s="170" t="str">
        <f t="shared" si="27"/>
        <v>-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IFERROR(C80+C83,"nd")</f>
        <v>26357</v>
      </c>
      <c r="D79" s="176">
        <f t="shared" si="30"/>
        <v>75897</v>
      </c>
      <c r="E79" s="176">
        <f t="shared" si="30"/>
        <v>85480</v>
      </c>
      <c r="F79" s="176">
        <f t="shared" si="30"/>
        <v>99770</v>
      </c>
      <c r="G79" s="176">
        <f t="shared" si="30"/>
        <v>112305</v>
      </c>
      <c r="H79" s="176">
        <f t="shared" si="30"/>
        <v>101889</v>
      </c>
      <c r="I79" s="177">
        <f>IFERROR(H79/G79-1,"-")</f>
        <v>-9.2747428876719606E-2</v>
      </c>
      <c r="J79" s="176">
        <f>IFERROR(H79-G79,"-")</f>
        <v>-10416</v>
      </c>
      <c r="K79" s="177">
        <f>IFERROR(H79/H$9,"-")</f>
        <v>0.14454308671819141</v>
      </c>
    </row>
    <row r="80" spans="2:11" x14ac:dyDescent="0.25">
      <c r="B80" s="159" t="s">
        <v>102</v>
      </c>
      <c r="C80" s="160">
        <v>15318</v>
      </c>
      <c r="D80" s="160">
        <v>37020</v>
      </c>
      <c r="E80" s="160">
        <v>38724</v>
      </c>
      <c r="F80" s="160">
        <v>48806</v>
      </c>
      <c r="G80" s="160">
        <v>53287</v>
      </c>
      <c r="H80" s="160">
        <v>53146</v>
      </c>
      <c r="I80" s="178">
        <f>IFERROR(H80/G80-1,"-")</f>
        <v>-2.6460487548557454E-3</v>
      </c>
      <c r="J80" s="181">
        <f t="shared" ref="J80:J91" si="31">IFERROR(H80-G80,"-")</f>
        <v>-141</v>
      </c>
      <c r="K80" s="161">
        <f t="shared" ref="K80:K91" si="32">IFERROR(H80/H$9,"-")</f>
        <v>7.5394663670513992E-2</v>
      </c>
    </row>
    <row r="81" spans="2:11" x14ac:dyDescent="0.25">
      <c r="B81" s="163" t="s">
        <v>108</v>
      </c>
      <c r="C81" s="164">
        <v>8262</v>
      </c>
      <c r="D81" s="164">
        <v>18325</v>
      </c>
      <c r="E81" s="164">
        <v>20720</v>
      </c>
      <c r="F81" s="164">
        <v>21193</v>
      </c>
      <c r="G81" s="164">
        <v>16438</v>
      </c>
      <c r="H81" s="164">
        <v>22102</v>
      </c>
      <c r="I81" s="179">
        <f>IFERROR(H81/G81-1,"-")</f>
        <v>0.34456746562842189</v>
      </c>
      <c r="J81" s="182">
        <f t="shared" si="31"/>
        <v>5664</v>
      </c>
      <c r="K81" s="165">
        <f t="shared" si="32"/>
        <v>3.1354624175774289E-2</v>
      </c>
    </row>
    <row r="82" spans="2:11" x14ac:dyDescent="0.25">
      <c r="B82" s="163" t="s">
        <v>105</v>
      </c>
      <c r="C82" s="164">
        <v>7056</v>
      </c>
      <c r="D82" s="164">
        <v>18695</v>
      </c>
      <c r="E82" s="164">
        <v>18004</v>
      </c>
      <c r="F82" s="164">
        <v>27613</v>
      </c>
      <c r="G82" s="164">
        <v>36849</v>
      </c>
      <c r="H82" s="164">
        <v>31044</v>
      </c>
      <c r="I82" s="179">
        <f>IFERROR(H82/G82-1,"-")</f>
        <v>-0.15753480420092814</v>
      </c>
      <c r="J82" s="182">
        <f t="shared" si="31"/>
        <v>-5805</v>
      </c>
      <c r="K82" s="165">
        <f t="shared" si="32"/>
        <v>4.4040039494739711E-2</v>
      </c>
    </row>
    <row r="83" spans="2:11" x14ac:dyDescent="0.25">
      <c r="B83" s="159" t="s">
        <v>112</v>
      </c>
      <c r="C83" s="160">
        <v>11039</v>
      </c>
      <c r="D83" s="160">
        <v>38877</v>
      </c>
      <c r="E83" s="160">
        <v>46756</v>
      </c>
      <c r="F83" s="160">
        <v>50964</v>
      </c>
      <c r="G83" s="160">
        <v>59018</v>
      </c>
      <c r="H83" s="160">
        <v>48743</v>
      </c>
      <c r="I83" s="178">
        <f>IFERROR(H83/G83-1,"-")</f>
        <v>-0.17409942729336814</v>
      </c>
      <c r="J83" s="181">
        <f t="shared" si="31"/>
        <v>-10275</v>
      </c>
      <c r="K83" s="161">
        <f t="shared" si="32"/>
        <v>6.9148423047677418E-2</v>
      </c>
    </row>
    <row r="84" spans="2:11" x14ac:dyDescent="0.25">
      <c r="B84" s="163" t="s">
        <v>115</v>
      </c>
      <c r="C84" s="164">
        <v>443</v>
      </c>
      <c r="D84" s="164">
        <v>5286</v>
      </c>
      <c r="E84" s="164">
        <v>6342</v>
      </c>
      <c r="F84" s="164">
        <v>7919</v>
      </c>
      <c r="G84" s="164">
        <v>7684</v>
      </c>
      <c r="H84" s="164">
        <v>7112</v>
      </c>
      <c r="I84" s="179">
        <f t="shared" ref="I84:I91" si="33">IFERROR(H84/G84-1,"-")</f>
        <v>-7.4440395627277445E-2</v>
      </c>
      <c r="J84" s="182">
        <f t="shared" si="31"/>
        <v>-572</v>
      </c>
      <c r="K84" s="165">
        <f t="shared" si="32"/>
        <v>1.0089317126871177E-2</v>
      </c>
    </row>
    <row r="85" spans="2:11" x14ac:dyDescent="0.25">
      <c r="B85" s="163" t="s">
        <v>118</v>
      </c>
      <c r="C85" s="164">
        <v>2445</v>
      </c>
      <c r="D85" s="164">
        <v>8622</v>
      </c>
      <c r="E85" s="164">
        <v>9175</v>
      </c>
      <c r="F85" s="164">
        <v>10457</v>
      </c>
      <c r="G85" s="164">
        <v>12072</v>
      </c>
      <c r="H85" s="164">
        <v>9744</v>
      </c>
      <c r="I85" s="179">
        <f t="shared" si="33"/>
        <v>-0.19284294234592447</v>
      </c>
      <c r="J85" s="182">
        <f t="shared" si="31"/>
        <v>-2328</v>
      </c>
      <c r="K85" s="165">
        <f t="shared" si="32"/>
        <v>1.382315889823295E-2</v>
      </c>
    </row>
    <row r="86" spans="2:11" x14ac:dyDescent="0.25">
      <c r="B86" s="163" t="s">
        <v>121</v>
      </c>
      <c r="C86" s="164">
        <v>1787</v>
      </c>
      <c r="D86" s="164">
        <v>2912</v>
      </c>
      <c r="E86" s="164">
        <v>2859</v>
      </c>
      <c r="F86" s="164">
        <v>3252</v>
      </c>
      <c r="G86" s="164">
        <v>6864</v>
      </c>
      <c r="H86" s="164">
        <v>5278</v>
      </c>
      <c r="I86" s="179">
        <f t="shared" si="33"/>
        <v>-0.23106060606060608</v>
      </c>
      <c r="J86" s="182">
        <f t="shared" si="31"/>
        <v>-1586</v>
      </c>
      <c r="K86" s="165">
        <f t="shared" si="32"/>
        <v>7.4875444032095149E-3</v>
      </c>
    </row>
    <row r="87" spans="2:11" x14ac:dyDescent="0.25">
      <c r="B87" s="163" t="s">
        <v>128</v>
      </c>
      <c r="C87" s="164">
        <v>415</v>
      </c>
      <c r="D87" s="164">
        <v>2579</v>
      </c>
      <c r="E87" s="164">
        <v>2372</v>
      </c>
      <c r="F87" s="164">
        <v>3025</v>
      </c>
      <c r="G87" s="164">
        <v>1854</v>
      </c>
      <c r="H87" s="164">
        <v>1667</v>
      </c>
      <c r="I87" s="179">
        <f t="shared" si="33"/>
        <v>-0.10086299892125139</v>
      </c>
      <c r="J87" s="182">
        <f t="shared" si="31"/>
        <v>-187</v>
      </c>
      <c r="K87" s="165">
        <f t="shared" si="32"/>
        <v>2.3648610307219139E-3</v>
      </c>
    </row>
    <row r="88" spans="2:11" x14ac:dyDescent="0.25">
      <c r="B88" s="163" t="s">
        <v>124</v>
      </c>
      <c r="C88" s="164">
        <v>181</v>
      </c>
      <c r="D88" s="164">
        <v>476</v>
      </c>
      <c r="E88" s="164">
        <v>362</v>
      </c>
      <c r="F88" s="164">
        <v>513</v>
      </c>
      <c r="G88" s="164">
        <v>537</v>
      </c>
      <c r="H88" s="164">
        <v>530</v>
      </c>
      <c r="I88" s="179">
        <f t="shared" si="33"/>
        <v>-1.3035381750465591E-2</v>
      </c>
      <c r="J88" s="182">
        <f t="shared" si="31"/>
        <v>-7</v>
      </c>
      <c r="K88" s="165">
        <f t="shared" si="32"/>
        <v>7.5187543268303203E-4</v>
      </c>
    </row>
    <row r="89" spans="2:11" x14ac:dyDescent="0.25">
      <c r="B89" s="163" t="s">
        <v>133</v>
      </c>
      <c r="C89" s="164">
        <v>137</v>
      </c>
      <c r="D89" s="164">
        <v>1917</v>
      </c>
      <c r="E89" s="164">
        <v>2893</v>
      </c>
      <c r="F89" s="164">
        <v>2068</v>
      </c>
      <c r="G89" s="164">
        <v>2315</v>
      </c>
      <c r="H89" s="164">
        <v>1892</v>
      </c>
      <c r="I89" s="179">
        <f t="shared" si="33"/>
        <v>-0.18272138228941681</v>
      </c>
      <c r="J89" s="182">
        <f t="shared" si="31"/>
        <v>-423</v>
      </c>
      <c r="K89" s="165">
        <f t="shared" si="32"/>
        <v>2.6840534313892386E-3</v>
      </c>
    </row>
    <row r="90" spans="2:11" x14ac:dyDescent="0.25">
      <c r="B90" s="163" t="s">
        <v>136</v>
      </c>
      <c r="C90" s="164">
        <v>226</v>
      </c>
      <c r="D90" s="164">
        <v>1764</v>
      </c>
      <c r="E90" s="164">
        <v>3260</v>
      </c>
      <c r="F90" s="164">
        <v>3059</v>
      </c>
      <c r="G90" s="164">
        <v>1964</v>
      </c>
      <c r="H90" s="164">
        <v>2312</v>
      </c>
      <c r="I90" s="179">
        <f t="shared" si="33"/>
        <v>0.17718940936863548</v>
      </c>
      <c r="J90" s="182">
        <f t="shared" si="31"/>
        <v>348</v>
      </c>
      <c r="K90" s="165">
        <f t="shared" si="32"/>
        <v>3.2798792459682452E-3</v>
      </c>
    </row>
    <row r="91" spans="2:11" x14ac:dyDescent="0.25">
      <c r="B91" s="168" t="s">
        <v>150</v>
      </c>
      <c r="C91" s="169">
        <f t="shared" ref="C91:H91" si="34">IFERROR(C83-SUM(C84:C90),"nd")</f>
        <v>5405</v>
      </c>
      <c r="D91" s="169">
        <f t="shared" si="34"/>
        <v>15321</v>
      </c>
      <c r="E91" s="169">
        <f t="shared" si="34"/>
        <v>19493</v>
      </c>
      <c r="F91" s="169">
        <f t="shared" si="34"/>
        <v>20671</v>
      </c>
      <c r="G91" s="169">
        <f t="shared" si="34"/>
        <v>25728</v>
      </c>
      <c r="H91" s="169">
        <f t="shared" si="34"/>
        <v>20208</v>
      </c>
      <c r="I91" s="180">
        <f t="shared" si="33"/>
        <v>-0.21455223880597019</v>
      </c>
      <c r="J91" s="183">
        <f t="shared" si="31"/>
        <v>-5520</v>
      </c>
      <c r="K91" s="170">
        <f t="shared" si="32"/>
        <v>2.866773347860134E-2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 t="str">
        <f t="shared" ref="C93:H93" si="35">IFERROR(C94+C97,"nd")</f>
        <v>nd</v>
      </c>
      <c r="D93" s="176" t="str">
        <f t="shared" si="35"/>
        <v>nd</v>
      </c>
      <c r="E93" s="176" t="str">
        <f t="shared" si="35"/>
        <v>nd</v>
      </c>
      <c r="F93" s="176" t="str">
        <f t="shared" si="35"/>
        <v>nd</v>
      </c>
      <c r="G93" s="176" t="str">
        <f t="shared" si="35"/>
        <v>nd</v>
      </c>
      <c r="H93" s="176" t="str">
        <f t="shared" si="35"/>
        <v>nd</v>
      </c>
      <c r="I93" s="177" t="str">
        <f>IFERROR(H93/G93-1,"-")</f>
        <v>-</v>
      </c>
      <c r="J93" s="176" t="str">
        <f>IFERROR(H93-G93,"-")</f>
        <v>-</v>
      </c>
      <c r="K93" s="177" t="str">
        <f>IFERROR(H93/H$9,"-")</f>
        <v>-</v>
      </c>
    </row>
    <row r="94" spans="2:11" x14ac:dyDescent="0.25">
      <c r="B94" s="159" t="s">
        <v>102</v>
      </c>
      <c r="C94" s="160" t="s">
        <v>330</v>
      </c>
      <c r="D94" s="160" t="s">
        <v>330</v>
      </c>
      <c r="E94" s="160" t="s">
        <v>330</v>
      </c>
      <c r="F94" s="160" t="s">
        <v>330</v>
      </c>
      <c r="G94" s="160" t="s">
        <v>330</v>
      </c>
      <c r="H94" s="160" t="s">
        <v>330</v>
      </c>
      <c r="I94" s="178" t="str">
        <f>IFERROR(H94/G94-1,"-")</f>
        <v>-</v>
      </c>
      <c r="J94" s="181" t="str">
        <f t="shared" ref="J94:J105" si="36">IFERROR(H94-G94,"-")</f>
        <v>-</v>
      </c>
      <c r="K94" s="161" t="str">
        <f t="shared" ref="K94:K105" si="37">IFERROR(H94/H$9,"-")</f>
        <v>-</v>
      </c>
    </row>
    <row r="95" spans="2:11" x14ac:dyDescent="0.25">
      <c r="B95" s="163" t="s">
        <v>108</v>
      </c>
      <c r="C95" s="164" t="s">
        <v>330</v>
      </c>
      <c r="D95" s="164" t="s">
        <v>330</v>
      </c>
      <c r="E95" s="164" t="s">
        <v>330</v>
      </c>
      <c r="F95" s="164" t="s">
        <v>330</v>
      </c>
      <c r="G95" s="164" t="s">
        <v>330</v>
      </c>
      <c r="H95" s="164" t="s">
        <v>330</v>
      </c>
      <c r="I95" s="179" t="str">
        <f>IFERROR(H95/G95-1,"-")</f>
        <v>-</v>
      </c>
      <c r="J95" s="182" t="str">
        <f t="shared" si="36"/>
        <v>-</v>
      </c>
      <c r="K95" s="165" t="str">
        <f t="shared" si="37"/>
        <v>-</v>
      </c>
    </row>
    <row r="96" spans="2:11" x14ac:dyDescent="0.25">
      <c r="B96" s="163" t="s">
        <v>105</v>
      </c>
      <c r="C96" s="164" t="s">
        <v>330</v>
      </c>
      <c r="D96" s="164" t="s">
        <v>330</v>
      </c>
      <c r="E96" s="164" t="s">
        <v>330</v>
      </c>
      <c r="F96" s="164" t="s">
        <v>330</v>
      </c>
      <c r="G96" s="164" t="s">
        <v>330</v>
      </c>
      <c r="H96" s="164" t="s">
        <v>330</v>
      </c>
      <c r="I96" s="179" t="str">
        <f>IFERROR(H96/G96-1,"-")</f>
        <v>-</v>
      </c>
      <c r="J96" s="182" t="str">
        <f t="shared" si="36"/>
        <v>-</v>
      </c>
      <c r="K96" s="165" t="str">
        <f t="shared" si="37"/>
        <v>-</v>
      </c>
    </row>
    <row r="97" spans="2:11" x14ac:dyDescent="0.25">
      <c r="B97" s="159" t="s">
        <v>112</v>
      </c>
      <c r="C97" s="160" t="s">
        <v>330</v>
      </c>
      <c r="D97" s="160" t="s">
        <v>330</v>
      </c>
      <c r="E97" s="160" t="s">
        <v>330</v>
      </c>
      <c r="F97" s="160" t="s">
        <v>330</v>
      </c>
      <c r="G97" s="160" t="s">
        <v>330</v>
      </c>
      <c r="H97" s="160" t="s">
        <v>330</v>
      </c>
      <c r="I97" s="178" t="str">
        <f>IFERROR(H97/G97-1,"-")</f>
        <v>-</v>
      </c>
      <c r="J97" s="181" t="str">
        <f t="shared" si="36"/>
        <v>-</v>
      </c>
      <c r="K97" s="161" t="str">
        <f t="shared" si="37"/>
        <v>-</v>
      </c>
    </row>
    <row r="98" spans="2:11" x14ac:dyDescent="0.25">
      <c r="B98" s="163" t="s">
        <v>115</v>
      </c>
      <c r="C98" s="164" t="s">
        <v>330</v>
      </c>
      <c r="D98" s="164" t="s">
        <v>330</v>
      </c>
      <c r="E98" s="164" t="s">
        <v>330</v>
      </c>
      <c r="F98" s="164" t="s">
        <v>330</v>
      </c>
      <c r="G98" s="164" t="s">
        <v>330</v>
      </c>
      <c r="H98" s="164" t="s">
        <v>330</v>
      </c>
      <c r="I98" s="179" t="str">
        <f t="shared" ref="I98:I105" si="38">IFERROR(H98/G98-1,"-")</f>
        <v>-</v>
      </c>
      <c r="J98" s="182" t="str">
        <f t="shared" si="36"/>
        <v>-</v>
      </c>
      <c r="K98" s="165" t="str">
        <f t="shared" si="37"/>
        <v>-</v>
      </c>
    </row>
    <row r="99" spans="2:11" x14ac:dyDescent="0.25">
      <c r="B99" s="163" t="s">
        <v>118</v>
      </c>
      <c r="C99" s="164" t="s">
        <v>330</v>
      </c>
      <c r="D99" s="164" t="s">
        <v>330</v>
      </c>
      <c r="E99" s="164" t="s">
        <v>330</v>
      </c>
      <c r="F99" s="164" t="s">
        <v>330</v>
      </c>
      <c r="G99" s="164" t="s">
        <v>330</v>
      </c>
      <c r="H99" s="164" t="s">
        <v>330</v>
      </c>
      <c r="I99" s="179" t="str">
        <f t="shared" si="38"/>
        <v>-</v>
      </c>
      <c r="J99" s="182" t="str">
        <f t="shared" si="36"/>
        <v>-</v>
      </c>
      <c r="K99" s="165" t="str">
        <f t="shared" si="37"/>
        <v>-</v>
      </c>
    </row>
    <row r="100" spans="2:11" x14ac:dyDescent="0.25">
      <c r="B100" s="163" t="s">
        <v>121</v>
      </c>
      <c r="C100" s="164" t="s">
        <v>330</v>
      </c>
      <c r="D100" s="164" t="s">
        <v>330</v>
      </c>
      <c r="E100" s="164" t="s">
        <v>330</v>
      </c>
      <c r="F100" s="164" t="s">
        <v>330</v>
      </c>
      <c r="G100" s="164" t="s">
        <v>330</v>
      </c>
      <c r="H100" s="164" t="s">
        <v>330</v>
      </c>
      <c r="I100" s="179" t="str">
        <f t="shared" si="38"/>
        <v>-</v>
      </c>
      <c r="J100" s="182" t="str">
        <f t="shared" si="36"/>
        <v>-</v>
      </c>
      <c r="K100" s="165" t="str">
        <f t="shared" si="37"/>
        <v>-</v>
      </c>
    </row>
    <row r="101" spans="2:11" x14ac:dyDescent="0.25">
      <c r="B101" s="163" t="s">
        <v>128</v>
      </c>
      <c r="C101" s="164" t="s">
        <v>330</v>
      </c>
      <c r="D101" s="164" t="s">
        <v>330</v>
      </c>
      <c r="E101" s="164" t="s">
        <v>330</v>
      </c>
      <c r="F101" s="164" t="s">
        <v>330</v>
      </c>
      <c r="G101" s="164" t="s">
        <v>330</v>
      </c>
      <c r="H101" s="164" t="s">
        <v>330</v>
      </c>
      <c r="I101" s="179" t="str">
        <f t="shared" si="38"/>
        <v>-</v>
      </c>
      <c r="J101" s="182" t="str">
        <f t="shared" si="36"/>
        <v>-</v>
      </c>
      <c r="K101" s="165" t="str">
        <f t="shared" si="37"/>
        <v>-</v>
      </c>
    </row>
    <row r="102" spans="2:11" x14ac:dyDescent="0.25">
      <c r="B102" s="163" t="s">
        <v>124</v>
      </c>
      <c r="C102" s="164" t="s">
        <v>330</v>
      </c>
      <c r="D102" s="164" t="s">
        <v>330</v>
      </c>
      <c r="E102" s="164" t="s">
        <v>330</v>
      </c>
      <c r="F102" s="164" t="s">
        <v>330</v>
      </c>
      <c r="G102" s="164" t="s">
        <v>330</v>
      </c>
      <c r="H102" s="164" t="s">
        <v>330</v>
      </c>
      <c r="I102" s="179" t="str">
        <f t="shared" si="38"/>
        <v>-</v>
      </c>
      <c r="J102" s="182" t="str">
        <f t="shared" si="36"/>
        <v>-</v>
      </c>
      <c r="K102" s="165" t="str">
        <f t="shared" si="37"/>
        <v>-</v>
      </c>
    </row>
    <row r="103" spans="2:11" x14ac:dyDescent="0.25">
      <c r="B103" s="163" t="s">
        <v>133</v>
      </c>
      <c r="C103" s="164" t="s">
        <v>330</v>
      </c>
      <c r="D103" s="164" t="s">
        <v>330</v>
      </c>
      <c r="E103" s="164" t="s">
        <v>330</v>
      </c>
      <c r="F103" s="164" t="s">
        <v>330</v>
      </c>
      <c r="G103" s="164" t="s">
        <v>330</v>
      </c>
      <c r="H103" s="164" t="s">
        <v>330</v>
      </c>
      <c r="I103" s="179" t="str">
        <f t="shared" si="38"/>
        <v>-</v>
      </c>
      <c r="J103" s="182" t="str">
        <f t="shared" si="36"/>
        <v>-</v>
      </c>
      <c r="K103" s="165" t="str">
        <f t="shared" si="37"/>
        <v>-</v>
      </c>
    </row>
    <row r="104" spans="2:11" x14ac:dyDescent="0.25">
      <c r="B104" s="163" t="s">
        <v>136</v>
      </c>
      <c r="C104" s="164" t="s">
        <v>330</v>
      </c>
      <c r="D104" s="164" t="s">
        <v>330</v>
      </c>
      <c r="E104" s="164" t="s">
        <v>330</v>
      </c>
      <c r="F104" s="164" t="s">
        <v>330</v>
      </c>
      <c r="G104" s="164" t="s">
        <v>330</v>
      </c>
      <c r="H104" s="164" t="s">
        <v>330</v>
      </c>
      <c r="I104" s="179" t="str">
        <f t="shared" si="38"/>
        <v>-</v>
      </c>
      <c r="J104" s="182" t="str">
        <f t="shared" si="36"/>
        <v>-</v>
      </c>
      <c r="K104" s="165" t="str">
        <f t="shared" si="37"/>
        <v>-</v>
      </c>
    </row>
    <row r="105" spans="2:11" x14ac:dyDescent="0.25">
      <c r="B105" s="168" t="s">
        <v>150</v>
      </c>
      <c r="C105" s="169" t="str">
        <f t="shared" ref="C105:H105" si="39">IFERROR(C97-SUM(C98:C104),"nd")</f>
        <v>nd</v>
      </c>
      <c r="D105" s="169" t="str">
        <f t="shared" si="39"/>
        <v>nd</v>
      </c>
      <c r="E105" s="169" t="str">
        <f t="shared" si="39"/>
        <v>nd</v>
      </c>
      <c r="F105" s="169" t="str">
        <f t="shared" si="39"/>
        <v>nd</v>
      </c>
      <c r="G105" s="169" t="str">
        <f t="shared" si="39"/>
        <v>nd</v>
      </c>
      <c r="H105" s="169" t="str">
        <f t="shared" si="39"/>
        <v>nd</v>
      </c>
      <c r="I105" s="180" t="str">
        <f t="shared" si="38"/>
        <v>-</v>
      </c>
      <c r="J105" s="183" t="str">
        <f t="shared" si="36"/>
        <v>-</v>
      </c>
      <c r="K105" s="170" t="str">
        <f t="shared" si="37"/>
        <v>-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IFERROR(C108+C111,"nd")</f>
        <v>1292</v>
      </c>
      <c r="D107" s="176">
        <f t="shared" si="40"/>
        <v>15703</v>
      </c>
      <c r="E107" s="176">
        <f t="shared" si="40"/>
        <v>18325</v>
      </c>
      <c r="F107" s="176">
        <f t="shared" si="40"/>
        <v>17901</v>
      </c>
      <c r="G107" s="176">
        <f t="shared" si="40"/>
        <v>19287</v>
      </c>
      <c r="H107" s="176">
        <f t="shared" si="40"/>
        <v>19654</v>
      </c>
      <c r="I107" s="177">
        <f>IFERROR(H107/G107-1,"-")</f>
        <v>1.9028361072224831E-2</v>
      </c>
      <c r="J107" s="176">
        <f>IFERROR(H107-G107,"-")</f>
        <v>367</v>
      </c>
      <c r="K107" s="177">
        <f>IFERROR(H107/H$9,"-")</f>
        <v>2.7881810856513794E-2</v>
      </c>
    </row>
    <row r="108" spans="2:11" x14ac:dyDescent="0.25">
      <c r="B108" s="159" t="s">
        <v>102</v>
      </c>
      <c r="C108" s="160">
        <v>931</v>
      </c>
      <c r="D108" s="160">
        <v>4339</v>
      </c>
      <c r="E108" s="160">
        <v>4018</v>
      </c>
      <c r="F108" s="160">
        <v>3129</v>
      </c>
      <c r="G108" s="160">
        <v>3725</v>
      </c>
      <c r="H108" s="160">
        <v>3524</v>
      </c>
      <c r="I108" s="178">
        <f>IFERROR(H108/G108-1,"-")</f>
        <v>-5.3959731543624212E-2</v>
      </c>
      <c r="J108" s="181">
        <f t="shared" ref="J108:J119" si="41">IFERROR(H108-G108,"-")</f>
        <v>-201</v>
      </c>
      <c r="K108" s="161">
        <f t="shared" ref="K108:K119" si="42">IFERROR(H108/H$9,"-")</f>
        <v>4.9992623108962358E-3</v>
      </c>
    </row>
    <row r="109" spans="2:11" x14ac:dyDescent="0.25">
      <c r="B109" s="163" t="s">
        <v>108</v>
      </c>
      <c r="C109" s="164">
        <v>718</v>
      </c>
      <c r="D109" s="164">
        <v>3252</v>
      </c>
      <c r="E109" s="164">
        <v>2845</v>
      </c>
      <c r="F109" s="164">
        <v>1788</v>
      </c>
      <c r="G109" s="164">
        <v>2177</v>
      </c>
      <c r="H109" s="164">
        <v>2269</v>
      </c>
      <c r="I109" s="179">
        <f>IFERROR(H109/G109-1,"-")</f>
        <v>4.2259990813045434E-2</v>
      </c>
      <c r="J109" s="182">
        <f t="shared" si="41"/>
        <v>92</v>
      </c>
      <c r="K109" s="165">
        <f t="shared" si="42"/>
        <v>3.21887803161849E-3</v>
      </c>
    </row>
    <row r="110" spans="2:11" x14ac:dyDescent="0.25">
      <c r="B110" s="163" t="s">
        <v>105</v>
      </c>
      <c r="C110" s="164">
        <v>213</v>
      </c>
      <c r="D110" s="164">
        <v>1087</v>
      </c>
      <c r="E110" s="164">
        <v>1173</v>
      </c>
      <c r="F110" s="164">
        <v>1341</v>
      </c>
      <c r="G110" s="164">
        <v>1548</v>
      </c>
      <c r="H110" s="164">
        <v>1255</v>
      </c>
      <c r="I110" s="179">
        <f>IFERROR(H110/G110-1,"-")</f>
        <v>-0.18927648578811374</v>
      </c>
      <c r="J110" s="182">
        <f t="shared" si="41"/>
        <v>-293</v>
      </c>
      <c r="K110" s="165">
        <f t="shared" si="42"/>
        <v>1.7803842792777456E-3</v>
      </c>
    </row>
    <row r="111" spans="2:11" x14ac:dyDescent="0.25">
      <c r="B111" s="159" t="s">
        <v>112</v>
      </c>
      <c r="C111" s="160">
        <v>361</v>
      </c>
      <c r="D111" s="160">
        <v>11364</v>
      </c>
      <c r="E111" s="160">
        <v>14307</v>
      </c>
      <c r="F111" s="160">
        <v>14772</v>
      </c>
      <c r="G111" s="160">
        <v>15562</v>
      </c>
      <c r="H111" s="160">
        <v>16130</v>
      </c>
      <c r="I111" s="178">
        <f>IFERROR(H111/G111-1,"-")</f>
        <v>3.6499164631795367E-2</v>
      </c>
      <c r="J111" s="181">
        <f t="shared" si="41"/>
        <v>568</v>
      </c>
      <c r="K111" s="161">
        <f t="shared" si="42"/>
        <v>2.2882548545617561E-2</v>
      </c>
    </row>
    <row r="112" spans="2:11" x14ac:dyDescent="0.25">
      <c r="B112" s="163" t="s">
        <v>115</v>
      </c>
      <c r="C112" s="164">
        <v>105</v>
      </c>
      <c r="D112" s="164">
        <v>6928</v>
      </c>
      <c r="E112" s="164">
        <v>8513</v>
      </c>
      <c r="F112" s="164">
        <v>8358</v>
      </c>
      <c r="G112" s="164">
        <v>8711</v>
      </c>
      <c r="H112" s="164">
        <v>9166</v>
      </c>
      <c r="I112" s="179">
        <f t="shared" ref="I112:I119" si="43">IFERROR(H112/G112-1,"-")</f>
        <v>5.2232809091952603E-2</v>
      </c>
      <c r="J112" s="182">
        <f t="shared" si="41"/>
        <v>455</v>
      </c>
      <c r="K112" s="165">
        <f t="shared" si="42"/>
        <v>1.3003189086740889E-2</v>
      </c>
    </row>
    <row r="113" spans="2:11" x14ac:dyDescent="0.25">
      <c r="B113" s="163" t="s">
        <v>118</v>
      </c>
      <c r="C113" s="164">
        <v>30</v>
      </c>
      <c r="D113" s="164">
        <v>425</v>
      </c>
      <c r="E113" s="164">
        <v>737</v>
      </c>
      <c r="F113" s="164">
        <v>718</v>
      </c>
      <c r="G113" s="164">
        <v>871</v>
      </c>
      <c r="H113" s="164">
        <v>928</v>
      </c>
      <c r="I113" s="179">
        <f t="shared" si="43"/>
        <v>6.5442020665901213E-2</v>
      </c>
      <c r="J113" s="182">
        <f t="shared" si="41"/>
        <v>57</v>
      </c>
      <c r="K113" s="165">
        <f t="shared" si="42"/>
        <v>1.3164913236412333E-3</v>
      </c>
    </row>
    <row r="114" spans="2:11" x14ac:dyDescent="0.25">
      <c r="B114" s="163" t="s">
        <v>121</v>
      </c>
      <c r="C114" s="164">
        <v>63</v>
      </c>
      <c r="D114" s="164">
        <v>577</v>
      </c>
      <c r="E114" s="164">
        <v>819</v>
      </c>
      <c r="F114" s="164">
        <v>834</v>
      </c>
      <c r="G114" s="164">
        <v>907</v>
      </c>
      <c r="H114" s="164">
        <v>1215</v>
      </c>
      <c r="I114" s="179">
        <f t="shared" si="43"/>
        <v>0.33958103638368242</v>
      </c>
      <c r="J114" s="182">
        <f t="shared" si="41"/>
        <v>308</v>
      </c>
      <c r="K114" s="165">
        <f t="shared" si="42"/>
        <v>1.7236389636035546E-3</v>
      </c>
    </row>
    <row r="115" spans="2:11" x14ac:dyDescent="0.25">
      <c r="B115" s="163" t="s">
        <v>128</v>
      </c>
      <c r="C115" s="164">
        <v>1</v>
      </c>
      <c r="D115" s="164">
        <v>226</v>
      </c>
      <c r="E115" s="164">
        <v>295</v>
      </c>
      <c r="F115" s="164">
        <v>316</v>
      </c>
      <c r="G115" s="164">
        <v>356</v>
      </c>
      <c r="H115" s="164">
        <v>343</v>
      </c>
      <c r="I115" s="179">
        <f t="shared" si="43"/>
        <v>-3.6516853932584303E-2</v>
      </c>
      <c r="J115" s="182">
        <f t="shared" si="41"/>
        <v>-13</v>
      </c>
      <c r="K115" s="165">
        <f t="shared" si="42"/>
        <v>4.8659108190618862E-4</v>
      </c>
    </row>
    <row r="116" spans="2:11" x14ac:dyDescent="0.25">
      <c r="B116" s="163" t="s">
        <v>124</v>
      </c>
      <c r="C116" s="164">
        <v>11</v>
      </c>
      <c r="D116" s="164">
        <v>234</v>
      </c>
      <c r="E116" s="164">
        <v>293</v>
      </c>
      <c r="F116" s="164">
        <v>249</v>
      </c>
      <c r="G116" s="164">
        <v>297</v>
      </c>
      <c r="H116" s="164">
        <v>369</v>
      </c>
      <c r="I116" s="179">
        <f t="shared" si="43"/>
        <v>0.24242424242424243</v>
      </c>
      <c r="J116" s="182">
        <f t="shared" si="41"/>
        <v>72</v>
      </c>
      <c r="K116" s="165">
        <f t="shared" si="42"/>
        <v>5.2347553709441281E-4</v>
      </c>
    </row>
    <row r="117" spans="2:11" x14ac:dyDescent="0.25">
      <c r="B117" s="163" t="s">
        <v>133</v>
      </c>
      <c r="C117" s="164">
        <v>9</v>
      </c>
      <c r="D117" s="164">
        <v>62</v>
      </c>
      <c r="E117" s="164">
        <v>114</v>
      </c>
      <c r="F117" s="164">
        <v>72</v>
      </c>
      <c r="G117" s="164">
        <v>66</v>
      </c>
      <c r="H117" s="164">
        <v>57</v>
      </c>
      <c r="I117" s="179">
        <f t="shared" si="43"/>
        <v>-0.13636363636363635</v>
      </c>
      <c r="J117" s="182">
        <f t="shared" si="41"/>
        <v>-9</v>
      </c>
      <c r="K117" s="165">
        <f t="shared" si="42"/>
        <v>8.0862074835722308E-5</v>
      </c>
    </row>
    <row r="118" spans="2:11" x14ac:dyDescent="0.25">
      <c r="B118" s="163" t="s">
        <v>136</v>
      </c>
      <c r="C118" s="164">
        <v>4</v>
      </c>
      <c r="D118" s="164">
        <v>80</v>
      </c>
      <c r="E118" s="164">
        <v>72</v>
      </c>
      <c r="F118" s="164">
        <v>90</v>
      </c>
      <c r="G118" s="164">
        <v>68</v>
      </c>
      <c r="H118" s="164">
        <v>67</v>
      </c>
      <c r="I118" s="179">
        <f t="shared" si="43"/>
        <v>-1.4705882352941124E-2</v>
      </c>
      <c r="J118" s="182">
        <f t="shared" si="41"/>
        <v>-1</v>
      </c>
      <c r="K118" s="165">
        <f t="shared" si="42"/>
        <v>9.5048403754270091E-5</v>
      </c>
    </row>
    <row r="119" spans="2:11" x14ac:dyDescent="0.25">
      <c r="B119" s="168" t="s">
        <v>150</v>
      </c>
      <c r="C119" s="169">
        <f t="shared" ref="C119:H119" si="44">IFERROR(C111-SUM(C112:C118),"nd")</f>
        <v>138</v>
      </c>
      <c r="D119" s="169">
        <f t="shared" si="44"/>
        <v>2832</v>
      </c>
      <c r="E119" s="169">
        <f t="shared" si="44"/>
        <v>3464</v>
      </c>
      <c r="F119" s="169">
        <f t="shared" si="44"/>
        <v>4135</v>
      </c>
      <c r="G119" s="169">
        <f t="shared" si="44"/>
        <v>4286</v>
      </c>
      <c r="H119" s="169">
        <f t="shared" si="44"/>
        <v>3985</v>
      </c>
      <c r="I119" s="180">
        <f t="shared" si="43"/>
        <v>-7.022865142323842E-2</v>
      </c>
      <c r="J119" s="183">
        <f t="shared" si="41"/>
        <v>-301</v>
      </c>
      <c r="K119" s="170">
        <f t="shared" si="42"/>
        <v>5.653252074041288E-3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 t="str">
        <f t="shared" ref="C121:H121" si="45">IFERROR(C122+C125,"nd")</f>
        <v>nd</v>
      </c>
      <c r="D121" s="176" t="str">
        <f t="shared" si="45"/>
        <v>nd</v>
      </c>
      <c r="E121" s="176" t="str">
        <f t="shared" si="45"/>
        <v>nd</v>
      </c>
      <c r="F121" s="176" t="str">
        <f t="shared" si="45"/>
        <v>nd</v>
      </c>
      <c r="G121" s="176" t="str">
        <f t="shared" si="45"/>
        <v>nd</v>
      </c>
      <c r="H121" s="176" t="str">
        <f t="shared" si="45"/>
        <v>nd</v>
      </c>
      <c r="I121" s="177" t="str">
        <f>IFERROR(H121/G121-1,"-")</f>
        <v>-</v>
      </c>
      <c r="J121" s="176" t="str">
        <f>IFERROR(H121-G121,"-")</f>
        <v>-</v>
      </c>
      <c r="K121" s="177" t="str">
        <f>IFERROR(H121/H$9,"-")</f>
        <v>-</v>
      </c>
    </row>
    <row r="122" spans="2:11" x14ac:dyDescent="0.25">
      <c r="B122" s="159" t="s">
        <v>102</v>
      </c>
      <c r="C122" s="160" t="s">
        <v>330</v>
      </c>
      <c r="D122" s="160" t="s">
        <v>330</v>
      </c>
      <c r="E122" s="160" t="s">
        <v>330</v>
      </c>
      <c r="F122" s="160" t="s">
        <v>330</v>
      </c>
      <c r="G122" s="160" t="s">
        <v>330</v>
      </c>
      <c r="H122" s="160" t="s">
        <v>330</v>
      </c>
      <c r="I122" s="178" t="str">
        <f>IFERROR(H122/G122-1,"-")</f>
        <v>-</v>
      </c>
      <c r="J122" s="181" t="str">
        <f t="shared" ref="J122:J133" si="46">IFERROR(H122-G122,"-")</f>
        <v>-</v>
      </c>
      <c r="K122" s="161" t="str">
        <f t="shared" ref="K122:K133" si="47">IFERROR(H122/H$9,"-")</f>
        <v>-</v>
      </c>
    </row>
    <row r="123" spans="2:11" x14ac:dyDescent="0.25">
      <c r="B123" s="163" t="s">
        <v>108</v>
      </c>
      <c r="C123" s="164" t="s">
        <v>330</v>
      </c>
      <c r="D123" s="164" t="s">
        <v>330</v>
      </c>
      <c r="E123" s="164" t="s">
        <v>330</v>
      </c>
      <c r="F123" s="164" t="s">
        <v>330</v>
      </c>
      <c r="G123" s="164" t="s">
        <v>330</v>
      </c>
      <c r="H123" s="164" t="s">
        <v>330</v>
      </c>
      <c r="I123" s="179" t="str">
        <f>IFERROR(H123/G123-1,"-")</f>
        <v>-</v>
      </c>
      <c r="J123" s="182" t="str">
        <f t="shared" si="46"/>
        <v>-</v>
      </c>
      <c r="K123" s="165" t="str">
        <f t="shared" si="47"/>
        <v>-</v>
      </c>
    </row>
    <row r="124" spans="2:11" x14ac:dyDescent="0.25">
      <c r="B124" s="163" t="s">
        <v>105</v>
      </c>
      <c r="C124" s="164" t="s">
        <v>330</v>
      </c>
      <c r="D124" s="164" t="s">
        <v>330</v>
      </c>
      <c r="E124" s="164" t="s">
        <v>330</v>
      </c>
      <c r="F124" s="164" t="s">
        <v>330</v>
      </c>
      <c r="G124" s="164" t="s">
        <v>330</v>
      </c>
      <c r="H124" s="164" t="s">
        <v>330</v>
      </c>
      <c r="I124" s="179" t="str">
        <f>IFERROR(H124/G124-1,"-")</f>
        <v>-</v>
      </c>
      <c r="J124" s="182" t="str">
        <f t="shared" si="46"/>
        <v>-</v>
      </c>
      <c r="K124" s="165" t="str">
        <f t="shared" si="47"/>
        <v>-</v>
      </c>
    </row>
    <row r="125" spans="2:11" x14ac:dyDescent="0.25">
      <c r="B125" s="159" t="s">
        <v>112</v>
      </c>
      <c r="C125" s="160" t="s">
        <v>330</v>
      </c>
      <c r="D125" s="160" t="s">
        <v>330</v>
      </c>
      <c r="E125" s="160" t="s">
        <v>330</v>
      </c>
      <c r="F125" s="160" t="s">
        <v>330</v>
      </c>
      <c r="G125" s="160" t="s">
        <v>330</v>
      </c>
      <c r="H125" s="160" t="s">
        <v>330</v>
      </c>
      <c r="I125" s="178" t="str">
        <f>IFERROR(H125/G125-1,"-")</f>
        <v>-</v>
      </c>
      <c r="J125" s="181" t="str">
        <f t="shared" si="46"/>
        <v>-</v>
      </c>
      <c r="K125" s="161" t="str">
        <f t="shared" si="47"/>
        <v>-</v>
      </c>
    </row>
    <row r="126" spans="2:11" x14ac:dyDescent="0.25">
      <c r="B126" s="163" t="s">
        <v>115</v>
      </c>
      <c r="C126" s="164" t="s">
        <v>330</v>
      </c>
      <c r="D126" s="164" t="s">
        <v>330</v>
      </c>
      <c r="E126" s="164" t="s">
        <v>330</v>
      </c>
      <c r="F126" s="164" t="s">
        <v>330</v>
      </c>
      <c r="G126" s="164" t="s">
        <v>330</v>
      </c>
      <c r="H126" s="164" t="s">
        <v>330</v>
      </c>
      <c r="I126" s="179" t="str">
        <f t="shared" ref="I126:I133" si="48">IFERROR(H126/G126-1,"-")</f>
        <v>-</v>
      </c>
      <c r="J126" s="182" t="str">
        <f t="shared" si="46"/>
        <v>-</v>
      </c>
      <c r="K126" s="165" t="str">
        <f t="shared" si="47"/>
        <v>-</v>
      </c>
    </row>
    <row r="127" spans="2:11" x14ac:dyDescent="0.25">
      <c r="B127" s="163" t="s">
        <v>118</v>
      </c>
      <c r="C127" s="164" t="s">
        <v>330</v>
      </c>
      <c r="D127" s="164" t="s">
        <v>330</v>
      </c>
      <c r="E127" s="164" t="s">
        <v>330</v>
      </c>
      <c r="F127" s="164" t="s">
        <v>330</v>
      </c>
      <c r="G127" s="164" t="s">
        <v>330</v>
      </c>
      <c r="H127" s="164" t="s">
        <v>330</v>
      </c>
      <c r="I127" s="179" t="str">
        <f t="shared" si="48"/>
        <v>-</v>
      </c>
      <c r="J127" s="182" t="str">
        <f t="shared" si="46"/>
        <v>-</v>
      </c>
      <c r="K127" s="165" t="str">
        <f t="shared" si="47"/>
        <v>-</v>
      </c>
    </row>
    <row r="128" spans="2:11" x14ac:dyDescent="0.25">
      <c r="B128" s="163" t="s">
        <v>121</v>
      </c>
      <c r="C128" s="164" t="s">
        <v>330</v>
      </c>
      <c r="D128" s="164" t="s">
        <v>330</v>
      </c>
      <c r="E128" s="164" t="s">
        <v>330</v>
      </c>
      <c r="F128" s="164" t="s">
        <v>330</v>
      </c>
      <c r="G128" s="164" t="s">
        <v>330</v>
      </c>
      <c r="H128" s="164" t="s">
        <v>330</v>
      </c>
      <c r="I128" s="179" t="str">
        <f t="shared" si="48"/>
        <v>-</v>
      </c>
      <c r="J128" s="182" t="str">
        <f t="shared" si="46"/>
        <v>-</v>
      </c>
      <c r="K128" s="165" t="str">
        <f t="shared" si="47"/>
        <v>-</v>
      </c>
    </row>
    <row r="129" spans="2:11" x14ac:dyDescent="0.25">
      <c r="B129" s="163" t="s">
        <v>128</v>
      </c>
      <c r="C129" s="164" t="s">
        <v>330</v>
      </c>
      <c r="D129" s="164" t="s">
        <v>330</v>
      </c>
      <c r="E129" s="164" t="s">
        <v>330</v>
      </c>
      <c r="F129" s="164" t="s">
        <v>330</v>
      </c>
      <c r="G129" s="164" t="s">
        <v>330</v>
      </c>
      <c r="H129" s="164" t="s">
        <v>330</v>
      </c>
      <c r="I129" s="179" t="str">
        <f t="shared" si="48"/>
        <v>-</v>
      </c>
      <c r="J129" s="182" t="str">
        <f t="shared" si="46"/>
        <v>-</v>
      </c>
      <c r="K129" s="165" t="str">
        <f t="shared" si="47"/>
        <v>-</v>
      </c>
    </row>
    <row r="130" spans="2:11" x14ac:dyDescent="0.25">
      <c r="B130" s="163" t="s">
        <v>124</v>
      </c>
      <c r="C130" s="164" t="s">
        <v>330</v>
      </c>
      <c r="D130" s="164" t="s">
        <v>330</v>
      </c>
      <c r="E130" s="164" t="s">
        <v>330</v>
      </c>
      <c r="F130" s="164" t="s">
        <v>330</v>
      </c>
      <c r="G130" s="164" t="s">
        <v>330</v>
      </c>
      <c r="H130" s="164" t="s">
        <v>330</v>
      </c>
      <c r="I130" s="179" t="str">
        <f t="shared" si="48"/>
        <v>-</v>
      </c>
      <c r="J130" s="182" t="str">
        <f t="shared" si="46"/>
        <v>-</v>
      </c>
      <c r="K130" s="165" t="str">
        <f t="shared" si="47"/>
        <v>-</v>
      </c>
    </row>
    <row r="131" spans="2:11" x14ac:dyDescent="0.25">
      <c r="B131" s="163" t="s">
        <v>133</v>
      </c>
      <c r="C131" s="164" t="s">
        <v>330</v>
      </c>
      <c r="D131" s="164" t="s">
        <v>330</v>
      </c>
      <c r="E131" s="164" t="s">
        <v>330</v>
      </c>
      <c r="F131" s="164" t="s">
        <v>330</v>
      </c>
      <c r="G131" s="164" t="s">
        <v>330</v>
      </c>
      <c r="H131" s="164" t="s">
        <v>330</v>
      </c>
      <c r="I131" s="179" t="str">
        <f t="shared" si="48"/>
        <v>-</v>
      </c>
      <c r="J131" s="182" t="str">
        <f t="shared" si="46"/>
        <v>-</v>
      </c>
      <c r="K131" s="165" t="str">
        <f t="shared" si="47"/>
        <v>-</v>
      </c>
    </row>
    <row r="132" spans="2:11" x14ac:dyDescent="0.25">
      <c r="B132" s="163" t="s">
        <v>136</v>
      </c>
      <c r="C132" s="164" t="s">
        <v>330</v>
      </c>
      <c r="D132" s="164" t="s">
        <v>330</v>
      </c>
      <c r="E132" s="164" t="s">
        <v>330</v>
      </c>
      <c r="F132" s="164" t="s">
        <v>330</v>
      </c>
      <c r="G132" s="164" t="s">
        <v>330</v>
      </c>
      <c r="H132" s="164" t="s">
        <v>330</v>
      </c>
      <c r="I132" s="179" t="str">
        <f t="shared" si="48"/>
        <v>-</v>
      </c>
      <c r="J132" s="182" t="str">
        <f t="shared" si="46"/>
        <v>-</v>
      </c>
      <c r="K132" s="165" t="str">
        <f t="shared" si="47"/>
        <v>-</v>
      </c>
    </row>
    <row r="133" spans="2:11" x14ac:dyDescent="0.25">
      <c r="B133" s="168" t="s">
        <v>150</v>
      </c>
      <c r="C133" s="169" t="str">
        <f t="shared" ref="C133:H133" si="49">IFERROR(C125-SUM(C126:C132),"nd")</f>
        <v>nd</v>
      </c>
      <c r="D133" s="169" t="str">
        <f t="shared" si="49"/>
        <v>nd</v>
      </c>
      <c r="E133" s="169" t="str">
        <f t="shared" si="49"/>
        <v>nd</v>
      </c>
      <c r="F133" s="169" t="str">
        <f t="shared" si="49"/>
        <v>nd</v>
      </c>
      <c r="G133" s="169" t="str">
        <f t="shared" si="49"/>
        <v>nd</v>
      </c>
      <c r="H133" s="169" t="str">
        <f t="shared" si="49"/>
        <v>nd</v>
      </c>
      <c r="I133" s="180" t="str">
        <f t="shared" si="48"/>
        <v>-</v>
      </c>
      <c r="J133" s="183" t="str">
        <f t="shared" si="46"/>
        <v>-</v>
      </c>
      <c r="K133" s="170" t="str">
        <f t="shared" si="47"/>
        <v>-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IFERROR(C136+C139,"nd")</f>
        <v>8196</v>
      </c>
      <c r="D135" s="176">
        <f t="shared" si="50"/>
        <v>25747</v>
      </c>
      <c r="E135" s="176">
        <f t="shared" si="50"/>
        <v>27187</v>
      </c>
      <c r="F135" s="176">
        <f t="shared" si="50"/>
        <v>28802</v>
      </c>
      <c r="G135" s="176">
        <f t="shared" si="50"/>
        <v>30661</v>
      </c>
      <c r="H135" s="176">
        <f t="shared" si="50"/>
        <v>30060</v>
      </c>
      <c r="I135" s="177">
        <f>IFERROR(H135/G135-1,"-")</f>
        <v>-1.9601448093669482E-2</v>
      </c>
      <c r="J135" s="176">
        <f>IFERROR(H135-G135,"-")</f>
        <v>-601</v>
      </c>
      <c r="K135" s="177">
        <f>IFERROR(H135/H$9,"-")</f>
        <v>4.2644104729154607E-2</v>
      </c>
    </row>
    <row r="136" spans="2:11" x14ac:dyDescent="0.25">
      <c r="B136" s="159" t="s">
        <v>102</v>
      </c>
      <c r="C136" s="160">
        <v>4201</v>
      </c>
      <c r="D136" s="160">
        <v>4344</v>
      </c>
      <c r="E136" s="160">
        <v>5028</v>
      </c>
      <c r="F136" s="160">
        <v>4139</v>
      </c>
      <c r="G136" s="160">
        <v>4480</v>
      </c>
      <c r="H136" s="160">
        <v>6139</v>
      </c>
      <c r="I136" s="178">
        <f>IFERROR(H136/G136-1,"-")</f>
        <v>0.37031250000000004</v>
      </c>
      <c r="J136" s="181">
        <f t="shared" ref="J136:J147" si="51">IFERROR(H136-G136,"-")</f>
        <v>1659</v>
      </c>
      <c r="K136" s="161">
        <f t="shared" ref="K136:K147" si="52">IFERROR(H136/H$9,"-")</f>
        <v>8.708987323096478E-3</v>
      </c>
    </row>
    <row r="137" spans="2:11" x14ac:dyDescent="0.25">
      <c r="B137" s="163" t="s">
        <v>108</v>
      </c>
      <c r="C137" s="164">
        <v>2763</v>
      </c>
      <c r="D137" s="164">
        <v>3031</v>
      </c>
      <c r="E137" s="164">
        <v>3466</v>
      </c>
      <c r="F137" s="164">
        <v>2932</v>
      </c>
      <c r="G137" s="164">
        <v>2829</v>
      </c>
      <c r="H137" s="164">
        <v>3536</v>
      </c>
      <c r="I137" s="179">
        <f>IFERROR(H137/G137-1,"-")</f>
        <v>0.24991162955107815</v>
      </c>
      <c r="J137" s="182">
        <f t="shared" si="51"/>
        <v>707</v>
      </c>
      <c r="K137" s="165">
        <f t="shared" si="52"/>
        <v>5.0162859055984926E-3</v>
      </c>
    </row>
    <row r="138" spans="2:11" x14ac:dyDescent="0.25">
      <c r="B138" s="163" t="s">
        <v>105</v>
      </c>
      <c r="C138" s="164">
        <v>1438</v>
      </c>
      <c r="D138" s="164">
        <v>1313</v>
      </c>
      <c r="E138" s="164">
        <v>1562</v>
      </c>
      <c r="F138" s="164">
        <v>1207</v>
      </c>
      <c r="G138" s="164">
        <v>1651</v>
      </c>
      <c r="H138" s="164">
        <v>2603</v>
      </c>
      <c r="I138" s="179">
        <f>IFERROR(H138/G138-1,"-")</f>
        <v>0.57662023016353725</v>
      </c>
      <c r="J138" s="182">
        <f t="shared" si="51"/>
        <v>952</v>
      </c>
      <c r="K138" s="165">
        <f t="shared" si="52"/>
        <v>3.6927014174979855E-3</v>
      </c>
    </row>
    <row r="139" spans="2:11" x14ac:dyDescent="0.25">
      <c r="B139" s="159" t="s">
        <v>112</v>
      </c>
      <c r="C139" s="160">
        <v>3995</v>
      </c>
      <c r="D139" s="160">
        <v>21403</v>
      </c>
      <c r="E139" s="160">
        <v>22159</v>
      </c>
      <c r="F139" s="160">
        <v>24663</v>
      </c>
      <c r="G139" s="160">
        <v>26181</v>
      </c>
      <c r="H139" s="160">
        <v>23921</v>
      </c>
      <c r="I139" s="178">
        <f>IFERROR(H139/G139-1,"-")</f>
        <v>-8.632214201138233E-2</v>
      </c>
      <c r="J139" s="181">
        <f t="shared" si="51"/>
        <v>-2260</v>
      </c>
      <c r="K139" s="161">
        <f t="shared" si="52"/>
        <v>3.3935117406058132E-2</v>
      </c>
    </row>
    <row r="140" spans="2:11" x14ac:dyDescent="0.25">
      <c r="B140" s="163" t="s">
        <v>115</v>
      </c>
      <c r="C140" s="164">
        <v>264</v>
      </c>
      <c r="D140" s="164">
        <v>7784</v>
      </c>
      <c r="E140" s="164">
        <v>8638</v>
      </c>
      <c r="F140" s="164">
        <v>10525</v>
      </c>
      <c r="G140" s="164">
        <v>11641</v>
      </c>
      <c r="H140" s="164">
        <v>10183</v>
      </c>
      <c r="I140" s="179">
        <f t="shared" ref="I140:I147" si="53">IFERROR(H140/G140-1,"-")</f>
        <v>-0.12524697190962975</v>
      </c>
      <c r="J140" s="182">
        <f t="shared" si="51"/>
        <v>-1458</v>
      </c>
      <c r="K140" s="165">
        <f t="shared" si="52"/>
        <v>1.4445938737757198E-2</v>
      </c>
    </row>
    <row r="141" spans="2:11" x14ac:dyDescent="0.25">
      <c r="B141" s="163" t="s">
        <v>118</v>
      </c>
      <c r="C141" s="164">
        <v>350</v>
      </c>
      <c r="D141" s="164">
        <v>1817</v>
      </c>
      <c r="E141" s="164">
        <v>1432</v>
      </c>
      <c r="F141" s="164">
        <v>1629</v>
      </c>
      <c r="G141" s="164">
        <v>1605</v>
      </c>
      <c r="H141" s="164">
        <v>1489</v>
      </c>
      <c r="I141" s="179">
        <f t="shared" si="53"/>
        <v>-7.2274143302180738E-2</v>
      </c>
      <c r="J141" s="182">
        <f t="shared" si="51"/>
        <v>-116</v>
      </c>
      <c r="K141" s="165">
        <f t="shared" si="52"/>
        <v>2.1123443759717636E-3</v>
      </c>
    </row>
    <row r="142" spans="2:11" x14ac:dyDescent="0.25">
      <c r="B142" s="163" t="s">
        <v>121</v>
      </c>
      <c r="C142" s="164">
        <v>950</v>
      </c>
      <c r="D142" s="164">
        <v>2321</v>
      </c>
      <c r="E142" s="164">
        <v>2327</v>
      </c>
      <c r="F142" s="164">
        <v>2257</v>
      </c>
      <c r="G142" s="164">
        <v>2538</v>
      </c>
      <c r="H142" s="164">
        <v>2156</v>
      </c>
      <c r="I142" s="179">
        <f t="shared" si="53"/>
        <v>-0.15051221434200157</v>
      </c>
      <c r="J142" s="182">
        <f t="shared" si="51"/>
        <v>-382</v>
      </c>
      <c r="K142" s="165">
        <f t="shared" si="52"/>
        <v>3.0585725148389001E-3</v>
      </c>
    </row>
    <row r="143" spans="2:11" x14ac:dyDescent="0.25">
      <c r="B143" s="163" t="s">
        <v>128</v>
      </c>
      <c r="C143" s="164">
        <v>104</v>
      </c>
      <c r="D143" s="164">
        <v>1111</v>
      </c>
      <c r="E143" s="164">
        <v>847</v>
      </c>
      <c r="F143" s="164">
        <v>722</v>
      </c>
      <c r="G143" s="164">
        <v>835</v>
      </c>
      <c r="H143" s="164">
        <v>650</v>
      </c>
      <c r="I143" s="179">
        <f t="shared" si="53"/>
        <v>-0.22155688622754488</v>
      </c>
      <c r="J143" s="182">
        <f t="shared" si="51"/>
        <v>-185</v>
      </c>
      <c r="K143" s="165">
        <f t="shared" si="52"/>
        <v>9.2211137970560526E-4</v>
      </c>
    </row>
    <row r="144" spans="2:11" x14ac:dyDescent="0.25">
      <c r="B144" s="163" t="s">
        <v>124</v>
      </c>
      <c r="C144" s="164">
        <v>71</v>
      </c>
      <c r="D144" s="164">
        <v>557</v>
      </c>
      <c r="E144" s="164">
        <v>406</v>
      </c>
      <c r="F144" s="164">
        <v>471</v>
      </c>
      <c r="G144" s="164">
        <v>494</v>
      </c>
      <c r="H144" s="164">
        <v>450</v>
      </c>
      <c r="I144" s="179">
        <f t="shared" si="53"/>
        <v>-8.9068825910931126E-2</v>
      </c>
      <c r="J144" s="182">
        <f t="shared" si="51"/>
        <v>-44</v>
      </c>
      <c r="K144" s="165">
        <f t="shared" si="52"/>
        <v>6.3838480133464987E-4</v>
      </c>
    </row>
    <row r="145" spans="2:11" x14ac:dyDescent="0.25">
      <c r="B145" s="163" t="s">
        <v>133</v>
      </c>
      <c r="C145" s="164">
        <v>30</v>
      </c>
      <c r="D145" s="164">
        <v>230</v>
      </c>
      <c r="E145" s="164">
        <v>294</v>
      </c>
      <c r="F145" s="164">
        <v>188</v>
      </c>
      <c r="G145" s="164">
        <v>283</v>
      </c>
      <c r="H145" s="164">
        <v>342</v>
      </c>
      <c r="I145" s="179">
        <f t="shared" si="53"/>
        <v>0.20848056537102466</v>
      </c>
      <c r="J145" s="182">
        <f t="shared" si="51"/>
        <v>59</v>
      </c>
      <c r="K145" s="165">
        <f t="shared" si="52"/>
        <v>4.8517244901433388E-4</v>
      </c>
    </row>
    <row r="146" spans="2:11" x14ac:dyDescent="0.25">
      <c r="B146" s="163" t="s">
        <v>136</v>
      </c>
      <c r="C146" s="164">
        <v>10</v>
      </c>
      <c r="D146" s="164">
        <v>182</v>
      </c>
      <c r="E146" s="164">
        <v>293</v>
      </c>
      <c r="F146" s="164">
        <v>322</v>
      </c>
      <c r="G146" s="164">
        <v>295</v>
      </c>
      <c r="H146" s="164">
        <v>337</v>
      </c>
      <c r="I146" s="179">
        <f t="shared" si="53"/>
        <v>0.14237288135593218</v>
      </c>
      <c r="J146" s="182">
        <f t="shared" si="51"/>
        <v>42</v>
      </c>
      <c r="K146" s="165">
        <f t="shared" si="52"/>
        <v>4.7807928455505998E-4</v>
      </c>
    </row>
    <row r="147" spans="2:11" x14ac:dyDescent="0.25">
      <c r="B147" s="168" t="s">
        <v>150</v>
      </c>
      <c r="C147" s="169">
        <f t="shared" ref="C147:H147" si="54">IFERROR(C139-SUM(C140:C146),"nd")</f>
        <v>2216</v>
      </c>
      <c r="D147" s="169">
        <f t="shared" si="54"/>
        <v>7401</v>
      </c>
      <c r="E147" s="169">
        <f t="shared" si="54"/>
        <v>7922</v>
      </c>
      <c r="F147" s="169">
        <f t="shared" si="54"/>
        <v>8549</v>
      </c>
      <c r="G147" s="169">
        <f t="shared" si="54"/>
        <v>8490</v>
      </c>
      <c r="H147" s="169">
        <f t="shared" si="54"/>
        <v>8314</v>
      </c>
      <c r="I147" s="180">
        <f t="shared" si="53"/>
        <v>-2.0730270906949344E-2</v>
      </c>
      <c r="J147" s="183">
        <f t="shared" si="51"/>
        <v>-176</v>
      </c>
      <c r="K147" s="170">
        <f t="shared" si="52"/>
        <v>1.1794513862880619E-2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IFERROR(C150+C153,"nd")</f>
        <v>687</v>
      </c>
      <c r="D149" s="176">
        <f t="shared" si="55"/>
        <v>7811</v>
      </c>
      <c r="E149" s="176">
        <f t="shared" si="55"/>
        <v>10549</v>
      </c>
      <c r="F149" s="176">
        <f t="shared" si="55"/>
        <v>30055</v>
      </c>
      <c r="G149" s="176">
        <f t="shared" si="55"/>
        <v>29171</v>
      </c>
      <c r="H149" s="176">
        <f t="shared" si="55"/>
        <v>26418</v>
      </c>
      <c r="I149" s="177">
        <f>IFERROR(H149/G149-1,"-")</f>
        <v>-9.4374550066847251E-2</v>
      </c>
      <c r="J149" s="176">
        <f>IFERROR(H149-G149,"-")</f>
        <v>-2753</v>
      </c>
      <c r="K149" s="177">
        <f>IFERROR(H149/H$9,"-")</f>
        <v>3.7477443737019507E-2</v>
      </c>
    </row>
    <row r="150" spans="2:11" x14ac:dyDescent="0.25">
      <c r="B150" s="159" t="s">
        <v>102</v>
      </c>
      <c r="C150" s="160">
        <v>269</v>
      </c>
      <c r="D150" s="160">
        <v>1405</v>
      </c>
      <c r="E150" s="160">
        <v>2532</v>
      </c>
      <c r="F150" s="160">
        <v>3448</v>
      </c>
      <c r="G150" s="160">
        <v>3490</v>
      </c>
      <c r="H150" s="160">
        <v>3870</v>
      </c>
      <c r="I150" s="178">
        <f>IFERROR(H150/G150-1,"-")</f>
        <v>0.10888252148997135</v>
      </c>
      <c r="J150" s="181">
        <f t="shared" ref="J150:J161" si="56">IFERROR(H150-G150,"-")</f>
        <v>380</v>
      </c>
      <c r="K150" s="161">
        <f t="shared" ref="K150:K161" si="57">IFERROR(H150/H$9,"-")</f>
        <v>5.4901092914779884E-3</v>
      </c>
    </row>
    <row r="151" spans="2:11" x14ac:dyDescent="0.25">
      <c r="B151" s="163" t="s">
        <v>108</v>
      </c>
      <c r="C151" s="164">
        <v>85</v>
      </c>
      <c r="D151" s="164">
        <v>477</v>
      </c>
      <c r="E151" s="164">
        <v>987</v>
      </c>
      <c r="F151" s="164">
        <v>2229</v>
      </c>
      <c r="G151" s="164">
        <v>1886</v>
      </c>
      <c r="H151" s="164">
        <v>2439</v>
      </c>
      <c r="I151" s="179">
        <f>IFERROR(H151/G151-1,"-")</f>
        <v>0.29321314952279964</v>
      </c>
      <c r="J151" s="182">
        <f t="shared" si="56"/>
        <v>553</v>
      </c>
      <c r="K151" s="165">
        <f t="shared" si="57"/>
        <v>3.4600456232338019E-3</v>
      </c>
    </row>
    <row r="152" spans="2:11" x14ac:dyDescent="0.25">
      <c r="B152" s="163" t="s">
        <v>105</v>
      </c>
      <c r="C152" s="164">
        <v>184</v>
      </c>
      <c r="D152" s="164">
        <v>928</v>
      </c>
      <c r="E152" s="164">
        <v>1545</v>
      </c>
      <c r="F152" s="164">
        <v>1219</v>
      </c>
      <c r="G152" s="164">
        <v>1604</v>
      </c>
      <c r="H152" s="164">
        <v>1431</v>
      </c>
      <c r="I152" s="179">
        <f>IFERROR(H152/G152-1,"-")</f>
        <v>-0.10785536159600995</v>
      </c>
      <c r="J152" s="182">
        <f t="shared" si="56"/>
        <v>-173</v>
      </c>
      <c r="K152" s="165">
        <f t="shared" si="57"/>
        <v>2.0300636682441865E-3</v>
      </c>
    </row>
    <row r="153" spans="2:11" x14ac:dyDescent="0.25">
      <c r="B153" s="159" t="s">
        <v>112</v>
      </c>
      <c r="C153" s="160">
        <v>418</v>
      </c>
      <c r="D153" s="160">
        <v>6406</v>
      </c>
      <c r="E153" s="160">
        <v>8017</v>
      </c>
      <c r="F153" s="160">
        <v>26607</v>
      </c>
      <c r="G153" s="160">
        <v>25681</v>
      </c>
      <c r="H153" s="160">
        <v>22548</v>
      </c>
      <c r="I153" s="178">
        <f>IFERROR(H153/G153-1,"-")</f>
        <v>-0.12199680697792137</v>
      </c>
      <c r="J153" s="181">
        <f t="shared" si="56"/>
        <v>-3133</v>
      </c>
      <c r="K153" s="161">
        <f t="shared" si="57"/>
        <v>3.198733444554152E-2</v>
      </c>
    </row>
    <row r="154" spans="2:11" x14ac:dyDescent="0.25">
      <c r="B154" s="163" t="s">
        <v>115</v>
      </c>
      <c r="C154" s="164">
        <v>8</v>
      </c>
      <c r="D154" s="164">
        <v>2260</v>
      </c>
      <c r="E154" s="164">
        <v>1585</v>
      </c>
      <c r="F154" s="164">
        <v>16370</v>
      </c>
      <c r="G154" s="164">
        <v>16087</v>
      </c>
      <c r="H154" s="164">
        <v>14530</v>
      </c>
      <c r="I154" s="179">
        <f t="shared" ref="I154:I161" si="58">IFERROR(H154/G154-1,"-")</f>
        <v>-9.6786224902094875E-2</v>
      </c>
      <c r="J154" s="182">
        <f t="shared" si="56"/>
        <v>-1557</v>
      </c>
      <c r="K154" s="165">
        <f t="shared" si="57"/>
        <v>2.0612735918649917E-2</v>
      </c>
    </row>
    <row r="155" spans="2:11" x14ac:dyDescent="0.25">
      <c r="B155" s="163" t="s">
        <v>118</v>
      </c>
      <c r="C155" s="164">
        <v>121</v>
      </c>
      <c r="D155" s="164">
        <v>1141</v>
      </c>
      <c r="E155" s="164">
        <v>1794</v>
      </c>
      <c r="F155" s="164">
        <v>2253</v>
      </c>
      <c r="G155" s="164">
        <v>1787</v>
      </c>
      <c r="H155" s="164">
        <v>1651</v>
      </c>
      <c r="I155" s="179">
        <f t="shared" si="58"/>
        <v>-7.6105204252937875E-2</v>
      </c>
      <c r="J155" s="182">
        <f t="shared" si="56"/>
        <v>-136</v>
      </c>
      <c r="K155" s="165">
        <f t="shared" si="57"/>
        <v>2.3421629044522376E-3</v>
      </c>
    </row>
    <row r="156" spans="2:11" x14ac:dyDescent="0.25">
      <c r="B156" s="163" t="s">
        <v>121</v>
      </c>
      <c r="C156" s="164">
        <v>71</v>
      </c>
      <c r="D156" s="164">
        <v>272</v>
      </c>
      <c r="E156" s="164">
        <v>838</v>
      </c>
      <c r="F156" s="164">
        <v>711</v>
      </c>
      <c r="G156" s="164">
        <v>822</v>
      </c>
      <c r="H156" s="164">
        <v>935</v>
      </c>
      <c r="I156" s="179">
        <f t="shared" si="58"/>
        <v>0.13746958637469597</v>
      </c>
      <c r="J156" s="182">
        <f t="shared" si="56"/>
        <v>113</v>
      </c>
      <c r="K156" s="165">
        <f t="shared" si="57"/>
        <v>1.3264217538842169E-3</v>
      </c>
    </row>
    <row r="157" spans="2:11" x14ac:dyDescent="0.25">
      <c r="B157" s="163" t="s">
        <v>128</v>
      </c>
      <c r="C157" s="164">
        <v>10</v>
      </c>
      <c r="D157" s="164">
        <v>834</v>
      </c>
      <c r="E157" s="164">
        <v>544</v>
      </c>
      <c r="F157" s="164">
        <v>1568</v>
      </c>
      <c r="G157" s="164">
        <v>1927</v>
      </c>
      <c r="H157" s="164">
        <v>1788</v>
      </c>
      <c r="I157" s="179">
        <f t="shared" si="58"/>
        <v>-7.213284898806438E-2</v>
      </c>
      <c r="J157" s="182">
        <f t="shared" si="56"/>
        <v>-139</v>
      </c>
      <c r="K157" s="165">
        <f t="shared" si="57"/>
        <v>2.5365156106363419E-3</v>
      </c>
    </row>
    <row r="158" spans="2:11" x14ac:dyDescent="0.25">
      <c r="B158" s="163" t="s">
        <v>124</v>
      </c>
      <c r="C158" s="164">
        <v>24</v>
      </c>
      <c r="D158" s="164">
        <v>208</v>
      </c>
      <c r="E158" s="164">
        <v>426</v>
      </c>
      <c r="F158" s="164">
        <v>391</v>
      </c>
      <c r="G158" s="164">
        <v>85</v>
      </c>
      <c r="H158" s="164">
        <v>115</v>
      </c>
      <c r="I158" s="179">
        <f t="shared" si="58"/>
        <v>0.35294117647058831</v>
      </c>
      <c r="J158" s="182">
        <f t="shared" si="56"/>
        <v>30</v>
      </c>
      <c r="K158" s="165">
        <f t="shared" si="57"/>
        <v>1.6314278256329939E-4</v>
      </c>
    </row>
    <row r="159" spans="2:11" x14ac:dyDescent="0.25">
      <c r="B159" s="163" t="s">
        <v>133</v>
      </c>
      <c r="C159" s="164">
        <v>1</v>
      </c>
      <c r="D159" s="164">
        <v>179</v>
      </c>
      <c r="E159" s="164">
        <v>186</v>
      </c>
      <c r="F159" s="164">
        <v>596</v>
      </c>
      <c r="G159" s="164">
        <v>808</v>
      </c>
      <c r="H159" s="164">
        <v>535</v>
      </c>
      <c r="I159" s="179">
        <f t="shared" si="58"/>
        <v>-0.33787128712871284</v>
      </c>
      <c r="J159" s="182">
        <f t="shared" si="56"/>
        <v>-273</v>
      </c>
      <c r="K159" s="165">
        <f t="shared" si="57"/>
        <v>7.5896859714230593E-4</v>
      </c>
    </row>
    <row r="160" spans="2:11" x14ac:dyDescent="0.25">
      <c r="B160" s="163" t="s">
        <v>136</v>
      </c>
      <c r="C160" s="164">
        <v>0</v>
      </c>
      <c r="D160" s="164">
        <v>145</v>
      </c>
      <c r="E160" s="164">
        <v>59</v>
      </c>
      <c r="F160" s="164">
        <v>1548</v>
      </c>
      <c r="G160" s="164">
        <v>1453</v>
      </c>
      <c r="H160" s="164">
        <v>1156</v>
      </c>
      <c r="I160" s="179">
        <f t="shared" si="58"/>
        <v>-0.2044046799724708</v>
      </c>
      <c r="J160" s="182">
        <f t="shared" si="56"/>
        <v>-297</v>
      </c>
      <c r="K160" s="165">
        <f t="shared" si="57"/>
        <v>1.6399396229841226E-3</v>
      </c>
    </row>
    <row r="161" spans="2:11" x14ac:dyDescent="0.25">
      <c r="B161" s="168" t="s">
        <v>150</v>
      </c>
      <c r="C161" s="169">
        <f t="shared" ref="C161:H161" si="59">IFERROR(C153-SUM(C154:C160),"nd")</f>
        <v>183</v>
      </c>
      <c r="D161" s="169">
        <f t="shared" si="59"/>
        <v>1367</v>
      </c>
      <c r="E161" s="169">
        <f t="shared" si="59"/>
        <v>2585</v>
      </c>
      <c r="F161" s="169">
        <f t="shared" si="59"/>
        <v>3170</v>
      </c>
      <c r="G161" s="169">
        <f t="shared" si="59"/>
        <v>2712</v>
      </c>
      <c r="H161" s="169">
        <f t="shared" si="59"/>
        <v>1838</v>
      </c>
      <c r="I161" s="180">
        <f t="shared" si="58"/>
        <v>-0.32227138643067843</v>
      </c>
      <c r="J161" s="183">
        <f t="shared" si="56"/>
        <v>-874</v>
      </c>
      <c r="K161" s="170">
        <f t="shared" si="57"/>
        <v>2.6074472552290806E-3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ED68-BC3A-4DE6-B4B4-DC1EADFA9A75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43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spans="1:25" ht="6" customHeight="1" x14ac:dyDescent="0.25"/>
    <row r="5" spans="1:25" ht="15.75" x14ac:dyDescent="0.25">
      <c r="B5" s="184"/>
      <c r="C5" s="308" t="s">
        <v>144</v>
      </c>
      <c r="D5" s="309"/>
      <c r="E5" s="309"/>
      <c r="F5" s="309"/>
      <c r="G5" s="309"/>
      <c r="H5" s="309"/>
      <c r="I5" s="309"/>
      <c r="J5" s="309"/>
      <c r="K5" s="308" t="s">
        <v>63</v>
      </c>
      <c r="L5" s="309"/>
      <c r="M5" s="309"/>
      <c r="N5" s="309"/>
      <c r="O5" s="309"/>
      <c r="P5" s="309"/>
      <c r="Q5" s="309"/>
      <c r="R5" s="309"/>
      <c r="S5" s="308" t="s">
        <v>142</v>
      </c>
      <c r="T5" s="309"/>
      <c r="U5" s="309"/>
      <c r="V5" s="309"/>
      <c r="W5" s="309"/>
      <c r="X5" s="309"/>
      <c r="Y5" s="309"/>
    </row>
    <row r="6" spans="1:25" s="146" customFormat="1" ht="72" customHeight="1" x14ac:dyDescent="0.25">
      <c r="B6" s="147"/>
      <c r="C6" s="172" t="s">
        <v>274</v>
      </c>
      <c r="D6" s="172" t="s">
        <v>275</v>
      </c>
      <c r="E6" s="172" t="s">
        <v>276</v>
      </c>
      <c r="F6" s="172" t="s">
        <v>277</v>
      </c>
      <c r="G6" s="172" t="s">
        <v>278</v>
      </c>
      <c r="H6" s="172" t="s">
        <v>279</v>
      </c>
      <c r="I6" s="173" t="str">
        <f>CONCATENATE("var. ",RIGHT(H6,2),"/",RIGHT(G6,2))</f>
        <v>var. 26/25</v>
      </c>
      <c r="J6" s="173" t="str">
        <f>CONCATENATE("Cuota s/ total lugares de residencia ",RIGHT(H6,4))</f>
        <v>Cuota s/ total lugares de residencia 2026</v>
      </c>
      <c r="K6" s="172" t="s">
        <v>274</v>
      </c>
      <c r="L6" s="172" t="s">
        <v>275</v>
      </c>
      <c r="M6" s="172" t="s">
        <v>276</v>
      </c>
      <c r="N6" s="172" t="s">
        <v>277</v>
      </c>
      <c r="O6" s="172" t="s">
        <v>278</v>
      </c>
      <c r="P6" s="172" t="s">
        <v>279</v>
      </c>
      <c r="Q6" s="173" t="str">
        <f>CONCATENATE("var. ",RIGHT(P6,2),"/",RIGHT(O6,2))</f>
        <v>var. 26/25</v>
      </c>
      <c r="R6" s="173" t="str">
        <f>CONCATENATE("Cuota s/ total lugares de residencia ",RIGHT(P6,4))</f>
        <v>Cuota s/ total lugares de residencia 2026</v>
      </c>
      <c r="S6" s="172" t="s">
        <v>274</v>
      </c>
      <c r="T6" s="172" t="s">
        <v>276</v>
      </c>
      <c r="U6" s="172" t="s">
        <v>277</v>
      </c>
      <c r="V6" s="172" t="s">
        <v>278</v>
      </c>
      <c r="W6" s="172" t="s">
        <v>279</v>
      </c>
      <c r="X6" s="173" t="str">
        <f>CONCATENATE("var. ",RIGHT(W6,2),"/",RIGHT(V6,2))</f>
        <v>var. 26/25</v>
      </c>
      <c r="Y6" s="173" t="str">
        <f>CONCATENATE("Cuota s/ total lugares de residencia ",RIGHT(W6,4))</f>
        <v>Cuota s/ total lugares de residencia 2026</v>
      </c>
    </row>
    <row r="7" spans="1:25" x14ac:dyDescent="0.25">
      <c r="A7" s="1"/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</row>
    <row r="8" spans="1:25" x14ac:dyDescent="0.25">
      <c r="A8" s="1"/>
      <c r="B8" s="156" t="s">
        <v>73</v>
      </c>
      <c r="C8" s="176">
        <f t="shared" ref="C8:H8" si="0">C9+C12</f>
        <v>107769</v>
      </c>
      <c r="D8" s="176">
        <f t="shared" si="0"/>
        <v>373231</v>
      </c>
      <c r="E8" s="176">
        <f t="shared" si="0"/>
        <v>435144</v>
      </c>
      <c r="F8" s="176">
        <f t="shared" si="0"/>
        <v>441446</v>
      </c>
      <c r="G8" s="176">
        <f t="shared" si="0"/>
        <v>438811</v>
      </c>
      <c r="H8" s="176">
        <f t="shared" si="0"/>
        <v>437605</v>
      </c>
      <c r="I8" s="177">
        <f>IFERROR(H8/G8-1,"-")</f>
        <v>-2.7483358439054362E-3</v>
      </c>
      <c r="J8" s="177">
        <f t="shared" ref="J8:J20" si="1">H8/H$8</f>
        <v>1</v>
      </c>
      <c r="K8" s="176">
        <f t="shared" ref="K8:P8" si="2">K9+K12</f>
        <v>470647</v>
      </c>
      <c r="L8" s="176">
        <f t="shared" si="2"/>
        <v>1737868</v>
      </c>
      <c r="M8" s="176">
        <f t="shared" si="2"/>
        <v>1916365</v>
      </c>
      <c r="N8" s="176">
        <f t="shared" si="2"/>
        <v>2034536</v>
      </c>
      <c r="O8" s="176">
        <f t="shared" si="2"/>
        <v>1991559</v>
      </c>
      <c r="P8" s="176">
        <f t="shared" si="2"/>
        <v>2001279</v>
      </c>
      <c r="Q8" s="177">
        <f>IFERROR(P8/O8-1,"-")</f>
        <v>4.8805985662487839E-3</v>
      </c>
      <c r="R8" s="177">
        <f t="shared" ref="R8:R20" si="3">P8/P$8</f>
        <v>1</v>
      </c>
      <c r="S8" s="176">
        <f>S9+S12</f>
        <v>578416</v>
      </c>
      <c r="T8" s="176">
        <f>T9+T12</f>
        <v>2351509</v>
      </c>
      <c r="U8" s="176">
        <f>U9+U12</f>
        <v>2475982</v>
      </c>
      <c r="V8" s="176">
        <f>V9+V12</f>
        <v>2430370</v>
      </c>
      <c r="W8" s="176">
        <f>W9+W12</f>
        <v>2438884</v>
      </c>
      <c r="X8" s="177">
        <f>IFERROR(W8/V8-1,"-")</f>
        <v>3.5031702991725755E-3</v>
      </c>
      <c r="Y8" s="177">
        <f>W8/W$8</f>
        <v>1</v>
      </c>
    </row>
    <row r="9" spans="1:25" x14ac:dyDescent="0.25">
      <c r="A9" s="1"/>
      <c r="B9" s="159" t="s">
        <v>102</v>
      </c>
      <c r="C9" s="160">
        <v>56472</v>
      </c>
      <c r="D9" s="160">
        <v>99146</v>
      </c>
      <c r="E9" s="160">
        <v>127078</v>
      </c>
      <c r="F9" s="160">
        <v>127287</v>
      </c>
      <c r="G9" s="160">
        <v>117279</v>
      </c>
      <c r="H9" s="160">
        <v>126372</v>
      </c>
      <c r="I9" s="161">
        <f>IFERROR(H9/G9-1,"-")</f>
        <v>7.7533062185045853E-2</v>
      </c>
      <c r="J9" s="161">
        <f t="shared" si="1"/>
        <v>0.28878097827949861</v>
      </c>
      <c r="K9" s="160">
        <v>253579</v>
      </c>
      <c r="L9" s="160">
        <v>394336</v>
      </c>
      <c r="M9" s="160">
        <v>393111</v>
      </c>
      <c r="N9" s="160">
        <v>378845</v>
      </c>
      <c r="O9" s="160">
        <v>386639</v>
      </c>
      <c r="P9" s="160">
        <v>391458</v>
      </c>
      <c r="Q9" s="161">
        <f>IFERROR(P9/O9-1,"-")</f>
        <v>1.2463822842496475E-2</v>
      </c>
      <c r="R9" s="161">
        <f t="shared" si="3"/>
        <v>0.19560391129872445</v>
      </c>
      <c r="S9" s="160">
        <v>310051</v>
      </c>
      <c r="T9" s="160">
        <v>520189</v>
      </c>
      <c r="U9" s="160">
        <v>506132</v>
      </c>
      <c r="V9" s="160">
        <v>503918</v>
      </c>
      <c r="W9" s="160">
        <v>517830</v>
      </c>
      <c r="X9" s="161">
        <f>IFERROR(W9/V9-1,"-")</f>
        <v>2.7607666326664226E-2</v>
      </c>
      <c r="Y9" s="161">
        <f>W9/W$8</f>
        <v>0.21232252128432513</v>
      </c>
    </row>
    <row r="10" spans="1:25" x14ac:dyDescent="0.25">
      <c r="A10" s="162"/>
      <c r="B10" s="163" t="s">
        <v>108</v>
      </c>
      <c r="C10" s="164">
        <v>39525</v>
      </c>
      <c r="D10" s="164">
        <v>56654</v>
      </c>
      <c r="E10" s="164">
        <v>72207</v>
      </c>
      <c r="F10" s="164">
        <v>71279</v>
      </c>
      <c r="G10" s="164">
        <v>62014</v>
      </c>
      <c r="H10" s="164">
        <v>69805</v>
      </c>
      <c r="I10" s="165">
        <f>IFERROR(H10/G10-1,"-")</f>
        <v>0.12563292159834871</v>
      </c>
      <c r="J10" s="165">
        <f t="shared" si="1"/>
        <v>0.15951600187383599</v>
      </c>
      <c r="K10" s="164">
        <v>133813</v>
      </c>
      <c r="L10" s="164">
        <v>143245</v>
      </c>
      <c r="M10" s="164">
        <v>132687</v>
      </c>
      <c r="N10" s="164">
        <v>123970</v>
      </c>
      <c r="O10" s="164">
        <v>127374</v>
      </c>
      <c r="P10" s="164">
        <v>146061</v>
      </c>
      <c r="Q10" s="165">
        <f>IFERROR(P10/O10-1,"-")</f>
        <v>0.14670968957558062</v>
      </c>
      <c r="R10" s="165">
        <f t="shared" si="3"/>
        <v>7.2983826842734065E-2</v>
      </c>
      <c r="S10" s="164">
        <v>173338</v>
      </c>
      <c r="T10" s="164">
        <v>204894</v>
      </c>
      <c r="U10" s="164">
        <v>195249</v>
      </c>
      <c r="V10" s="164">
        <v>189388</v>
      </c>
      <c r="W10" s="164">
        <v>215866</v>
      </c>
      <c r="X10" s="165">
        <f>IFERROR(W10/V10-1,"-")</f>
        <v>0.13980822438591667</v>
      </c>
      <c r="Y10" s="165">
        <f>W10/W$8</f>
        <v>8.8510154644501335E-2</v>
      </c>
    </row>
    <row r="11" spans="1:25" x14ac:dyDescent="0.25">
      <c r="A11" s="162"/>
      <c r="B11" s="163" t="s">
        <v>105</v>
      </c>
      <c r="C11" s="164">
        <v>16947</v>
      </c>
      <c r="D11" s="164">
        <v>42492</v>
      </c>
      <c r="E11" s="164">
        <v>54871</v>
      </c>
      <c r="F11" s="164">
        <v>56008</v>
      </c>
      <c r="G11" s="164">
        <v>55265</v>
      </c>
      <c r="H11" s="164">
        <v>56567</v>
      </c>
      <c r="I11" s="165">
        <f>IFERROR(H11/G11-1,"-")</f>
        <v>2.3559214692843611E-2</v>
      </c>
      <c r="J11" s="165">
        <f t="shared" si="1"/>
        <v>0.12926497640566265</v>
      </c>
      <c r="K11" s="164">
        <v>119766</v>
      </c>
      <c r="L11" s="164">
        <v>251091</v>
      </c>
      <c r="M11" s="164">
        <v>260424</v>
      </c>
      <c r="N11" s="164">
        <v>254875</v>
      </c>
      <c r="O11" s="164">
        <v>259265</v>
      </c>
      <c r="P11" s="164">
        <v>245397</v>
      </c>
      <c r="Q11" s="165">
        <f>IFERROR(P11/O11-1,"-")</f>
        <v>-5.348967272867533E-2</v>
      </c>
      <c r="R11" s="165">
        <f t="shared" si="3"/>
        <v>0.12262008445599039</v>
      </c>
      <c r="S11" s="164">
        <v>136713</v>
      </c>
      <c r="T11" s="164">
        <v>315295</v>
      </c>
      <c r="U11" s="164">
        <v>310883</v>
      </c>
      <c r="V11" s="164">
        <v>314530</v>
      </c>
      <c r="W11" s="164">
        <v>301964</v>
      </c>
      <c r="X11" s="165">
        <f>IFERROR(W11/V11-1,"-")</f>
        <v>-3.9951673926175602E-2</v>
      </c>
      <c r="Y11" s="165">
        <f>W11/W$8</f>
        <v>0.12381236663982378</v>
      </c>
    </row>
    <row r="12" spans="1:25" x14ac:dyDescent="0.25">
      <c r="A12" s="1"/>
      <c r="B12" s="159" t="s">
        <v>112</v>
      </c>
      <c r="C12" s="160">
        <v>51297</v>
      </c>
      <c r="D12" s="160">
        <v>274085</v>
      </c>
      <c r="E12" s="160">
        <v>308066</v>
      </c>
      <c r="F12" s="160">
        <v>314159</v>
      </c>
      <c r="G12" s="160">
        <v>321532</v>
      </c>
      <c r="H12" s="160">
        <v>311233</v>
      </c>
      <c r="I12" s="161">
        <f>IFERROR(H12/G12-1,"-")</f>
        <v>-3.203102646081879E-2</v>
      </c>
      <c r="J12" s="161">
        <f t="shared" si="1"/>
        <v>0.71121902172050133</v>
      </c>
      <c r="K12" s="160">
        <v>217068</v>
      </c>
      <c r="L12" s="160">
        <v>1343532</v>
      </c>
      <c r="M12" s="160">
        <v>1523254</v>
      </c>
      <c r="N12" s="160">
        <v>1655691</v>
      </c>
      <c r="O12" s="160">
        <v>1604920</v>
      </c>
      <c r="P12" s="160">
        <v>1609821</v>
      </c>
      <c r="Q12" s="161">
        <f>IFERROR(P12/O12-1,"-")</f>
        <v>3.0537347655958946E-3</v>
      </c>
      <c r="R12" s="161">
        <f t="shared" si="3"/>
        <v>0.80439608870127555</v>
      </c>
      <c r="S12" s="160">
        <v>268365</v>
      </c>
      <c r="T12" s="160">
        <v>1831320</v>
      </c>
      <c r="U12" s="160">
        <v>1969850</v>
      </c>
      <c r="V12" s="160">
        <v>1926452</v>
      </c>
      <c r="W12" s="160">
        <v>1921054</v>
      </c>
      <c r="X12" s="161">
        <f>IFERROR(W12/V12-1,"-")</f>
        <v>-2.8020423036753117E-3</v>
      </c>
      <c r="Y12" s="161">
        <f>W12/W$8</f>
        <v>0.78767747871567484</v>
      </c>
    </row>
    <row r="13" spans="1:25" s="57" customFormat="1" x14ac:dyDescent="0.25">
      <c r="B13" s="163" t="s">
        <v>115</v>
      </c>
      <c r="C13" s="164">
        <v>3883</v>
      </c>
      <c r="D13" s="164">
        <v>100957</v>
      </c>
      <c r="E13" s="164">
        <v>121323</v>
      </c>
      <c r="F13" s="164">
        <v>118646</v>
      </c>
      <c r="G13" s="164">
        <v>116227</v>
      </c>
      <c r="H13" s="164">
        <v>103465</v>
      </c>
      <c r="I13" s="165">
        <f t="shared" ref="I13:I20" si="4">IFERROR(H13/G13-1,"-")</f>
        <v>-0.10980236950106259</v>
      </c>
      <c r="J13" s="165">
        <f t="shared" si="1"/>
        <v>0.23643468424720923</v>
      </c>
      <c r="K13" s="164">
        <v>17974</v>
      </c>
      <c r="L13" s="164">
        <v>627747</v>
      </c>
      <c r="M13" s="164">
        <v>705265</v>
      </c>
      <c r="N13" s="164">
        <v>764691</v>
      </c>
      <c r="O13" s="164">
        <v>754663</v>
      </c>
      <c r="P13" s="164">
        <v>776723</v>
      </c>
      <c r="Q13" s="165">
        <f t="shared" ref="Q13:Q20" si="5">IFERROR(P13/O13-1,"-")</f>
        <v>2.9231590789531303E-2</v>
      </c>
      <c r="R13" s="165">
        <f t="shared" si="3"/>
        <v>0.3881133015436628</v>
      </c>
      <c r="S13" s="164">
        <v>21857</v>
      </c>
      <c r="T13" s="164">
        <v>826588</v>
      </c>
      <c r="U13" s="164">
        <v>883337</v>
      </c>
      <c r="V13" s="164">
        <v>870890</v>
      </c>
      <c r="W13" s="164">
        <v>880188</v>
      </c>
      <c r="X13" s="165">
        <f t="shared" ref="X13:X20" si="6">IFERROR(W13/V13-1,"-")</f>
        <v>1.0676434452112193E-2</v>
      </c>
      <c r="Y13" s="165">
        <f t="shared" ref="Y13:Y20" si="7">W13/W$8</f>
        <v>0.36089785328043483</v>
      </c>
    </row>
    <row r="14" spans="1:25" s="57" customFormat="1" x14ac:dyDescent="0.25">
      <c r="B14" s="163" t="s">
        <v>118</v>
      </c>
      <c r="C14" s="164">
        <v>10360</v>
      </c>
      <c r="D14" s="164">
        <v>34832</v>
      </c>
      <c r="E14" s="164">
        <v>41412</v>
      </c>
      <c r="F14" s="164">
        <v>41781</v>
      </c>
      <c r="G14" s="164">
        <v>43541</v>
      </c>
      <c r="H14" s="164">
        <v>40397</v>
      </c>
      <c r="I14" s="165">
        <f t="shared" si="4"/>
        <v>-7.2207804138627929E-2</v>
      </c>
      <c r="J14" s="165">
        <f t="shared" si="1"/>
        <v>9.2313844677277448E-2</v>
      </c>
      <c r="K14" s="164">
        <v>36719</v>
      </c>
      <c r="L14" s="164">
        <v>149734</v>
      </c>
      <c r="M14" s="164">
        <v>175350</v>
      </c>
      <c r="N14" s="164">
        <v>183891</v>
      </c>
      <c r="O14" s="164">
        <v>173955</v>
      </c>
      <c r="P14" s="164">
        <v>164660</v>
      </c>
      <c r="Q14" s="165">
        <f t="shared" si="5"/>
        <v>-5.3433359202092467E-2</v>
      </c>
      <c r="R14" s="165">
        <f t="shared" si="3"/>
        <v>8.2277383613179378E-2</v>
      </c>
      <c r="S14" s="164">
        <v>47079</v>
      </c>
      <c r="T14" s="164">
        <v>216762</v>
      </c>
      <c r="U14" s="164">
        <v>225672</v>
      </c>
      <c r="V14" s="164">
        <v>217496</v>
      </c>
      <c r="W14" s="164">
        <v>205057</v>
      </c>
      <c r="X14" s="165">
        <f t="shared" si="6"/>
        <v>-5.7191856401956787E-2</v>
      </c>
      <c r="Y14" s="165">
        <f t="shared" si="7"/>
        <v>8.4078209541741222E-2</v>
      </c>
    </row>
    <row r="15" spans="1:25" x14ac:dyDescent="0.25">
      <c r="A15" s="1"/>
      <c r="B15" s="163" t="s">
        <v>121</v>
      </c>
      <c r="C15" s="164">
        <v>9532</v>
      </c>
      <c r="D15" s="164">
        <v>18078</v>
      </c>
      <c r="E15" s="164">
        <v>21167</v>
      </c>
      <c r="F15" s="164">
        <v>19601</v>
      </c>
      <c r="G15" s="164">
        <v>20215</v>
      </c>
      <c r="H15" s="164">
        <v>23094</v>
      </c>
      <c r="I15" s="165">
        <f t="shared" si="4"/>
        <v>0.14241899579520156</v>
      </c>
      <c r="J15" s="165">
        <f t="shared" si="1"/>
        <v>5.2773620045474798E-2</v>
      </c>
      <c r="K15" s="164">
        <v>34475</v>
      </c>
      <c r="L15" s="164">
        <v>74813</v>
      </c>
      <c r="M15" s="164">
        <v>82418</v>
      </c>
      <c r="N15" s="164">
        <v>93444</v>
      </c>
      <c r="O15" s="164">
        <v>86088</v>
      </c>
      <c r="P15" s="164">
        <v>87609</v>
      </c>
      <c r="Q15" s="165">
        <f t="shared" si="5"/>
        <v>1.7667967660998096E-2</v>
      </c>
      <c r="R15" s="165">
        <f t="shared" si="3"/>
        <v>4.37765049251004E-2</v>
      </c>
      <c r="S15" s="164">
        <v>44007</v>
      </c>
      <c r="T15" s="164">
        <v>103585</v>
      </c>
      <c r="U15" s="164">
        <v>113045</v>
      </c>
      <c r="V15" s="164">
        <v>106303</v>
      </c>
      <c r="W15" s="164">
        <v>110703</v>
      </c>
      <c r="X15" s="165">
        <f t="shared" si="6"/>
        <v>4.1391117842394021E-2</v>
      </c>
      <c r="Y15" s="165">
        <f t="shared" si="7"/>
        <v>4.5390842696905631E-2</v>
      </c>
    </row>
    <row r="16" spans="1:25" x14ac:dyDescent="0.25">
      <c r="A16" s="1"/>
      <c r="B16" s="163" t="s">
        <v>128</v>
      </c>
      <c r="C16" s="164">
        <v>899</v>
      </c>
      <c r="D16" s="164">
        <v>10763</v>
      </c>
      <c r="E16" s="164">
        <v>7798</v>
      </c>
      <c r="F16" s="164">
        <v>7898</v>
      </c>
      <c r="G16" s="164">
        <v>7666</v>
      </c>
      <c r="H16" s="164">
        <v>8515</v>
      </c>
      <c r="I16" s="165">
        <f t="shared" si="4"/>
        <v>0.1107487607618054</v>
      </c>
      <c r="J16" s="165">
        <f t="shared" si="1"/>
        <v>1.945818717793444E-2</v>
      </c>
      <c r="K16" s="164">
        <v>11034</v>
      </c>
      <c r="L16" s="164">
        <v>62988</v>
      </c>
      <c r="M16" s="164">
        <v>57560</v>
      </c>
      <c r="N16" s="164">
        <v>65686</v>
      </c>
      <c r="O16" s="164">
        <v>60043</v>
      </c>
      <c r="P16" s="164">
        <v>60659</v>
      </c>
      <c r="Q16" s="165">
        <f t="shared" si="5"/>
        <v>1.0259314158186594E-2</v>
      </c>
      <c r="R16" s="165">
        <f t="shared" si="3"/>
        <v>3.0310116680382894E-2</v>
      </c>
      <c r="S16" s="164">
        <v>11933</v>
      </c>
      <c r="T16" s="164">
        <v>65358</v>
      </c>
      <c r="U16" s="164">
        <v>73584</v>
      </c>
      <c r="V16" s="164">
        <v>67709</v>
      </c>
      <c r="W16" s="164">
        <v>69174</v>
      </c>
      <c r="X16" s="165">
        <f t="shared" si="6"/>
        <v>2.163671003854728E-2</v>
      </c>
      <c r="Y16" s="165">
        <f t="shared" si="7"/>
        <v>2.8362972572701286E-2</v>
      </c>
    </row>
    <row r="17" spans="1:25" x14ac:dyDescent="0.25">
      <c r="A17" s="57"/>
      <c r="B17" s="163" t="s">
        <v>124</v>
      </c>
      <c r="C17" s="164">
        <v>1324</v>
      </c>
      <c r="D17" s="164">
        <v>5785</v>
      </c>
      <c r="E17" s="164">
        <v>5790</v>
      </c>
      <c r="F17" s="164">
        <v>5410</v>
      </c>
      <c r="G17" s="164">
        <v>5604</v>
      </c>
      <c r="H17" s="164">
        <v>6669</v>
      </c>
      <c r="I17" s="165">
        <f t="shared" si="4"/>
        <v>0.19004282655246252</v>
      </c>
      <c r="J17" s="165">
        <f t="shared" si="1"/>
        <v>1.5239771026382239E-2</v>
      </c>
      <c r="K17" s="164">
        <v>17551</v>
      </c>
      <c r="L17" s="164">
        <v>70666</v>
      </c>
      <c r="M17" s="164">
        <v>70743</v>
      </c>
      <c r="N17" s="164">
        <v>75983</v>
      </c>
      <c r="O17" s="164">
        <v>67826</v>
      </c>
      <c r="P17" s="164">
        <v>69605</v>
      </c>
      <c r="Q17" s="165">
        <f t="shared" si="5"/>
        <v>2.6228879780615166E-2</v>
      </c>
      <c r="R17" s="165">
        <f t="shared" si="3"/>
        <v>3.4780258024993016E-2</v>
      </c>
      <c r="S17" s="164">
        <v>18875</v>
      </c>
      <c r="T17" s="164">
        <v>76533</v>
      </c>
      <c r="U17" s="164">
        <v>81393</v>
      </c>
      <c r="V17" s="164">
        <v>73430</v>
      </c>
      <c r="W17" s="164">
        <v>76274</v>
      </c>
      <c r="X17" s="165">
        <f t="shared" si="6"/>
        <v>3.8730763992918416E-2</v>
      </c>
      <c r="Y17" s="165">
        <f t="shared" si="7"/>
        <v>3.1274140139506433E-2</v>
      </c>
    </row>
    <row r="18" spans="1:25" x14ac:dyDescent="0.25">
      <c r="A18" s="57"/>
      <c r="B18" s="163" t="s">
        <v>133</v>
      </c>
      <c r="C18" s="164">
        <v>181</v>
      </c>
      <c r="D18" s="164">
        <v>3612</v>
      </c>
      <c r="E18" s="164">
        <v>4283</v>
      </c>
      <c r="F18" s="164">
        <v>3390</v>
      </c>
      <c r="G18" s="164">
        <v>3472</v>
      </c>
      <c r="H18" s="164">
        <v>2990</v>
      </c>
      <c r="I18" s="165">
        <f t="shared" si="4"/>
        <v>-0.13882488479262678</v>
      </c>
      <c r="J18" s="165">
        <f t="shared" si="1"/>
        <v>6.8326458792746887E-3</v>
      </c>
      <c r="K18" s="164">
        <v>883</v>
      </c>
      <c r="L18" s="164">
        <v>19249</v>
      </c>
      <c r="M18" s="164">
        <v>24791</v>
      </c>
      <c r="N18" s="164">
        <v>22899</v>
      </c>
      <c r="O18" s="164">
        <v>21719</v>
      </c>
      <c r="P18" s="164">
        <v>18701</v>
      </c>
      <c r="Q18" s="165">
        <f t="shared" si="5"/>
        <v>-0.13895667388001287</v>
      </c>
      <c r="R18" s="165">
        <f t="shared" si="3"/>
        <v>9.3445241767889427E-3</v>
      </c>
      <c r="S18" s="164">
        <v>1064</v>
      </c>
      <c r="T18" s="164">
        <v>29074</v>
      </c>
      <c r="U18" s="164">
        <v>26289</v>
      </c>
      <c r="V18" s="164">
        <v>25191</v>
      </c>
      <c r="W18" s="164">
        <v>21691</v>
      </c>
      <c r="X18" s="165">
        <f t="shared" si="6"/>
        <v>-0.1389385097852408</v>
      </c>
      <c r="Y18" s="165">
        <f t="shared" si="7"/>
        <v>8.8938219283901977E-3</v>
      </c>
    </row>
    <row r="19" spans="1:25" x14ac:dyDescent="0.25">
      <c r="A19" s="57"/>
      <c r="B19" s="163" t="s">
        <v>136</v>
      </c>
      <c r="C19" s="164">
        <v>241</v>
      </c>
      <c r="D19" s="164">
        <v>2031</v>
      </c>
      <c r="E19" s="164">
        <v>2490</v>
      </c>
      <c r="F19" s="164">
        <v>2050</v>
      </c>
      <c r="G19" s="164">
        <v>2252</v>
      </c>
      <c r="H19" s="164">
        <v>1761</v>
      </c>
      <c r="I19" s="165">
        <f t="shared" si="4"/>
        <v>-0.21802841918294846</v>
      </c>
      <c r="J19" s="165">
        <f t="shared" si="1"/>
        <v>4.0241770546497408E-3</v>
      </c>
      <c r="K19" s="164">
        <v>1223</v>
      </c>
      <c r="L19" s="164">
        <v>13987</v>
      </c>
      <c r="M19" s="164">
        <v>22838</v>
      </c>
      <c r="N19" s="164">
        <v>22302</v>
      </c>
      <c r="O19" s="164">
        <v>18521</v>
      </c>
      <c r="P19" s="164">
        <v>18665</v>
      </c>
      <c r="Q19" s="165">
        <f t="shared" si="5"/>
        <v>7.7749581556072478E-3</v>
      </c>
      <c r="R19" s="165">
        <f t="shared" si="3"/>
        <v>9.3265356804323636E-3</v>
      </c>
      <c r="S19" s="164">
        <v>1464</v>
      </c>
      <c r="T19" s="164">
        <v>25328</v>
      </c>
      <c r="U19" s="164">
        <v>24352</v>
      </c>
      <c r="V19" s="164">
        <v>20773</v>
      </c>
      <c r="W19" s="164">
        <v>20426</v>
      </c>
      <c r="X19" s="165">
        <f t="shared" si="6"/>
        <v>-1.6704375872526822E-2</v>
      </c>
      <c r="Y19" s="165">
        <f t="shared" si="7"/>
        <v>8.3751420731777316E-3</v>
      </c>
    </row>
    <row r="20" spans="1:25" x14ac:dyDescent="0.25">
      <c r="A20" s="57"/>
      <c r="B20" s="168" t="s">
        <v>150</v>
      </c>
      <c r="C20" s="169">
        <f t="shared" ref="C20:H20" si="8">C12-SUM(C13:C19)</f>
        <v>24877</v>
      </c>
      <c r="D20" s="169">
        <f t="shared" si="8"/>
        <v>98027</v>
      </c>
      <c r="E20" s="169">
        <f t="shared" si="8"/>
        <v>103803</v>
      </c>
      <c r="F20" s="169">
        <f t="shared" si="8"/>
        <v>115383</v>
      </c>
      <c r="G20" s="169">
        <f t="shared" si="8"/>
        <v>122555</v>
      </c>
      <c r="H20" s="169">
        <f t="shared" si="8"/>
        <v>124342</v>
      </c>
      <c r="I20" s="170">
        <f t="shared" si="4"/>
        <v>1.4581208437028259E-2</v>
      </c>
      <c r="J20" s="170">
        <f t="shared" si="1"/>
        <v>0.28414209161229875</v>
      </c>
      <c r="K20" s="169">
        <f t="shared" ref="K20:P20" si="9">K12-SUM(K13:K19)</f>
        <v>97209</v>
      </c>
      <c r="L20" s="169">
        <f t="shared" si="9"/>
        <v>324348</v>
      </c>
      <c r="M20" s="169">
        <f t="shared" si="9"/>
        <v>384289</v>
      </c>
      <c r="N20" s="169">
        <f t="shared" si="9"/>
        <v>426795</v>
      </c>
      <c r="O20" s="169">
        <f t="shared" si="9"/>
        <v>422105</v>
      </c>
      <c r="P20" s="169">
        <f t="shared" si="9"/>
        <v>413199</v>
      </c>
      <c r="Q20" s="170">
        <f t="shared" si="5"/>
        <v>-2.1099015647765396E-2</v>
      </c>
      <c r="R20" s="170">
        <f t="shared" si="3"/>
        <v>0.20646746405673572</v>
      </c>
      <c r="S20" s="169">
        <f>S12-SUM(S13:S19)</f>
        <v>122086</v>
      </c>
      <c r="T20" s="169">
        <f>T12-SUM(T13:T19)</f>
        <v>488092</v>
      </c>
      <c r="U20" s="169">
        <f>U12-SUM(U13:U19)</f>
        <v>542178</v>
      </c>
      <c r="V20" s="169">
        <f>V12-SUM(V13:V19)</f>
        <v>544660</v>
      </c>
      <c r="W20" s="169">
        <f>W12-SUM(W13:W19)</f>
        <v>537541</v>
      </c>
      <c r="X20" s="170">
        <f t="shared" si="6"/>
        <v>-1.307053941908709E-2</v>
      </c>
      <c r="Y20" s="170">
        <f t="shared" si="7"/>
        <v>0.22040449648281754</v>
      </c>
    </row>
    <row r="21" spans="1:25" x14ac:dyDescent="0.25">
      <c r="A21" s="57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</row>
    <row r="22" spans="1:25" x14ac:dyDescent="0.25">
      <c r="A22" s="57"/>
      <c r="B22" s="156" t="s">
        <v>73</v>
      </c>
      <c r="C22" s="176">
        <f t="shared" ref="C22:H22" si="10">C23+C26</f>
        <v>9993</v>
      </c>
      <c r="D22" s="176">
        <f t="shared" si="10"/>
        <v>90666</v>
      </c>
      <c r="E22" s="176">
        <f t="shared" si="10"/>
        <v>96508</v>
      </c>
      <c r="F22" s="176">
        <f t="shared" si="10"/>
        <v>90305</v>
      </c>
      <c r="G22" s="176">
        <f t="shared" si="10"/>
        <v>93198</v>
      </c>
      <c r="H22" s="176">
        <f t="shared" si="10"/>
        <v>88233</v>
      </c>
      <c r="I22" s="177">
        <f>IFERROR(H22/G22-1,"-")</f>
        <v>-5.3273675400759668E-2</v>
      </c>
      <c r="J22" s="177">
        <f t="shared" ref="J22:J34" si="11">H22/H$8</f>
        <v>0.20162703808228882</v>
      </c>
      <c r="K22" s="176">
        <f t="shared" ref="K22:P22" si="12">K23+K26</f>
        <v>222118</v>
      </c>
      <c r="L22" s="176">
        <f t="shared" si="12"/>
        <v>761663</v>
      </c>
      <c r="M22" s="176">
        <f t="shared" si="12"/>
        <v>788712</v>
      </c>
      <c r="N22" s="176">
        <f t="shared" si="12"/>
        <v>825410</v>
      </c>
      <c r="O22" s="176">
        <f t="shared" si="12"/>
        <v>767121</v>
      </c>
      <c r="P22" s="176">
        <f t="shared" si="12"/>
        <v>786283</v>
      </c>
      <c r="Q22" s="177">
        <f>IFERROR(P22/O22-1,"-")</f>
        <v>2.4979110205560762E-2</v>
      </c>
      <c r="R22" s="177">
        <f t="shared" ref="R22:R34" si="13">P22/P$8</f>
        <v>0.39289024668724348</v>
      </c>
      <c r="S22" s="176">
        <f>S23+S26</f>
        <v>232111</v>
      </c>
      <c r="T22" s="176">
        <f>T23+T26</f>
        <v>885220</v>
      </c>
      <c r="U22" s="176">
        <f>U23+U26</f>
        <v>915715</v>
      </c>
      <c r="V22" s="176">
        <f>V23+V26</f>
        <v>860319</v>
      </c>
      <c r="W22" s="176">
        <f>W23+W26</f>
        <v>874516</v>
      </c>
      <c r="X22" s="177">
        <f>IFERROR(W22/V22-1,"-")</f>
        <v>1.6502018437346999E-2</v>
      </c>
      <c r="Y22" s="177">
        <f>W22/W$8</f>
        <v>0.35857219941579838</v>
      </c>
    </row>
    <row r="23" spans="1:25" x14ac:dyDescent="0.25">
      <c r="A23" s="57"/>
      <c r="B23" s="159" t="s">
        <v>102</v>
      </c>
      <c r="C23" s="160">
        <v>3162</v>
      </c>
      <c r="D23" s="160">
        <v>7652</v>
      </c>
      <c r="E23" s="160">
        <v>6848</v>
      </c>
      <c r="F23" s="160">
        <v>4502</v>
      </c>
      <c r="G23" s="160">
        <v>5257</v>
      </c>
      <c r="H23" s="160">
        <v>7024</v>
      </c>
      <c r="I23" s="161">
        <f>IFERROR(H23/G23-1,"-")</f>
        <v>0.3361232642191363</v>
      </c>
      <c r="J23" s="161">
        <f t="shared" si="11"/>
        <v>1.6051004901680741E-2</v>
      </c>
      <c r="K23" s="160">
        <v>108542</v>
      </c>
      <c r="L23" s="160">
        <v>93368</v>
      </c>
      <c r="M23" s="160">
        <v>74916</v>
      </c>
      <c r="N23" s="160">
        <v>64817</v>
      </c>
      <c r="O23" s="160">
        <v>56288</v>
      </c>
      <c r="P23" s="160">
        <v>57520</v>
      </c>
      <c r="Q23" s="161">
        <f>IFERROR(P23/O23-1,"-")</f>
        <v>2.1887436043206421E-2</v>
      </c>
      <c r="R23" s="161">
        <f t="shared" si="13"/>
        <v>2.8741619734179991E-2</v>
      </c>
      <c r="S23" s="160">
        <v>111704</v>
      </c>
      <c r="T23" s="160">
        <v>81764</v>
      </c>
      <c r="U23" s="160">
        <v>69319</v>
      </c>
      <c r="V23" s="160">
        <v>61545</v>
      </c>
      <c r="W23" s="160">
        <v>64544</v>
      </c>
      <c r="X23" s="161">
        <f>IFERROR(W23/V23-1,"-")</f>
        <v>4.8728572589162411E-2</v>
      </c>
      <c r="Y23" s="161">
        <f>W23/W$8</f>
        <v>2.6464563300263564E-2</v>
      </c>
    </row>
    <row r="24" spans="1:25" x14ac:dyDescent="0.25">
      <c r="A24" s="57"/>
      <c r="B24" s="163" t="s">
        <v>108</v>
      </c>
      <c r="C24" s="164">
        <v>1639</v>
      </c>
      <c r="D24" s="164">
        <v>4098</v>
      </c>
      <c r="E24" s="164">
        <v>3399</v>
      </c>
      <c r="F24" s="164">
        <v>1588</v>
      </c>
      <c r="G24" s="164">
        <v>1753</v>
      </c>
      <c r="H24" s="164">
        <v>3160</v>
      </c>
      <c r="I24" s="165">
        <f>IFERROR(H24/G24-1,"-")</f>
        <v>0.8026240730176839</v>
      </c>
      <c r="J24" s="165">
        <f t="shared" si="11"/>
        <v>7.2211240730796038E-3</v>
      </c>
      <c r="K24" s="164">
        <v>58399</v>
      </c>
      <c r="L24" s="164">
        <v>38183</v>
      </c>
      <c r="M24" s="164">
        <v>29299</v>
      </c>
      <c r="N24" s="164">
        <v>22995</v>
      </c>
      <c r="O24" s="164">
        <v>25948</v>
      </c>
      <c r="P24" s="164">
        <v>27782</v>
      </c>
      <c r="Q24" s="165">
        <f>IFERROR(P24/O24-1,"-")</f>
        <v>7.0679821180823277E-2</v>
      </c>
      <c r="R24" s="165">
        <f t="shared" si="13"/>
        <v>1.388212238273624E-2</v>
      </c>
      <c r="S24" s="164">
        <v>60038</v>
      </c>
      <c r="T24" s="164">
        <v>32698</v>
      </c>
      <c r="U24" s="164">
        <v>24583</v>
      </c>
      <c r="V24" s="164">
        <v>27701</v>
      </c>
      <c r="W24" s="164">
        <v>30942</v>
      </c>
      <c r="X24" s="165">
        <f>IFERROR(W24/V24-1,"-")</f>
        <v>0.11699938630374351</v>
      </c>
      <c r="Y24" s="165">
        <f>W24/W$8</f>
        <v>1.2686950260857015E-2</v>
      </c>
    </row>
    <row r="25" spans="1:25" x14ac:dyDescent="0.25">
      <c r="A25" s="57"/>
      <c r="B25" s="163" t="s">
        <v>105</v>
      </c>
      <c r="C25" s="164">
        <v>1523</v>
      </c>
      <c r="D25" s="164">
        <v>3554</v>
      </c>
      <c r="E25" s="164">
        <v>3449</v>
      </c>
      <c r="F25" s="164">
        <v>2914</v>
      </c>
      <c r="G25" s="164">
        <v>3504</v>
      </c>
      <c r="H25" s="164">
        <v>3864</v>
      </c>
      <c r="I25" s="165">
        <f>IFERROR(H25/G25-1,"-")</f>
        <v>0.10273972602739723</v>
      </c>
      <c r="J25" s="165">
        <f t="shared" si="11"/>
        <v>8.8298808286011356E-3</v>
      </c>
      <c r="K25" s="164">
        <v>50143</v>
      </c>
      <c r="L25" s="164">
        <v>55185</v>
      </c>
      <c r="M25" s="164">
        <v>45617</v>
      </c>
      <c r="N25" s="164">
        <v>41822</v>
      </c>
      <c r="O25" s="164">
        <v>30340</v>
      </c>
      <c r="P25" s="164">
        <v>29738</v>
      </c>
      <c r="Q25" s="165">
        <f>IFERROR(P25/O25-1,"-")</f>
        <v>-1.9841793012524755E-2</v>
      </c>
      <c r="R25" s="165">
        <f t="shared" si="13"/>
        <v>1.4859497351443752E-2</v>
      </c>
      <c r="S25" s="164">
        <v>51666</v>
      </c>
      <c r="T25" s="164">
        <v>49066</v>
      </c>
      <c r="U25" s="164">
        <v>44736</v>
      </c>
      <c r="V25" s="164">
        <v>33844</v>
      </c>
      <c r="W25" s="164">
        <v>33602</v>
      </c>
      <c r="X25" s="165">
        <f>IFERROR(W25/V25-1,"-")</f>
        <v>-7.1504550289563928E-3</v>
      </c>
      <c r="Y25" s="165">
        <f>W25/W$8</f>
        <v>1.3777613039406549E-2</v>
      </c>
    </row>
    <row r="26" spans="1:25" x14ac:dyDescent="0.25">
      <c r="A26" s="57"/>
      <c r="B26" s="159" t="s">
        <v>112</v>
      </c>
      <c r="C26" s="160">
        <v>6831</v>
      </c>
      <c r="D26" s="160">
        <v>83014</v>
      </c>
      <c r="E26" s="160">
        <v>89660</v>
      </c>
      <c r="F26" s="160">
        <v>85803</v>
      </c>
      <c r="G26" s="160">
        <v>87941</v>
      </c>
      <c r="H26" s="160">
        <v>81209</v>
      </c>
      <c r="I26" s="161">
        <f>IFERROR(H26/G26-1,"-")</f>
        <v>-7.6551324183259273E-2</v>
      </c>
      <c r="J26" s="161">
        <f t="shared" si="11"/>
        <v>0.18557603318060809</v>
      </c>
      <c r="K26" s="160">
        <v>113576</v>
      </c>
      <c r="L26" s="160">
        <v>668295</v>
      </c>
      <c r="M26" s="160">
        <v>713796</v>
      </c>
      <c r="N26" s="160">
        <v>760593</v>
      </c>
      <c r="O26" s="160">
        <v>710833</v>
      </c>
      <c r="P26" s="160">
        <v>728763</v>
      </c>
      <c r="Q26" s="161">
        <f>IFERROR(P26/O26-1,"-")</f>
        <v>2.52239274203645E-2</v>
      </c>
      <c r="R26" s="161">
        <f t="shared" si="13"/>
        <v>0.36414862695306349</v>
      </c>
      <c r="S26" s="160">
        <v>120407</v>
      </c>
      <c r="T26" s="160">
        <v>803456</v>
      </c>
      <c r="U26" s="160">
        <v>846396</v>
      </c>
      <c r="V26" s="160">
        <v>798774</v>
      </c>
      <c r="W26" s="160">
        <v>809972</v>
      </c>
      <c r="X26" s="161">
        <f>IFERROR(W26/V26-1,"-")</f>
        <v>1.4018984093122633E-2</v>
      </c>
      <c r="Y26" s="161">
        <f>W26/W$8</f>
        <v>0.33210763611553479</v>
      </c>
    </row>
    <row r="27" spans="1:25" s="57" customFormat="1" x14ac:dyDescent="0.25">
      <c r="B27" s="163" t="s">
        <v>115</v>
      </c>
      <c r="C27" s="164">
        <v>577</v>
      </c>
      <c r="D27" s="164">
        <v>34894</v>
      </c>
      <c r="E27" s="164">
        <v>39217</v>
      </c>
      <c r="F27" s="164">
        <v>37961</v>
      </c>
      <c r="G27" s="164">
        <v>37766</v>
      </c>
      <c r="H27" s="164">
        <v>32866</v>
      </c>
      <c r="I27" s="165">
        <f t="shared" ref="I27:I34" si="14">IFERROR(H27/G27-1,"-")</f>
        <v>-0.12974633268018854</v>
      </c>
      <c r="J27" s="165">
        <f t="shared" si="11"/>
        <v>7.5104260691719701E-2</v>
      </c>
      <c r="K27" s="164">
        <v>10130</v>
      </c>
      <c r="L27" s="164">
        <v>337647</v>
      </c>
      <c r="M27" s="164">
        <v>363406</v>
      </c>
      <c r="N27" s="164">
        <v>387877</v>
      </c>
      <c r="O27" s="164">
        <v>367853</v>
      </c>
      <c r="P27" s="164">
        <v>384632</v>
      </c>
      <c r="Q27" s="165">
        <f t="shared" ref="Q27:Q34" si="15">IFERROR(P27/O27-1,"-")</f>
        <v>4.5613329237494282E-2</v>
      </c>
      <c r="R27" s="165">
        <f t="shared" si="13"/>
        <v>0.19219309251733516</v>
      </c>
      <c r="S27" s="164">
        <v>10707</v>
      </c>
      <c r="T27" s="164">
        <v>402623</v>
      </c>
      <c r="U27" s="164">
        <v>425838</v>
      </c>
      <c r="V27" s="164">
        <v>405619</v>
      </c>
      <c r="W27" s="164">
        <v>417498</v>
      </c>
      <c r="X27" s="165">
        <f t="shared" ref="X27:X34" si="16">IFERROR(W27/V27-1,"-")</f>
        <v>2.9286103461622748E-2</v>
      </c>
      <c r="Y27" s="165">
        <f t="shared" ref="Y27:Y34" si="17">W27/W$8</f>
        <v>0.17118403335295979</v>
      </c>
    </row>
    <row r="28" spans="1:25" s="57" customFormat="1" x14ac:dyDescent="0.25">
      <c r="B28" s="163" t="s">
        <v>118</v>
      </c>
      <c r="C28" s="164">
        <v>1956</v>
      </c>
      <c r="D28" s="164">
        <v>14902</v>
      </c>
      <c r="E28" s="164">
        <v>17608</v>
      </c>
      <c r="F28" s="164">
        <v>16708</v>
      </c>
      <c r="G28" s="164">
        <v>17339</v>
      </c>
      <c r="H28" s="164">
        <v>15869</v>
      </c>
      <c r="I28" s="165">
        <f t="shared" si="14"/>
        <v>-8.4779975777149796E-2</v>
      </c>
      <c r="J28" s="165">
        <f t="shared" si="11"/>
        <v>3.6263296808765895E-2</v>
      </c>
      <c r="K28" s="164">
        <v>21543</v>
      </c>
      <c r="L28" s="164">
        <v>71123</v>
      </c>
      <c r="M28" s="164">
        <v>77465</v>
      </c>
      <c r="N28" s="164">
        <v>79069</v>
      </c>
      <c r="O28" s="164">
        <v>71875</v>
      </c>
      <c r="P28" s="164">
        <v>67350</v>
      </c>
      <c r="Q28" s="165">
        <f t="shared" si="15"/>
        <v>-6.2956521739130467E-2</v>
      </c>
      <c r="R28" s="165">
        <f t="shared" si="13"/>
        <v>3.3653478600435022E-2</v>
      </c>
      <c r="S28" s="164">
        <v>23499</v>
      </c>
      <c r="T28" s="164">
        <v>95073</v>
      </c>
      <c r="U28" s="164">
        <v>95777</v>
      </c>
      <c r="V28" s="164">
        <v>89214</v>
      </c>
      <c r="W28" s="164">
        <v>83219</v>
      </c>
      <c r="X28" s="165">
        <f t="shared" si="16"/>
        <v>-6.719797341224476E-2</v>
      </c>
      <c r="Y28" s="165">
        <f t="shared" si="17"/>
        <v>3.4121754048163012E-2</v>
      </c>
    </row>
    <row r="29" spans="1:25" x14ac:dyDescent="0.25">
      <c r="A29" s="57"/>
      <c r="B29" s="163" t="s">
        <v>121</v>
      </c>
      <c r="C29" s="164">
        <v>2131</v>
      </c>
      <c r="D29" s="164">
        <v>2359</v>
      </c>
      <c r="E29" s="164">
        <v>1960</v>
      </c>
      <c r="F29" s="164">
        <v>1806</v>
      </c>
      <c r="G29" s="164">
        <v>1937</v>
      </c>
      <c r="H29" s="164">
        <v>2422</v>
      </c>
      <c r="I29" s="165">
        <f t="shared" si="14"/>
        <v>0.25038719669592147</v>
      </c>
      <c r="J29" s="165">
        <f t="shared" si="11"/>
        <v>5.5346716787970885E-3</v>
      </c>
      <c r="K29" s="164">
        <v>14477</v>
      </c>
      <c r="L29" s="164">
        <v>28352</v>
      </c>
      <c r="M29" s="164">
        <v>26753</v>
      </c>
      <c r="N29" s="164">
        <v>24033</v>
      </c>
      <c r="O29" s="164">
        <v>21913</v>
      </c>
      <c r="P29" s="164">
        <v>25138</v>
      </c>
      <c r="Q29" s="165">
        <f t="shared" si="15"/>
        <v>0.14717291105736319</v>
      </c>
      <c r="R29" s="165">
        <f t="shared" si="13"/>
        <v>1.2560967261436311E-2</v>
      </c>
      <c r="S29" s="164">
        <v>16608</v>
      </c>
      <c r="T29" s="164">
        <v>28713</v>
      </c>
      <c r="U29" s="164">
        <v>25839</v>
      </c>
      <c r="V29" s="164">
        <v>23850</v>
      </c>
      <c r="W29" s="164">
        <v>27560</v>
      </c>
      <c r="X29" s="165">
        <f t="shared" si="16"/>
        <v>0.15555555555555545</v>
      </c>
      <c r="Y29" s="165">
        <f t="shared" si="17"/>
        <v>1.1300250442415465E-2</v>
      </c>
    </row>
    <row r="30" spans="1:25" x14ac:dyDescent="0.25">
      <c r="A30" s="57"/>
      <c r="B30" s="163" t="s">
        <v>128</v>
      </c>
      <c r="C30" s="164">
        <v>134</v>
      </c>
      <c r="D30" s="164">
        <v>4505</v>
      </c>
      <c r="E30" s="164">
        <v>2358</v>
      </c>
      <c r="F30" s="164">
        <v>1903</v>
      </c>
      <c r="G30" s="164">
        <v>2047</v>
      </c>
      <c r="H30" s="164">
        <v>2684</v>
      </c>
      <c r="I30" s="165">
        <f t="shared" si="14"/>
        <v>0.31118710307767472</v>
      </c>
      <c r="J30" s="165">
        <f t="shared" si="11"/>
        <v>6.133385130425841E-3</v>
      </c>
      <c r="K30" s="164">
        <v>6234</v>
      </c>
      <c r="L30" s="164">
        <v>35461</v>
      </c>
      <c r="M30" s="164">
        <v>30471</v>
      </c>
      <c r="N30" s="164">
        <v>33884</v>
      </c>
      <c r="O30" s="164">
        <v>30482</v>
      </c>
      <c r="P30" s="164">
        <v>32827</v>
      </c>
      <c r="Q30" s="165">
        <f t="shared" si="15"/>
        <v>7.6930647595302215E-2</v>
      </c>
      <c r="R30" s="165">
        <f t="shared" si="13"/>
        <v>1.6403010274929183E-2</v>
      </c>
      <c r="S30" s="164">
        <v>6368</v>
      </c>
      <c r="T30" s="164">
        <v>32829</v>
      </c>
      <c r="U30" s="164">
        <v>35787</v>
      </c>
      <c r="V30" s="164">
        <v>32529</v>
      </c>
      <c r="W30" s="164">
        <v>35511</v>
      </c>
      <c r="X30" s="165">
        <f t="shared" si="16"/>
        <v>9.1672046481600988E-2</v>
      </c>
      <c r="Y30" s="165">
        <f t="shared" si="17"/>
        <v>1.456034809363627E-2</v>
      </c>
    </row>
    <row r="31" spans="1:25" x14ac:dyDescent="0.25">
      <c r="A31" s="57"/>
      <c r="B31" s="163" t="s">
        <v>124</v>
      </c>
      <c r="C31" s="164">
        <v>225</v>
      </c>
      <c r="D31" s="164">
        <v>2544</v>
      </c>
      <c r="E31" s="164">
        <v>1797</v>
      </c>
      <c r="F31" s="164">
        <v>1366</v>
      </c>
      <c r="G31" s="164">
        <v>1381</v>
      </c>
      <c r="H31" s="164">
        <v>1434</v>
      </c>
      <c r="I31" s="165">
        <f t="shared" si="14"/>
        <v>3.8377986965966615E-2</v>
      </c>
      <c r="J31" s="165">
        <f t="shared" si="11"/>
        <v>3.276927823036757E-3</v>
      </c>
      <c r="K31" s="164">
        <v>11132</v>
      </c>
      <c r="L31" s="164">
        <v>43980</v>
      </c>
      <c r="M31" s="164">
        <v>41068</v>
      </c>
      <c r="N31" s="164">
        <v>42895</v>
      </c>
      <c r="O31" s="164">
        <v>39953</v>
      </c>
      <c r="P31" s="164">
        <v>42088</v>
      </c>
      <c r="Q31" s="165">
        <f t="shared" si="15"/>
        <v>5.3437789402547953E-2</v>
      </c>
      <c r="R31" s="165">
        <f t="shared" si="13"/>
        <v>2.1030550962659378E-2</v>
      </c>
      <c r="S31" s="164">
        <v>11357</v>
      </c>
      <c r="T31" s="164">
        <v>42865</v>
      </c>
      <c r="U31" s="164">
        <v>44261</v>
      </c>
      <c r="V31" s="164">
        <v>41334</v>
      </c>
      <c r="W31" s="164">
        <v>43522</v>
      </c>
      <c r="X31" s="165">
        <f t="shared" si="16"/>
        <v>5.2934630086611589E-2</v>
      </c>
      <c r="Y31" s="165">
        <f t="shared" si="17"/>
        <v>1.7845047160914583E-2</v>
      </c>
    </row>
    <row r="32" spans="1:25" x14ac:dyDescent="0.25">
      <c r="A32" s="57"/>
      <c r="B32" s="163" t="s">
        <v>133</v>
      </c>
      <c r="C32" s="164">
        <v>39</v>
      </c>
      <c r="D32" s="164">
        <v>1165</v>
      </c>
      <c r="E32" s="164">
        <v>1546</v>
      </c>
      <c r="F32" s="164">
        <v>1571</v>
      </c>
      <c r="G32" s="164">
        <v>1361</v>
      </c>
      <c r="H32" s="164">
        <v>1390</v>
      </c>
      <c r="I32" s="165">
        <f t="shared" si="14"/>
        <v>2.1307861866274758E-2</v>
      </c>
      <c r="J32" s="165">
        <f t="shared" si="11"/>
        <v>3.176380525816661E-3</v>
      </c>
      <c r="K32" s="164">
        <v>240</v>
      </c>
      <c r="L32" s="164">
        <v>10893</v>
      </c>
      <c r="M32" s="164">
        <v>11766</v>
      </c>
      <c r="N32" s="164">
        <v>11483</v>
      </c>
      <c r="O32" s="164">
        <v>10159</v>
      </c>
      <c r="P32" s="164">
        <v>9289</v>
      </c>
      <c r="Q32" s="165">
        <f t="shared" si="15"/>
        <v>-8.5638350231321936E-2</v>
      </c>
      <c r="R32" s="165">
        <f t="shared" si="13"/>
        <v>4.6415317404519809E-3</v>
      </c>
      <c r="S32" s="164">
        <v>279</v>
      </c>
      <c r="T32" s="164">
        <v>13312</v>
      </c>
      <c r="U32" s="164">
        <v>13054</v>
      </c>
      <c r="V32" s="164">
        <v>11520</v>
      </c>
      <c r="W32" s="164">
        <v>10679</v>
      </c>
      <c r="X32" s="165">
        <f t="shared" si="16"/>
        <v>-7.3003472222222254E-2</v>
      </c>
      <c r="Y32" s="165">
        <f t="shared" si="17"/>
        <v>4.3786420346355135E-3</v>
      </c>
    </row>
    <row r="33" spans="1:25" x14ac:dyDescent="0.25">
      <c r="A33" s="57"/>
      <c r="B33" s="163" t="s">
        <v>136</v>
      </c>
      <c r="C33" s="164">
        <v>3</v>
      </c>
      <c r="D33" s="164">
        <v>398</v>
      </c>
      <c r="E33" s="164">
        <v>558</v>
      </c>
      <c r="F33" s="164">
        <v>323</v>
      </c>
      <c r="G33" s="164">
        <v>286</v>
      </c>
      <c r="H33" s="164">
        <v>440</v>
      </c>
      <c r="I33" s="165">
        <f t="shared" si="14"/>
        <v>0.53846153846153855</v>
      </c>
      <c r="J33" s="165">
        <f t="shared" si="11"/>
        <v>1.0054729722009574E-3</v>
      </c>
      <c r="K33" s="164">
        <v>255</v>
      </c>
      <c r="L33" s="164">
        <v>6918</v>
      </c>
      <c r="M33" s="164">
        <v>11527</v>
      </c>
      <c r="N33" s="164">
        <v>11074</v>
      </c>
      <c r="O33" s="164">
        <v>9474</v>
      </c>
      <c r="P33" s="164">
        <v>8696</v>
      </c>
      <c r="Q33" s="165">
        <f t="shared" si="15"/>
        <v>-8.2119484906058693E-2</v>
      </c>
      <c r="R33" s="165">
        <f t="shared" si="13"/>
        <v>4.3452212310227606E-3</v>
      </c>
      <c r="S33" s="164">
        <v>258</v>
      </c>
      <c r="T33" s="164">
        <v>12085</v>
      </c>
      <c r="U33" s="164">
        <v>11397</v>
      </c>
      <c r="V33" s="164">
        <v>9760</v>
      </c>
      <c r="W33" s="164">
        <v>9136</v>
      </c>
      <c r="X33" s="165">
        <f t="shared" si="16"/>
        <v>-6.3934426229508179E-2</v>
      </c>
      <c r="Y33" s="165">
        <f t="shared" si="17"/>
        <v>3.7459756183565924E-3</v>
      </c>
    </row>
    <row r="34" spans="1:25" x14ac:dyDescent="0.25">
      <c r="A34" s="57"/>
      <c r="B34" s="168" t="s">
        <v>150</v>
      </c>
      <c r="C34" s="169">
        <f t="shared" ref="C34:H34" si="18">C26-SUM(C27:C33)</f>
        <v>1766</v>
      </c>
      <c r="D34" s="169">
        <f t="shared" si="18"/>
        <v>22247</v>
      </c>
      <c r="E34" s="169">
        <f t="shared" si="18"/>
        <v>24616</v>
      </c>
      <c r="F34" s="169">
        <f t="shared" si="18"/>
        <v>24165</v>
      </c>
      <c r="G34" s="169">
        <f t="shared" si="18"/>
        <v>25824</v>
      </c>
      <c r="H34" s="169">
        <f t="shared" si="18"/>
        <v>24104</v>
      </c>
      <c r="I34" s="170">
        <f t="shared" si="14"/>
        <v>-6.6604708798017387E-2</v>
      </c>
      <c r="J34" s="170">
        <f t="shared" si="11"/>
        <v>5.5081637549845179E-2</v>
      </c>
      <c r="K34" s="169">
        <f t="shared" ref="K34:P34" si="19">K26-SUM(K27:K33)</f>
        <v>49565</v>
      </c>
      <c r="L34" s="169">
        <f t="shared" si="19"/>
        <v>133921</v>
      </c>
      <c r="M34" s="169">
        <f t="shared" si="19"/>
        <v>151340</v>
      </c>
      <c r="N34" s="169">
        <f t="shared" si="19"/>
        <v>170278</v>
      </c>
      <c r="O34" s="169">
        <f t="shared" si="19"/>
        <v>159124</v>
      </c>
      <c r="P34" s="169">
        <f t="shared" si="19"/>
        <v>158743</v>
      </c>
      <c r="Q34" s="170">
        <f t="shared" si="15"/>
        <v>-2.3943591161609268E-3</v>
      </c>
      <c r="R34" s="170">
        <f t="shared" si="13"/>
        <v>7.932077436479372E-2</v>
      </c>
      <c r="S34" s="169">
        <f>S26-SUM(S27:S33)</f>
        <v>51331</v>
      </c>
      <c r="T34" s="169">
        <f>T26-SUM(T27:T33)</f>
        <v>175956</v>
      </c>
      <c r="U34" s="169">
        <f>U26-SUM(U27:U33)</f>
        <v>194443</v>
      </c>
      <c r="V34" s="169">
        <f>V26-SUM(V27:V33)</f>
        <v>184948</v>
      </c>
      <c r="W34" s="169">
        <f>W26-SUM(W27:W33)</f>
        <v>182847</v>
      </c>
      <c r="X34" s="170">
        <f t="shared" si="16"/>
        <v>-1.1359949823734228E-2</v>
      </c>
      <c r="Y34" s="170">
        <f t="shared" si="17"/>
        <v>7.4971585364453572E-2</v>
      </c>
    </row>
    <row r="35" spans="1:25" x14ac:dyDescent="0.25">
      <c r="A35" s="57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</row>
    <row r="36" spans="1:25" x14ac:dyDescent="0.25">
      <c r="A36" s="57"/>
      <c r="B36" s="156" t="s">
        <v>73</v>
      </c>
      <c r="C36" s="176">
        <f t="shared" ref="C36:H36" si="20">C37+C40</f>
        <v>7266</v>
      </c>
      <c r="D36" s="176">
        <f t="shared" si="20"/>
        <v>98961</v>
      </c>
      <c r="E36" s="176">
        <f t="shared" si="20"/>
        <v>115041</v>
      </c>
      <c r="F36" s="176">
        <f t="shared" si="20"/>
        <v>120109</v>
      </c>
      <c r="G36" s="176">
        <f t="shared" si="20"/>
        <v>110775</v>
      </c>
      <c r="H36" s="176">
        <f t="shared" si="20"/>
        <v>112344</v>
      </c>
      <c r="I36" s="177">
        <f>IFERROR(H36/G36-1,"-")</f>
        <v>1.4163845633039962E-2</v>
      </c>
      <c r="J36" s="177">
        <f t="shared" ref="J36:J48" si="21">H36/H$8</f>
        <v>0.25672467179305536</v>
      </c>
      <c r="K36" s="176">
        <f t="shared" ref="K36:P36" si="22">K37+K40</f>
        <v>35251</v>
      </c>
      <c r="L36" s="176">
        <f t="shared" si="22"/>
        <v>312053</v>
      </c>
      <c r="M36" s="176">
        <f t="shared" si="22"/>
        <v>346764</v>
      </c>
      <c r="N36" s="176">
        <f t="shared" si="22"/>
        <v>369017</v>
      </c>
      <c r="O36" s="176">
        <f t="shared" si="22"/>
        <v>394443</v>
      </c>
      <c r="P36" s="176">
        <f t="shared" si="22"/>
        <v>407990</v>
      </c>
      <c r="Q36" s="177">
        <f>IFERROR(P36/O36-1,"-")</f>
        <v>3.4344632811331488E-2</v>
      </c>
      <c r="R36" s="177">
        <f t="shared" ref="R36:R48" si="23">P36/P$8</f>
        <v>0.20386462857002946</v>
      </c>
      <c r="S36" s="176">
        <f>S37+S40</f>
        <v>42517</v>
      </c>
      <c r="T36" s="176">
        <f>T37+T40</f>
        <v>461805</v>
      </c>
      <c r="U36" s="176">
        <f>U37+U40</f>
        <v>489126</v>
      </c>
      <c r="V36" s="176">
        <f>V37+V40</f>
        <v>505218</v>
      </c>
      <c r="W36" s="176">
        <f>W37+W40</f>
        <v>520334</v>
      </c>
      <c r="X36" s="177">
        <f>IFERROR(W36/V36-1,"-")</f>
        <v>2.9919757411652093E-2</v>
      </c>
      <c r="Y36" s="177">
        <f>W36/W$8</f>
        <v>0.21334922038112514</v>
      </c>
    </row>
    <row r="37" spans="1:25" x14ac:dyDescent="0.25">
      <c r="A37" s="57"/>
      <c r="B37" s="159" t="s">
        <v>102</v>
      </c>
      <c r="C37" s="160">
        <v>2484</v>
      </c>
      <c r="D37" s="160">
        <v>13018</v>
      </c>
      <c r="E37" s="160">
        <v>16101</v>
      </c>
      <c r="F37" s="160">
        <v>17653</v>
      </c>
      <c r="G37" s="160">
        <v>12369</v>
      </c>
      <c r="H37" s="160">
        <v>14038</v>
      </c>
      <c r="I37" s="161">
        <f>IFERROR(H37/G37-1,"-")</f>
        <v>0.13493410946721651</v>
      </c>
      <c r="J37" s="161">
        <f t="shared" si="21"/>
        <v>3.2079158144902364E-2</v>
      </c>
      <c r="K37" s="160">
        <v>10587</v>
      </c>
      <c r="L37" s="160">
        <v>32666</v>
      </c>
      <c r="M37" s="160">
        <v>28828</v>
      </c>
      <c r="N37" s="160">
        <v>25329</v>
      </c>
      <c r="O37" s="160">
        <v>30885</v>
      </c>
      <c r="P37" s="160">
        <v>36031</v>
      </c>
      <c r="Q37" s="161">
        <f>IFERROR(P37/O37-1,"-")</f>
        <v>0.16661809940100381</v>
      </c>
      <c r="R37" s="161">
        <f t="shared" si="23"/>
        <v>1.80039864506648E-2</v>
      </c>
      <c r="S37" s="160">
        <v>13071</v>
      </c>
      <c r="T37" s="160">
        <v>44929</v>
      </c>
      <c r="U37" s="160">
        <v>42982</v>
      </c>
      <c r="V37" s="160">
        <v>43254</v>
      </c>
      <c r="W37" s="160">
        <v>50069</v>
      </c>
      <c r="X37" s="161">
        <f>IFERROR(W37/V37-1,"-")</f>
        <v>0.15755768252647151</v>
      </c>
      <c r="Y37" s="161">
        <f>W37/W$8</f>
        <v>2.0529471676389691E-2</v>
      </c>
    </row>
    <row r="38" spans="1:25" x14ac:dyDescent="0.25">
      <c r="A38" s="57"/>
      <c r="B38" s="163" t="s">
        <v>108</v>
      </c>
      <c r="C38" s="164">
        <v>2027</v>
      </c>
      <c r="D38" s="164">
        <v>6197</v>
      </c>
      <c r="E38" s="164">
        <v>8474</v>
      </c>
      <c r="F38" s="164">
        <v>12266</v>
      </c>
      <c r="G38" s="164">
        <v>7204</v>
      </c>
      <c r="H38" s="164">
        <v>7279</v>
      </c>
      <c r="I38" s="165">
        <f>IFERROR(H38/G38-1,"-")</f>
        <v>1.0410882842865066E-2</v>
      </c>
      <c r="J38" s="165">
        <f t="shared" si="21"/>
        <v>1.6633722192388112E-2</v>
      </c>
      <c r="K38" s="164">
        <v>2313</v>
      </c>
      <c r="L38" s="164">
        <v>4929</v>
      </c>
      <c r="M38" s="164">
        <v>7070</v>
      </c>
      <c r="N38" s="164">
        <v>4907</v>
      </c>
      <c r="O38" s="164">
        <v>8724</v>
      </c>
      <c r="P38" s="164">
        <v>13272</v>
      </c>
      <c r="Q38" s="165">
        <f>IFERROR(P38/O38-1,"-")</f>
        <v>0.52132049518569468</v>
      </c>
      <c r="R38" s="165">
        <f t="shared" si="23"/>
        <v>6.6317589901258144E-3</v>
      </c>
      <c r="S38" s="164">
        <v>4340</v>
      </c>
      <c r="T38" s="164">
        <v>15544</v>
      </c>
      <c r="U38" s="164">
        <v>17173</v>
      </c>
      <c r="V38" s="164">
        <v>15928</v>
      </c>
      <c r="W38" s="164">
        <v>20551</v>
      </c>
      <c r="X38" s="165">
        <f>IFERROR(W38/V38-1,"-")</f>
        <v>0.29024359618282269</v>
      </c>
      <c r="Y38" s="165">
        <f>W38/W$8</f>
        <v>8.4263950232975407E-3</v>
      </c>
    </row>
    <row r="39" spans="1:25" x14ac:dyDescent="0.25">
      <c r="A39" s="57"/>
      <c r="B39" s="163" t="s">
        <v>105</v>
      </c>
      <c r="C39" s="164">
        <v>457</v>
      </c>
      <c r="D39" s="164">
        <v>6821</v>
      </c>
      <c r="E39" s="164">
        <v>7627</v>
      </c>
      <c r="F39" s="164">
        <v>5387</v>
      </c>
      <c r="G39" s="164">
        <v>5165</v>
      </c>
      <c r="H39" s="164">
        <v>6759</v>
      </c>
      <c r="I39" s="165">
        <f>IFERROR(H39/G39-1,"-")</f>
        <v>0.30861568247821869</v>
      </c>
      <c r="J39" s="165">
        <f t="shared" si="21"/>
        <v>1.5445435952514254E-2</v>
      </c>
      <c r="K39" s="164">
        <v>8274</v>
      </c>
      <c r="L39" s="164">
        <v>27737</v>
      </c>
      <c r="M39" s="164">
        <v>21758</v>
      </c>
      <c r="N39" s="164">
        <v>20422</v>
      </c>
      <c r="O39" s="164">
        <v>22161</v>
      </c>
      <c r="P39" s="164">
        <v>22759</v>
      </c>
      <c r="Q39" s="165">
        <f>IFERROR(P39/O39-1,"-")</f>
        <v>2.6984341861829408E-2</v>
      </c>
      <c r="R39" s="165">
        <f t="shared" si="23"/>
        <v>1.1372227460538986E-2</v>
      </c>
      <c r="S39" s="164">
        <v>8731</v>
      </c>
      <c r="T39" s="164">
        <v>29385</v>
      </c>
      <c r="U39" s="164">
        <v>25809</v>
      </c>
      <c r="V39" s="164">
        <v>27326</v>
      </c>
      <c r="W39" s="164">
        <v>29518</v>
      </c>
      <c r="X39" s="165">
        <f>IFERROR(W39/V39-1,"-")</f>
        <v>8.0216643489716688E-2</v>
      </c>
      <c r="Y39" s="165">
        <f>W39/W$8</f>
        <v>1.2103076653092152E-2</v>
      </c>
    </row>
    <row r="40" spans="1:25" x14ac:dyDescent="0.25">
      <c r="A40" s="57"/>
      <c r="B40" s="159" t="s">
        <v>112</v>
      </c>
      <c r="C40" s="160">
        <v>4782</v>
      </c>
      <c r="D40" s="160">
        <v>85943</v>
      </c>
      <c r="E40" s="160">
        <v>98940</v>
      </c>
      <c r="F40" s="160">
        <v>102456</v>
      </c>
      <c r="G40" s="160">
        <v>98406</v>
      </c>
      <c r="H40" s="160">
        <v>98306</v>
      </c>
      <c r="I40" s="161">
        <f>IFERROR(H40/G40-1,"-")</f>
        <v>-1.0161981992967695E-3</v>
      </c>
      <c r="J40" s="161">
        <f t="shared" si="21"/>
        <v>0.22464551364815302</v>
      </c>
      <c r="K40" s="160">
        <v>24664</v>
      </c>
      <c r="L40" s="160">
        <v>279387</v>
      </c>
      <c r="M40" s="160">
        <v>317936</v>
      </c>
      <c r="N40" s="160">
        <v>343688</v>
      </c>
      <c r="O40" s="160">
        <v>363558</v>
      </c>
      <c r="P40" s="160">
        <v>371959</v>
      </c>
      <c r="Q40" s="161">
        <f>IFERROR(P40/O40-1,"-")</f>
        <v>2.3107729715753811E-2</v>
      </c>
      <c r="R40" s="161">
        <f t="shared" si="23"/>
        <v>0.18586064211936468</v>
      </c>
      <c r="S40" s="160">
        <v>29446</v>
      </c>
      <c r="T40" s="160">
        <v>416876</v>
      </c>
      <c r="U40" s="160">
        <v>446144</v>
      </c>
      <c r="V40" s="160">
        <v>461964</v>
      </c>
      <c r="W40" s="160">
        <v>470265</v>
      </c>
      <c r="X40" s="161">
        <f>IFERROR(W40/V40-1,"-")</f>
        <v>1.7968932644102154E-2</v>
      </c>
      <c r="Y40" s="161">
        <f>W40/W$8</f>
        <v>0.19281974870473545</v>
      </c>
    </row>
    <row r="41" spans="1:25" s="57" customFormat="1" x14ac:dyDescent="0.25">
      <c r="B41" s="163" t="s">
        <v>115</v>
      </c>
      <c r="C41" s="164">
        <v>386</v>
      </c>
      <c r="D41" s="164">
        <v>41618</v>
      </c>
      <c r="E41" s="164">
        <v>43648</v>
      </c>
      <c r="F41" s="164">
        <v>43405</v>
      </c>
      <c r="G41" s="164">
        <v>38750</v>
      </c>
      <c r="H41" s="164">
        <v>33442</v>
      </c>
      <c r="I41" s="165">
        <f t="shared" ref="I41:I48" si="24">IFERROR(H41/G41-1,"-")</f>
        <v>-0.13698064516129027</v>
      </c>
      <c r="J41" s="165">
        <f t="shared" si="21"/>
        <v>7.642051621896459E-2</v>
      </c>
      <c r="K41" s="164">
        <v>2375</v>
      </c>
      <c r="L41" s="164">
        <v>145570</v>
      </c>
      <c r="M41" s="164">
        <v>168907</v>
      </c>
      <c r="N41" s="164">
        <v>190744</v>
      </c>
      <c r="O41" s="164">
        <v>199125</v>
      </c>
      <c r="P41" s="164">
        <v>211545</v>
      </c>
      <c r="Q41" s="165">
        <f t="shared" ref="Q41:Q48" si="25">IFERROR(P41/O41-1,"-")</f>
        <v>6.2372881355932108E-2</v>
      </c>
      <c r="R41" s="165">
        <f t="shared" si="23"/>
        <v>0.10570490171535303</v>
      </c>
      <c r="S41" s="164">
        <v>2761</v>
      </c>
      <c r="T41" s="164">
        <v>212555</v>
      </c>
      <c r="U41" s="164">
        <v>234149</v>
      </c>
      <c r="V41" s="164">
        <v>237875</v>
      </c>
      <c r="W41" s="164">
        <v>244987</v>
      </c>
      <c r="X41" s="165">
        <f t="shared" ref="X41:X48" si="26">IFERROR(W41/V41-1,"-")</f>
        <v>2.9898055701523818E-2</v>
      </c>
      <c r="Y41" s="165">
        <f t="shared" ref="Y41:Y48" si="27">W41/W$8</f>
        <v>0.10045045192801298</v>
      </c>
    </row>
    <row r="42" spans="1:25" s="57" customFormat="1" x14ac:dyDescent="0.25">
      <c r="B42" s="163" t="s">
        <v>118</v>
      </c>
      <c r="C42" s="164">
        <v>165</v>
      </c>
      <c r="D42" s="164">
        <v>3842</v>
      </c>
      <c r="E42" s="164">
        <v>5925</v>
      </c>
      <c r="F42" s="164">
        <v>6311</v>
      </c>
      <c r="G42" s="164">
        <v>7042</v>
      </c>
      <c r="H42" s="164">
        <v>7091</v>
      </c>
      <c r="I42" s="165">
        <f t="shared" si="24"/>
        <v>6.958250497017815E-3</v>
      </c>
      <c r="J42" s="165">
        <f t="shared" si="21"/>
        <v>1.6204111013356795E-2</v>
      </c>
      <c r="K42" s="164">
        <v>2064</v>
      </c>
      <c r="L42" s="164">
        <v>10681</v>
      </c>
      <c r="M42" s="164">
        <v>13198</v>
      </c>
      <c r="N42" s="164">
        <v>11438</v>
      </c>
      <c r="O42" s="164">
        <v>11680</v>
      </c>
      <c r="P42" s="164">
        <v>13216</v>
      </c>
      <c r="Q42" s="165">
        <f t="shared" si="25"/>
        <v>0.1315068493150684</v>
      </c>
      <c r="R42" s="165">
        <f t="shared" si="23"/>
        <v>6.6037768846822454E-3</v>
      </c>
      <c r="S42" s="164">
        <v>2229</v>
      </c>
      <c r="T42" s="164">
        <v>19123</v>
      </c>
      <c r="U42" s="164">
        <v>17749</v>
      </c>
      <c r="V42" s="164">
        <v>18722</v>
      </c>
      <c r="W42" s="164">
        <v>20307</v>
      </c>
      <c r="X42" s="165">
        <f t="shared" si="26"/>
        <v>8.4659758572801946E-2</v>
      </c>
      <c r="Y42" s="165">
        <f t="shared" si="27"/>
        <v>8.3263492646636749E-3</v>
      </c>
    </row>
    <row r="43" spans="1:25" x14ac:dyDescent="0.25">
      <c r="A43" s="57"/>
      <c r="B43" s="163" t="s">
        <v>121</v>
      </c>
      <c r="C43" s="164">
        <v>274</v>
      </c>
      <c r="D43" s="164">
        <v>2777</v>
      </c>
      <c r="E43" s="164">
        <v>4369</v>
      </c>
      <c r="F43" s="164">
        <v>4808</v>
      </c>
      <c r="G43" s="164">
        <v>4570</v>
      </c>
      <c r="H43" s="164">
        <v>6941</v>
      </c>
      <c r="I43" s="165">
        <f t="shared" si="24"/>
        <v>0.51881838074398257</v>
      </c>
      <c r="J43" s="165">
        <f t="shared" si="21"/>
        <v>1.5861336136470103E-2</v>
      </c>
      <c r="K43" s="164">
        <v>2985</v>
      </c>
      <c r="L43" s="164">
        <v>6817</v>
      </c>
      <c r="M43" s="164">
        <v>7222</v>
      </c>
      <c r="N43" s="164">
        <v>6402</v>
      </c>
      <c r="O43" s="164">
        <v>7489</v>
      </c>
      <c r="P43" s="164">
        <v>7989</v>
      </c>
      <c r="Q43" s="165">
        <f t="shared" si="25"/>
        <v>6.6764588062491637E-2</v>
      </c>
      <c r="R43" s="165">
        <f t="shared" si="23"/>
        <v>3.9919471497977047E-3</v>
      </c>
      <c r="S43" s="164">
        <v>3259</v>
      </c>
      <c r="T43" s="164">
        <v>11591</v>
      </c>
      <c r="U43" s="164">
        <v>11210</v>
      </c>
      <c r="V43" s="164">
        <v>12059</v>
      </c>
      <c r="W43" s="164">
        <v>14930</v>
      </c>
      <c r="X43" s="165">
        <f t="shared" si="26"/>
        <v>0.23807944273986226</v>
      </c>
      <c r="Y43" s="165">
        <f t="shared" si="27"/>
        <v>6.1216523623099746E-3</v>
      </c>
    </row>
    <row r="44" spans="1:25" x14ac:dyDescent="0.25">
      <c r="A44" s="57"/>
      <c r="B44" s="163" t="s">
        <v>128</v>
      </c>
      <c r="C44" s="164">
        <v>81</v>
      </c>
      <c r="D44" s="164">
        <v>1709</v>
      </c>
      <c r="E44" s="164">
        <v>1790</v>
      </c>
      <c r="F44" s="164">
        <v>2135</v>
      </c>
      <c r="G44" s="164">
        <v>1701</v>
      </c>
      <c r="H44" s="164">
        <v>2176</v>
      </c>
      <c r="I44" s="165">
        <f t="shared" si="24"/>
        <v>0.27924750146972377</v>
      </c>
      <c r="J44" s="165">
        <f t="shared" si="21"/>
        <v>4.9725208807029171E-3</v>
      </c>
      <c r="K44" s="164">
        <v>2026</v>
      </c>
      <c r="L44" s="164">
        <v>15940</v>
      </c>
      <c r="M44" s="164">
        <v>14430</v>
      </c>
      <c r="N44" s="164">
        <v>16030</v>
      </c>
      <c r="O44" s="164">
        <v>14611</v>
      </c>
      <c r="P44" s="164">
        <v>14983</v>
      </c>
      <c r="Q44" s="165">
        <f t="shared" si="25"/>
        <v>2.546026965984538E-2</v>
      </c>
      <c r="R44" s="165">
        <f t="shared" si="23"/>
        <v>7.4867122475177125E-3</v>
      </c>
      <c r="S44" s="164">
        <v>2107</v>
      </c>
      <c r="T44" s="164">
        <v>16220</v>
      </c>
      <c r="U44" s="164">
        <v>18165</v>
      </c>
      <c r="V44" s="164">
        <v>16312</v>
      </c>
      <c r="W44" s="164">
        <v>17159</v>
      </c>
      <c r="X44" s="165">
        <f t="shared" si="26"/>
        <v>5.1924963217263365E-2</v>
      </c>
      <c r="Y44" s="165">
        <f t="shared" si="27"/>
        <v>7.0355949688464068E-3</v>
      </c>
    </row>
    <row r="45" spans="1:25" x14ac:dyDescent="0.25">
      <c r="A45" s="57"/>
      <c r="B45" s="163" t="s">
        <v>124</v>
      </c>
      <c r="C45" s="164">
        <v>75</v>
      </c>
      <c r="D45" s="164">
        <v>970</v>
      </c>
      <c r="E45" s="164">
        <v>1163</v>
      </c>
      <c r="F45" s="164">
        <v>1327</v>
      </c>
      <c r="G45" s="164">
        <v>1610</v>
      </c>
      <c r="H45" s="164">
        <v>2626</v>
      </c>
      <c r="I45" s="165">
        <f t="shared" si="24"/>
        <v>0.63105590062111805</v>
      </c>
      <c r="J45" s="165">
        <f t="shared" si="21"/>
        <v>6.000845511362987E-3</v>
      </c>
      <c r="K45" s="164">
        <v>2693</v>
      </c>
      <c r="L45" s="164">
        <v>16019</v>
      </c>
      <c r="M45" s="164">
        <v>18812</v>
      </c>
      <c r="N45" s="164">
        <v>19632</v>
      </c>
      <c r="O45" s="164">
        <v>15734</v>
      </c>
      <c r="P45" s="164">
        <v>15939</v>
      </c>
      <c r="Q45" s="165">
        <f t="shared" si="25"/>
        <v>1.3029108936062128E-2</v>
      </c>
      <c r="R45" s="165">
        <f t="shared" si="23"/>
        <v>7.9644067618757797E-3</v>
      </c>
      <c r="S45" s="164">
        <v>2768</v>
      </c>
      <c r="T45" s="164">
        <v>19975</v>
      </c>
      <c r="U45" s="164">
        <v>20959</v>
      </c>
      <c r="V45" s="164">
        <v>17344</v>
      </c>
      <c r="W45" s="164">
        <v>18565</v>
      </c>
      <c r="X45" s="165">
        <f t="shared" si="26"/>
        <v>7.039898523985233E-2</v>
      </c>
      <c r="Y45" s="165">
        <f t="shared" si="27"/>
        <v>7.612088151794017E-3</v>
      </c>
    </row>
    <row r="46" spans="1:25" x14ac:dyDescent="0.25">
      <c r="A46" s="57"/>
      <c r="B46" s="163" t="s">
        <v>133</v>
      </c>
      <c r="C46" s="164">
        <v>9</v>
      </c>
      <c r="D46" s="164">
        <v>1519</v>
      </c>
      <c r="E46" s="164">
        <v>1604</v>
      </c>
      <c r="F46" s="164">
        <v>953</v>
      </c>
      <c r="G46" s="164">
        <v>1156</v>
      </c>
      <c r="H46" s="164">
        <v>714</v>
      </c>
      <c r="I46" s="165">
        <f t="shared" si="24"/>
        <v>-0.38235294117647056</v>
      </c>
      <c r="J46" s="165">
        <f t="shared" si="21"/>
        <v>1.6316084139806446E-3</v>
      </c>
      <c r="K46" s="164">
        <v>451</v>
      </c>
      <c r="L46" s="164">
        <v>3366</v>
      </c>
      <c r="M46" s="164">
        <v>4514</v>
      </c>
      <c r="N46" s="164">
        <v>4148</v>
      </c>
      <c r="O46" s="164">
        <v>5080</v>
      </c>
      <c r="P46" s="164">
        <v>4211</v>
      </c>
      <c r="Q46" s="165">
        <f t="shared" si="25"/>
        <v>-0.1710629921259843</v>
      </c>
      <c r="R46" s="165">
        <f t="shared" si="23"/>
        <v>2.1041543932655065E-3</v>
      </c>
      <c r="S46" s="164">
        <v>460</v>
      </c>
      <c r="T46" s="164">
        <v>6118</v>
      </c>
      <c r="U46" s="164">
        <v>5101</v>
      </c>
      <c r="V46" s="164">
        <v>6236</v>
      </c>
      <c r="W46" s="164">
        <v>4925</v>
      </c>
      <c r="X46" s="165">
        <f t="shared" si="26"/>
        <v>-0.21023091725465037</v>
      </c>
      <c r="Y46" s="165">
        <f t="shared" si="27"/>
        <v>2.0193662347204704E-3</v>
      </c>
    </row>
    <row r="47" spans="1:25" x14ac:dyDescent="0.25">
      <c r="A47" s="57"/>
      <c r="B47" s="163" t="s">
        <v>136</v>
      </c>
      <c r="C47" s="164">
        <v>8</v>
      </c>
      <c r="D47" s="164">
        <v>763</v>
      </c>
      <c r="E47" s="164">
        <v>1045</v>
      </c>
      <c r="F47" s="164">
        <v>855</v>
      </c>
      <c r="G47" s="164">
        <v>747</v>
      </c>
      <c r="H47" s="164">
        <v>348</v>
      </c>
      <c r="I47" s="165">
        <f t="shared" si="24"/>
        <v>-0.53413654618473894</v>
      </c>
      <c r="J47" s="165">
        <f t="shared" si="21"/>
        <v>7.952377143771209E-4</v>
      </c>
      <c r="K47" s="164">
        <v>624</v>
      </c>
      <c r="L47" s="164">
        <v>3104</v>
      </c>
      <c r="M47" s="164">
        <v>4768</v>
      </c>
      <c r="N47" s="164">
        <v>4502</v>
      </c>
      <c r="O47" s="164">
        <v>3894</v>
      </c>
      <c r="P47" s="164">
        <v>4577</v>
      </c>
      <c r="Q47" s="165">
        <f t="shared" si="25"/>
        <v>0.1753980482794042</v>
      </c>
      <c r="R47" s="165">
        <f t="shared" si="23"/>
        <v>2.2870374395574031E-3</v>
      </c>
      <c r="S47" s="164">
        <v>632</v>
      </c>
      <c r="T47" s="164">
        <v>5813</v>
      </c>
      <c r="U47" s="164">
        <v>5357</v>
      </c>
      <c r="V47" s="164">
        <v>4641</v>
      </c>
      <c r="W47" s="164">
        <v>4925</v>
      </c>
      <c r="X47" s="165">
        <f t="shared" si="26"/>
        <v>6.1193708252531787E-2</v>
      </c>
      <c r="Y47" s="165">
        <f t="shared" si="27"/>
        <v>2.0193662347204704E-3</v>
      </c>
    </row>
    <row r="48" spans="1:25" x14ac:dyDescent="0.25">
      <c r="A48" s="57"/>
      <c r="B48" s="168" t="s">
        <v>150</v>
      </c>
      <c r="C48" s="169">
        <f t="shared" ref="C48:H48" si="28">C40-SUM(C41:C47)</f>
        <v>3784</v>
      </c>
      <c r="D48" s="169">
        <f t="shared" si="28"/>
        <v>32745</v>
      </c>
      <c r="E48" s="169">
        <f t="shared" si="28"/>
        <v>39396</v>
      </c>
      <c r="F48" s="169">
        <f t="shared" si="28"/>
        <v>42662</v>
      </c>
      <c r="G48" s="169">
        <f t="shared" si="28"/>
        <v>42830</v>
      </c>
      <c r="H48" s="169">
        <f t="shared" si="28"/>
        <v>44968</v>
      </c>
      <c r="I48" s="170">
        <f t="shared" si="24"/>
        <v>4.9918281578333001E-2</v>
      </c>
      <c r="J48" s="170">
        <f t="shared" si="21"/>
        <v>0.10275933775893785</v>
      </c>
      <c r="K48" s="169">
        <f t="shared" ref="K48:P48" si="29">K40-SUM(K41:K47)</f>
        <v>11446</v>
      </c>
      <c r="L48" s="169">
        <f t="shared" si="29"/>
        <v>77890</v>
      </c>
      <c r="M48" s="169">
        <f t="shared" si="29"/>
        <v>86085</v>
      </c>
      <c r="N48" s="169">
        <f t="shared" si="29"/>
        <v>90792</v>
      </c>
      <c r="O48" s="169">
        <f t="shared" si="29"/>
        <v>105945</v>
      </c>
      <c r="P48" s="169">
        <f t="shared" si="29"/>
        <v>99499</v>
      </c>
      <c r="Q48" s="170">
        <f t="shared" si="25"/>
        <v>-6.0842890178866349E-2</v>
      </c>
      <c r="R48" s="170">
        <f t="shared" si="23"/>
        <v>4.9717705527315283E-2</v>
      </c>
      <c r="S48" s="169">
        <f>S40-SUM(S41:S47)</f>
        <v>15230</v>
      </c>
      <c r="T48" s="169">
        <f>T40-SUM(T41:T47)</f>
        <v>125481</v>
      </c>
      <c r="U48" s="169">
        <f>U40-SUM(U41:U47)</f>
        <v>133454</v>
      </c>
      <c r="V48" s="169">
        <f>V40-SUM(V41:V47)</f>
        <v>148775</v>
      </c>
      <c r="W48" s="169">
        <f>W40-SUM(W41:W47)</f>
        <v>144467</v>
      </c>
      <c r="X48" s="170">
        <f t="shared" si="26"/>
        <v>-2.8956477902873479E-2</v>
      </c>
      <c r="Y48" s="170">
        <f t="shared" si="27"/>
        <v>5.9234879559667455E-2</v>
      </c>
    </row>
    <row r="49" spans="1:25" x14ac:dyDescent="0.25">
      <c r="A49" s="57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x14ac:dyDescent="0.25">
      <c r="A50" s="57"/>
      <c r="B50" s="156" t="s">
        <v>73</v>
      </c>
      <c r="C50" s="176">
        <f t="shared" ref="C50:H50" si="30">C51+C54</f>
        <v>3463</v>
      </c>
      <c r="D50" s="176">
        <f t="shared" si="30"/>
        <v>0</v>
      </c>
      <c r="E50" s="176">
        <f t="shared" si="30"/>
        <v>0</v>
      </c>
      <c r="F50" s="176">
        <f t="shared" si="30"/>
        <v>0</v>
      </c>
      <c r="G50" s="176">
        <f t="shared" si="30"/>
        <v>0</v>
      </c>
      <c r="H50" s="176">
        <f t="shared" si="30"/>
        <v>0</v>
      </c>
      <c r="I50" s="177" t="str">
        <f>IFERROR(H50/G50-1,"-")</f>
        <v>-</v>
      </c>
      <c r="J50" s="177">
        <f t="shared" ref="J50:J62" si="31">H50/H$8</f>
        <v>0</v>
      </c>
      <c r="K50" s="176">
        <f t="shared" ref="K50:P50" si="32">K51+K54</f>
        <v>0</v>
      </c>
      <c r="L50" s="176">
        <f t="shared" si="32"/>
        <v>0</v>
      </c>
      <c r="M50" s="176">
        <f t="shared" si="32"/>
        <v>0</v>
      </c>
      <c r="N50" s="176">
        <f t="shared" si="32"/>
        <v>0</v>
      </c>
      <c r="O50" s="176">
        <f t="shared" si="32"/>
        <v>0</v>
      </c>
      <c r="P50" s="176">
        <f t="shared" si="32"/>
        <v>0</v>
      </c>
      <c r="Q50" s="177" t="str">
        <f>IFERROR(P50/O50-1,"-")</f>
        <v>-</v>
      </c>
      <c r="R50" s="177">
        <f t="shared" ref="R50:R62" si="33">P50/P$8</f>
        <v>0</v>
      </c>
      <c r="S50" s="176">
        <f>S51+S54</f>
        <v>6896</v>
      </c>
      <c r="T50" s="176">
        <f>T51+T54</f>
        <v>29935</v>
      </c>
      <c r="U50" s="176">
        <f>U51+U54</f>
        <v>26710</v>
      </c>
      <c r="V50" s="176">
        <f>V51+V54</f>
        <v>24109</v>
      </c>
      <c r="W50" s="176">
        <f>W51+W54</f>
        <v>29499</v>
      </c>
      <c r="X50" s="177">
        <f>IFERROR(W50/V50-1,"-")</f>
        <v>0.22356796217180297</v>
      </c>
      <c r="Y50" s="177">
        <f>W50/W$8</f>
        <v>1.2095286204673941E-2</v>
      </c>
    </row>
    <row r="51" spans="1:25" x14ac:dyDescent="0.25">
      <c r="A51" s="57"/>
      <c r="B51" s="159" t="s">
        <v>102</v>
      </c>
      <c r="C51" s="160">
        <v>787</v>
      </c>
      <c r="D51" s="160">
        <v>0</v>
      </c>
      <c r="E51" s="160">
        <v>0</v>
      </c>
      <c r="F51" s="160">
        <v>0</v>
      </c>
      <c r="G51" s="160">
        <v>0</v>
      </c>
      <c r="H51" s="160">
        <v>0</v>
      </c>
      <c r="I51" s="161" t="str">
        <f>IFERROR(H51/G51-1,"-")</f>
        <v>-</v>
      </c>
      <c r="J51" s="161">
        <f t="shared" si="31"/>
        <v>0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1" t="str">
        <f>IFERROR(P51/O51-1,"-")</f>
        <v>-</v>
      </c>
      <c r="R51" s="161">
        <f t="shared" si="33"/>
        <v>0</v>
      </c>
      <c r="S51" s="160">
        <v>2321</v>
      </c>
      <c r="T51" s="160">
        <v>13358</v>
      </c>
      <c r="U51" s="160">
        <v>8079</v>
      </c>
      <c r="V51" s="160">
        <v>4759</v>
      </c>
      <c r="W51" s="160">
        <v>9992</v>
      </c>
      <c r="X51" s="161">
        <f>IFERROR(W51/V51-1,"-")</f>
        <v>1.0996007564614416</v>
      </c>
      <c r="Y51" s="161">
        <f>W51/W$8</f>
        <v>4.0969558207770438E-3</v>
      </c>
    </row>
    <row r="52" spans="1:25" x14ac:dyDescent="0.25">
      <c r="A52" s="57"/>
      <c r="B52" s="163" t="s">
        <v>108</v>
      </c>
      <c r="C52" s="164">
        <v>309</v>
      </c>
      <c r="D52" s="164">
        <v>0</v>
      </c>
      <c r="E52" s="164">
        <v>0</v>
      </c>
      <c r="F52" s="164">
        <v>0</v>
      </c>
      <c r="G52" s="164">
        <v>0</v>
      </c>
      <c r="H52" s="164">
        <v>0</v>
      </c>
      <c r="I52" s="165" t="str">
        <f>IFERROR(H52/G52-1,"-")</f>
        <v>-</v>
      </c>
      <c r="J52" s="165">
        <f t="shared" si="31"/>
        <v>0</v>
      </c>
      <c r="K52" s="164">
        <v>0</v>
      </c>
      <c r="L52" s="164">
        <v>0</v>
      </c>
      <c r="M52" s="164">
        <v>0</v>
      </c>
      <c r="N52" s="164">
        <v>0</v>
      </c>
      <c r="O52" s="164">
        <v>0</v>
      </c>
      <c r="P52" s="164">
        <v>0</v>
      </c>
      <c r="Q52" s="165" t="str">
        <f>IFERROR(P52/O52-1,"-")</f>
        <v>-</v>
      </c>
      <c r="R52" s="165">
        <f t="shared" si="33"/>
        <v>0</v>
      </c>
      <c r="S52" s="164">
        <v>1161</v>
      </c>
      <c r="T52" s="164">
        <v>10013</v>
      </c>
      <c r="U52" s="164">
        <v>5363</v>
      </c>
      <c r="V52" s="164">
        <v>2834</v>
      </c>
      <c r="W52" s="164">
        <v>4965</v>
      </c>
      <c r="X52" s="165">
        <f>IFERROR(W52/V52-1,"-")</f>
        <v>0.75194071983062805</v>
      </c>
      <c r="Y52" s="165">
        <f>W52/W$8</f>
        <v>2.0357671787588094E-3</v>
      </c>
    </row>
    <row r="53" spans="1:25" x14ac:dyDescent="0.25">
      <c r="A53" s="57"/>
      <c r="B53" s="163" t="s">
        <v>105</v>
      </c>
      <c r="C53" s="164">
        <v>478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65" t="str">
        <f>IFERROR(H53/G53-1,"-")</f>
        <v>-</v>
      </c>
      <c r="J53" s="165">
        <f t="shared" si="31"/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4">
        <v>0</v>
      </c>
      <c r="Q53" s="165" t="str">
        <f>IFERROR(P53/O53-1,"-")</f>
        <v>-</v>
      </c>
      <c r="R53" s="165">
        <f t="shared" si="33"/>
        <v>0</v>
      </c>
      <c r="S53" s="164">
        <v>1160</v>
      </c>
      <c r="T53" s="164">
        <v>3345</v>
      </c>
      <c r="U53" s="164">
        <v>2716</v>
      </c>
      <c r="V53" s="164">
        <v>1925</v>
      </c>
      <c r="W53" s="164">
        <v>5027</v>
      </c>
      <c r="X53" s="165">
        <f>IFERROR(W53/V53-1,"-")</f>
        <v>1.6114285714285712</v>
      </c>
      <c r="Y53" s="165">
        <f>W53/W$8</f>
        <v>2.0611886420182344E-3</v>
      </c>
    </row>
    <row r="54" spans="1:25" x14ac:dyDescent="0.25">
      <c r="A54" s="57"/>
      <c r="B54" s="159" t="s">
        <v>112</v>
      </c>
      <c r="C54" s="160">
        <v>2676</v>
      </c>
      <c r="D54" s="160">
        <v>0</v>
      </c>
      <c r="E54" s="160">
        <v>0</v>
      </c>
      <c r="F54" s="160">
        <v>0</v>
      </c>
      <c r="G54" s="160">
        <v>0</v>
      </c>
      <c r="H54" s="160">
        <v>0</v>
      </c>
      <c r="I54" s="161" t="str">
        <f>IFERROR(H54/G54-1,"-")</f>
        <v>-</v>
      </c>
      <c r="J54" s="161">
        <f t="shared" si="31"/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1" t="str">
        <f>IFERROR(P54/O54-1,"-")</f>
        <v>-</v>
      </c>
      <c r="R54" s="161">
        <f t="shared" si="33"/>
        <v>0</v>
      </c>
      <c r="S54" s="160">
        <v>4575</v>
      </c>
      <c r="T54" s="160">
        <v>16577</v>
      </c>
      <c r="U54" s="160">
        <v>18631</v>
      </c>
      <c r="V54" s="160">
        <v>19350</v>
      </c>
      <c r="W54" s="160">
        <v>19507</v>
      </c>
      <c r="X54" s="161">
        <f>IFERROR(W54/V54-1,"-")</f>
        <v>8.1136950904392435E-3</v>
      </c>
      <c r="Y54" s="161">
        <f>W54/W$8</f>
        <v>7.9983303838968966E-3</v>
      </c>
    </row>
    <row r="55" spans="1:25" s="57" customFormat="1" x14ac:dyDescent="0.25">
      <c r="B55" s="163" t="s">
        <v>115</v>
      </c>
      <c r="C55" s="164">
        <v>55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5" t="str">
        <f t="shared" ref="I55:I62" si="34">IFERROR(H55/G55-1,"-")</f>
        <v>-</v>
      </c>
      <c r="J55" s="165">
        <f t="shared" si="31"/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5" t="str">
        <f t="shared" ref="Q55:Q62" si="35">IFERROR(P55/O55-1,"-")</f>
        <v>-</v>
      </c>
      <c r="R55" s="165">
        <f t="shared" si="33"/>
        <v>0</v>
      </c>
      <c r="S55" s="164">
        <v>148</v>
      </c>
      <c r="T55" s="164">
        <v>5224</v>
      </c>
      <c r="U55" s="164">
        <v>6377</v>
      </c>
      <c r="V55" s="164">
        <v>6935</v>
      </c>
      <c r="W55" s="164">
        <v>5287</v>
      </c>
      <c r="X55" s="165">
        <f t="shared" ref="X55:X62" si="36">IFERROR(W55/V55-1,"-")</f>
        <v>-0.23763518385003601</v>
      </c>
      <c r="Y55" s="165">
        <f t="shared" ref="Y55:Y62" si="37">W55/W$8</f>
        <v>2.1677947782674373E-3</v>
      </c>
    </row>
    <row r="56" spans="1:25" s="57" customFormat="1" x14ac:dyDescent="0.25">
      <c r="B56" s="163" t="s">
        <v>118</v>
      </c>
      <c r="C56" s="164">
        <v>1007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5" t="str">
        <f t="shared" si="34"/>
        <v>-</v>
      </c>
      <c r="J56" s="165">
        <f t="shared" si="31"/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5" t="str">
        <f t="shared" si="35"/>
        <v>-</v>
      </c>
      <c r="R56" s="165">
        <f t="shared" si="33"/>
        <v>0</v>
      </c>
      <c r="S56" s="164">
        <v>1674</v>
      </c>
      <c r="T56" s="164">
        <v>2863</v>
      </c>
      <c r="U56" s="164">
        <v>3406</v>
      </c>
      <c r="V56" s="164">
        <v>3773</v>
      </c>
      <c r="W56" s="164">
        <v>4138</v>
      </c>
      <c r="X56" s="165">
        <f t="shared" si="36"/>
        <v>9.6739994699178267E-2</v>
      </c>
      <c r="Y56" s="165">
        <f t="shared" si="37"/>
        <v>1.6966776607661538E-3</v>
      </c>
    </row>
    <row r="57" spans="1:25" x14ac:dyDescent="0.25">
      <c r="A57" s="57"/>
      <c r="B57" s="163" t="s">
        <v>121</v>
      </c>
      <c r="C57" s="164">
        <v>446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5" t="str">
        <f t="shared" si="34"/>
        <v>-</v>
      </c>
      <c r="J57" s="165">
        <f t="shared" si="31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5" t="str">
        <f t="shared" si="35"/>
        <v>-</v>
      </c>
      <c r="R57" s="165">
        <f t="shared" si="33"/>
        <v>0</v>
      </c>
      <c r="S57" s="164">
        <v>722</v>
      </c>
      <c r="T57" s="164">
        <v>1711</v>
      </c>
      <c r="U57" s="164">
        <v>1474</v>
      </c>
      <c r="V57" s="164">
        <v>1368</v>
      </c>
      <c r="W57" s="164">
        <v>2173</v>
      </c>
      <c r="X57" s="165">
        <f t="shared" si="36"/>
        <v>0.58845029239766089</v>
      </c>
      <c r="Y57" s="165">
        <f t="shared" si="37"/>
        <v>8.909812848827579E-4</v>
      </c>
    </row>
    <row r="58" spans="1:25" x14ac:dyDescent="0.25">
      <c r="A58" s="57"/>
      <c r="B58" s="163" t="s">
        <v>128</v>
      </c>
      <c r="C58" s="164">
        <v>55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65" t="str">
        <f t="shared" si="34"/>
        <v>-</v>
      </c>
      <c r="J58" s="165">
        <f t="shared" si="31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5" t="str">
        <f t="shared" si="35"/>
        <v>-</v>
      </c>
      <c r="R58" s="165">
        <f t="shared" si="33"/>
        <v>0</v>
      </c>
      <c r="S58" s="164">
        <v>109</v>
      </c>
      <c r="T58" s="164">
        <v>384</v>
      </c>
      <c r="U58" s="164">
        <v>551</v>
      </c>
      <c r="V58" s="164">
        <v>568</v>
      </c>
      <c r="W58" s="164">
        <v>847</v>
      </c>
      <c r="X58" s="165">
        <f t="shared" si="36"/>
        <v>0.49119718309859151</v>
      </c>
      <c r="Y58" s="165">
        <f t="shared" si="37"/>
        <v>3.472899900118251E-4</v>
      </c>
    </row>
    <row r="59" spans="1:25" x14ac:dyDescent="0.25">
      <c r="A59" s="57"/>
      <c r="B59" s="163" t="s">
        <v>124</v>
      </c>
      <c r="C59" s="164">
        <v>80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65" t="str">
        <f t="shared" si="34"/>
        <v>-</v>
      </c>
      <c r="J59" s="165">
        <f t="shared" si="31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4">
        <v>0</v>
      </c>
      <c r="Q59" s="165" t="str">
        <f t="shared" si="35"/>
        <v>-</v>
      </c>
      <c r="R59" s="165">
        <f t="shared" si="33"/>
        <v>0</v>
      </c>
      <c r="S59" s="164">
        <v>164</v>
      </c>
      <c r="T59" s="164">
        <v>372</v>
      </c>
      <c r="U59" s="164">
        <v>329</v>
      </c>
      <c r="V59" s="164">
        <v>535</v>
      </c>
      <c r="W59" s="164">
        <v>512</v>
      </c>
      <c r="X59" s="165">
        <f t="shared" si="36"/>
        <v>-4.2990654205607437E-2</v>
      </c>
      <c r="Y59" s="165">
        <f t="shared" si="37"/>
        <v>2.0993208369073725E-4</v>
      </c>
    </row>
    <row r="60" spans="1:25" x14ac:dyDescent="0.25">
      <c r="A60" s="57"/>
      <c r="B60" s="163" t="s">
        <v>133</v>
      </c>
      <c r="C60" s="164">
        <v>22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65" t="str">
        <f t="shared" si="34"/>
        <v>-</v>
      </c>
      <c r="J60" s="165">
        <f t="shared" si="31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4">
        <v>0</v>
      </c>
      <c r="Q60" s="165" t="str">
        <f t="shared" si="35"/>
        <v>-</v>
      </c>
      <c r="R60" s="165">
        <f t="shared" si="33"/>
        <v>0</v>
      </c>
      <c r="S60" s="164">
        <v>39</v>
      </c>
      <c r="T60" s="164">
        <v>154</v>
      </c>
      <c r="U60" s="164">
        <v>88</v>
      </c>
      <c r="V60" s="164">
        <v>170</v>
      </c>
      <c r="W60" s="164">
        <v>120</v>
      </c>
      <c r="X60" s="165">
        <f t="shared" si="36"/>
        <v>-0.29411764705882348</v>
      </c>
      <c r="Y60" s="165">
        <f t="shared" si="37"/>
        <v>4.9202832115016541E-5</v>
      </c>
    </row>
    <row r="61" spans="1:25" x14ac:dyDescent="0.25">
      <c r="A61" s="57"/>
      <c r="B61" s="163" t="s">
        <v>136</v>
      </c>
      <c r="C61" s="164">
        <v>14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65" t="str">
        <f t="shared" si="34"/>
        <v>-</v>
      </c>
      <c r="J61" s="165">
        <f t="shared" si="31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4">
        <v>0</v>
      </c>
      <c r="Q61" s="165" t="str">
        <f t="shared" si="35"/>
        <v>-</v>
      </c>
      <c r="R61" s="165">
        <f t="shared" si="33"/>
        <v>0</v>
      </c>
      <c r="S61" s="164">
        <v>17</v>
      </c>
      <c r="T61" s="164">
        <v>138</v>
      </c>
      <c r="U61" s="164">
        <v>88</v>
      </c>
      <c r="V61" s="164">
        <v>415</v>
      </c>
      <c r="W61" s="164">
        <v>123</v>
      </c>
      <c r="X61" s="165">
        <f t="shared" si="36"/>
        <v>-0.70361445783132526</v>
      </c>
      <c r="Y61" s="165">
        <f t="shared" si="37"/>
        <v>5.0432902917891951E-5</v>
      </c>
    </row>
    <row r="62" spans="1:25" x14ac:dyDescent="0.25">
      <c r="A62" s="57"/>
      <c r="B62" s="168" t="s">
        <v>150</v>
      </c>
      <c r="C62" s="169">
        <f t="shared" ref="C62:H62" si="38">C54-SUM(C55:C61)</f>
        <v>997</v>
      </c>
      <c r="D62" s="169">
        <f t="shared" si="38"/>
        <v>0</v>
      </c>
      <c r="E62" s="169">
        <f t="shared" si="38"/>
        <v>0</v>
      </c>
      <c r="F62" s="169">
        <f t="shared" si="38"/>
        <v>0</v>
      </c>
      <c r="G62" s="169">
        <f t="shared" si="38"/>
        <v>0</v>
      </c>
      <c r="H62" s="169">
        <f t="shared" si="38"/>
        <v>0</v>
      </c>
      <c r="I62" s="170" t="str">
        <f t="shared" si="34"/>
        <v>-</v>
      </c>
      <c r="J62" s="170">
        <f t="shared" si="31"/>
        <v>0</v>
      </c>
      <c r="K62" s="169">
        <f t="shared" ref="K62:P62" si="39">K54-SUM(K55:K61)</f>
        <v>0</v>
      </c>
      <c r="L62" s="169">
        <f t="shared" si="39"/>
        <v>0</v>
      </c>
      <c r="M62" s="169">
        <f t="shared" si="39"/>
        <v>0</v>
      </c>
      <c r="N62" s="169">
        <f t="shared" si="39"/>
        <v>0</v>
      </c>
      <c r="O62" s="169">
        <f t="shared" si="39"/>
        <v>0</v>
      </c>
      <c r="P62" s="169">
        <f t="shared" si="39"/>
        <v>0</v>
      </c>
      <c r="Q62" s="170" t="str">
        <f t="shared" si="35"/>
        <v>-</v>
      </c>
      <c r="R62" s="170">
        <f t="shared" si="33"/>
        <v>0</v>
      </c>
      <c r="S62" s="169">
        <f>S54-SUM(S55:S61)</f>
        <v>1702</v>
      </c>
      <c r="T62" s="169">
        <f>T54-SUM(T55:T61)</f>
        <v>5731</v>
      </c>
      <c r="U62" s="169">
        <f>U54-SUM(U55:U61)</f>
        <v>6318</v>
      </c>
      <c r="V62" s="169">
        <f>V54-SUM(V55:V61)</f>
        <v>5586</v>
      </c>
      <c r="W62" s="169">
        <f>W54-SUM(W55:W61)</f>
        <v>6307</v>
      </c>
      <c r="X62" s="170">
        <f t="shared" si="36"/>
        <v>0.12907268170426067</v>
      </c>
      <c r="Y62" s="170">
        <f t="shared" si="37"/>
        <v>2.5860188512450777E-3</v>
      </c>
    </row>
    <row r="63" spans="1:25" x14ac:dyDescent="0.25">
      <c r="A63" s="57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</row>
    <row r="64" spans="1:25" x14ac:dyDescent="0.25">
      <c r="A64" s="57"/>
      <c r="B64" s="156" t="s">
        <v>73</v>
      </c>
      <c r="C64" s="176">
        <f t="shared" ref="C64:H64" si="40">C65+C68</f>
        <v>0</v>
      </c>
      <c r="D64" s="176">
        <f t="shared" si="40"/>
        <v>0</v>
      </c>
      <c r="E64" s="176">
        <f t="shared" si="40"/>
        <v>0</v>
      </c>
      <c r="F64" s="176">
        <f t="shared" si="40"/>
        <v>0</v>
      </c>
      <c r="G64" s="176">
        <f t="shared" si="40"/>
        <v>0</v>
      </c>
      <c r="H64" s="176">
        <f t="shared" si="40"/>
        <v>0</v>
      </c>
      <c r="I64" s="177" t="str">
        <f>IFERROR(H64/G64-1,"-")</f>
        <v>-</v>
      </c>
      <c r="J64" s="177">
        <f t="shared" ref="J64:J76" si="41">H64/H$8</f>
        <v>0</v>
      </c>
      <c r="K64" s="176">
        <f t="shared" ref="K64:P64" si="42">K65+K68</f>
        <v>18908</v>
      </c>
      <c r="L64" s="176">
        <f t="shared" si="42"/>
        <v>0</v>
      </c>
      <c r="M64" s="176">
        <f t="shared" si="42"/>
        <v>30811</v>
      </c>
      <c r="N64" s="176">
        <f t="shared" si="42"/>
        <v>0</v>
      </c>
      <c r="O64" s="176">
        <f t="shared" si="42"/>
        <v>0</v>
      </c>
      <c r="P64" s="176">
        <f t="shared" si="42"/>
        <v>0</v>
      </c>
      <c r="Q64" s="177" t="str">
        <f>IFERROR(P64/O64-1,"-")</f>
        <v>-</v>
      </c>
      <c r="R64" s="177">
        <f t="shared" ref="R64:R76" si="43">P64/P$8</f>
        <v>0</v>
      </c>
      <c r="S64" s="176">
        <f>S65+S68</f>
        <v>18908</v>
      </c>
      <c r="T64" s="176">
        <f>T65+T68</f>
        <v>98742</v>
      </c>
      <c r="U64" s="176">
        <f>U65+U68</f>
        <v>110305</v>
      </c>
      <c r="V64" s="176">
        <f>V65+V68</f>
        <v>89955</v>
      </c>
      <c r="W64" s="176">
        <f>W65+W68</f>
        <v>91550</v>
      </c>
      <c r="X64" s="177">
        <f>IFERROR(W64/V64-1,"-")</f>
        <v>1.7731087766105214E-2</v>
      </c>
      <c r="Y64" s="177">
        <f>W64/W$8</f>
        <v>3.7537660667748038E-2</v>
      </c>
    </row>
    <row r="65" spans="1:25" x14ac:dyDescent="0.25">
      <c r="A65" s="57"/>
      <c r="B65" s="159" t="s">
        <v>102</v>
      </c>
      <c r="C65" s="160">
        <v>0</v>
      </c>
      <c r="D65" s="160">
        <v>0</v>
      </c>
      <c r="E65" s="160">
        <v>0</v>
      </c>
      <c r="F65" s="160">
        <v>0</v>
      </c>
      <c r="G65" s="160">
        <v>0</v>
      </c>
      <c r="H65" s="160">
        <v>0</v>
      </c>
      <c r="I65" s="161" t="str">
        <f>IFERROR(H65/G65-1,"-")</f>
        <v>-</v>
      </c>
      <c r="J65" s="161">
        <f t="shared" si="41"/>
        <v>0</v>
      </c>
      <c r="K65" s="160">
        <v>10843</v>
      </c>
      <c r="L65" s="160">
        <v>0</v>
      </c>
      <c r="M65" s="160">
        <v>16955</v>
      </c>
      <c r="N65" s="160">
        <v>0</v>
      </c>
      <c r="O65" s="160">
        <v>0</v>
      </c>
      <c r="P65" s="160">
        <v>0</v>
      </c>
      <c r="Q65" s="161" t="str">
        <f>IFERROR(P65/O65-1,"-")</f>
        <v>-</v>
      </c>
      <c r="R65" s="161">
        <f t="shared" si="43"/>
        <v>0</v>
      </c>
      <c r="S65" s="160">
        <v>10843</v>
      </c>
      <c r="T65" s="160">
        <v>23526</v>
      </c>
      <c r="U65" s="160">
        <v>31284</v>
      </c>
      <c r="V65" s="160">
        <v>24581</v>
      </c>
      <c r="W65" s="160">
        <v>25415</v>
      </c>
      <c r="X65" s="161">
        <f>IFERROR(W65/V65-1,"-")</f>
        <v>3.3928644074691761E-2</v>
      </c>
      <c r="Y65" s="161">
        <f>W65/W$8</f>
        <v>1.0420749818359545E-2</v>
      </c>
    </row>
    <row r="66" spans="1:25" x14ac:dyDescent="0.25">
      <c r="A66" s="57"/>
      <c r="B66" s="163" t="s">
        <v>108</v>
      </c>
      <c r="C66" s="164">
        <v>0</v>
      </c>
      <c r="D66" s="164">
        <v>0</v>
      </c>
      <c r="E66" s="164">
        <v>0</v>
      </c>
      <c r="F66" s="164">
        <v>0</v>
      </c>
      <c r="G66" s="164">
        <v>0</v>
      </c>
      <c r="H66" s="164">
        <v>0</v>
      </c>
      <c r="I66" s="165" t="str">
        <f>IFERROR(H66/G66-1,"-")</f>
        <v>-</v>
      </c>
      <c r="J66" s="165">
        <f t="shared" si="41"/>
        <v>0</v>
      </c>
      <c r="K66" s="164">
        <v>10492</v>
      </c>
      <c r="L66" s="164">
        <v>0</v>
      </c>
      <c r="M66" s="164">
        <v>13670</v>
      </c>
      <c r="N66" s="164">
        <v>0</v>
      </c>
      <c r="O66" s="164">
        <v>0</v>
      </c>
      <c r="P66" s="164">
        <v>0</v>
      </c>
      <c r="Q66" s="165" t="str">
        <f>IFERROR(P66/O66-1,"-")</f>
        <v>-</v>
      </c>
      <c r="R66" s="165">
        <f t="shared" si="43"/>
        <v>0</v>
      </c>
      <c r="S66" s="164">
        <v>10492</v>
      </c>
      <c r="T66" s="164">
        <v>18084</v>
      </c>
      <c r="U66" s="164">
        <v>18174</v>
      </c>
      <c r="V66" s="164">
        <v>9049</v>
      </c>
      <c r="W66" s="164">
        <v>11937</v>
      </c>
      <c r="X66" s="165">
        <f>IFERROR(W66/V66-1,"-")</f>
        <v>0.3191512874350757</v>
      </c>
      <c r="Y66" s="165">
        <f>W66/W$8</f>
        <v>4.8944517246412708E-3</v>
      </c>
    </row>
    <row r="67" spans="1:25" x14ac:dyDescent="0.25">
      <c r="A67" s="57"/>
      <c r="B67" s="163" t="s">
        <v>105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4">
        <v>0</v>
      </c>
      <c r="I67" s="165" t="str">
        <f>IFERROR(H67/G67-1,"-")</f>
        <v>-</v>
      </c>
      <c r="J67" s="165">
        <f t="shared" si="41"/>
        <v>0</v>
      </c>
      <c r="K67" s="164">
        <v>351</v>
      </c>
      <c r="L67" s="164">
        <v>0</v>
      </c>
      <c r="M67" s="164">
        <v>3285</v>
      </c>
      <c r="N67" s="164">
        <v>0</v>
      </c>
      <c r="O67" s="164">
        <v>0</v>
      </c>
      <c r="P67" s="164">
        <v>0</v>
      </c>
      <c r="Q67" s="165" t="str">
        <f>IFERROR(P67/O67-1,"-")</f>
        <v>-</v>
      </c>
      <c r="R67" s="165">
        <f t="shared" si="43"/>
        <v>0</v>
      </c>
      <c r="S67" s="164">
        <v>351</v>
      </c>
      <c r="T67" s="164">
        <v>5442</v>
      </c>
      <c r="U67" s="164">
        <v>13110</v>
      </c>
      <c r="V67" s="164">
        <v>15532</v>
      </c>
      <c r="W67" s="164">
        <v>13478</v>
      </c>
      <c r="X67" s="165">
        <f>IFERROR(W67/V67-1,"-")</f>
        <v>-0.13224311099665209</v>
      </c>
      <c r="Y67" s="165">
        <f>W67/W$8</f>
        <v>5.5262980937182743E-3</v>
      </c>
    </row>
    <row r="68" spans="1:25" x14ac:dyDescent="0.25">
      <c r="A68" s="57"/>
      <c r="B68" s="159" t="s">
        <v>112</v>
      </c>
      <c r="C68" s="160">
        <v>0</v>
      </c>
      <c r="D68" s="160">
        <v>0</v>
      </c>
      <c r="E68" s="160">
        <v>0</v>
      </c>
      <c r="F68" s="160">
        <v>0</v>
      </c>
      <c r="G68" s="160">
        <v>0</v>
      </c>
      <c r="H68" s="160">
        <v>0</v>
      </c>
      <c r="I68" s="161" t="str">
        <f>IFERROR(H68/G68-1,"-")</f>
        <v>-</v>
      </c>
      <c r="J68" s="161">
        <f t="shared" si="41"/>
        <v>0</v>
      </c>
      <c r="K68" s="160">
        <v>8065</v>
      </c>
      <c r="L68" s="160">
        <v>0</v>
      </c>
      <c r="M68" s="160">
        <v>13856</v>
      </c>
      <c r="N68" s="160">
        <v>0</v>
      </c>
      <c r="O68" s="160">
        <v>0</v>
      </c>
      <c r="P68" s="160">
        <v>0</v>
      </c>
      <c r="Q68" s="161" t="str">
        <f>IFERROR(P68/O68-1,"-")</f>
        <v>-</v>
      </c>
      <c r="R68" s="161">
        <f t="shared" si="43"/>
        <v>0</v>
      </c>
      <c r="S68" s="160">
        <v>8065</v>
      </c>
      <c r="T68" s="160">
        <v>75216</v>
      </c>
      <c r="U68" s="160">
        <v>79021</v>
      </c>
      <c r="V68" s="160">
        <v>65374</v>
      </c>
      <c r="W68" s="160">
        <v>66135</v>
      </c>
      <c r="X68" s="161">
        <f>IFERROR(W68/V68-1,"-")</f>
        <v>1.1640713433475058E-2</v>
      </c>
      <c r="Y68" s="161">
        <f>W68/W$8</f>
        <v>2.7116910849388491E-2</v>
      </c>
    </row>
    <row r="69" spans="1:25" s="57" customFormat="1" x14ac:dyDescent="0.25">
      <c r="B69" s="163" t="s">
        <v>115</v>
      </c>
      <c r="C69" s="164">
        <v>0</v>
      </c>
      <c r="D69" s="164">
        <v>0</v>
      </c>
      <c r="E69" s="164">
        <v>0</v>
      </c>
      <c r="F69" s="164">
        <v>0</v>
      </c>
      <c r="G69" s="164">
        <v>0</v>
      </c>
      <c r="H69" s="164">
        <v>0</v>
      </c>
      <c r="I69" s="165" t="str">
        <f t="shared" ref="I69:I76" si="44">IFERROR(H69/G69-1,"-")</f>
        <v>-</v>
      </c>
      <c r="J69" s="165">
        <f t="shared" si="41"/>
        <v>0</v>
      </c>
      <c r="K69" s="164">
        <v>869</v>
      </c>
      <c r="L69" s="164">
        <v>0</v>
      </c>
      <c r="M69" s="164">
        <v>5498</v>
      </c>
      <c r="N69" s="164">
        <v>0</v>
      </c>
      <c r="O69" s="164">
        <v>0</v>
      </c>
      <c r="P69" s="164">
        <v>0</v>
      </c>
      <c r="Q69" s="165" t="str">
        <f t="shared" ref="Q69:Q76" si="45">IFERROR(P69/O69-1,"-")</f>
        <v>-</v>
      </c>
      <c r="R69" s="165">
        <f t="shared" si="43"/>
        <v>0</v>
      </c>
      <c r="S69" s="164">
        <v>869</v>
      </c>
      <c r="T69" s="164">
        <v>28015</v>
      </c>
      <c r="U69" s="164">
        <v>26510</v>
      </c>
      <c r="V69" s="164">
        <v>27977</v>
      </c>
      <c r="W69" s="164">
        <v>30483</v>
      </c>
      <c r="X69" s="165">
        <f t="shared" ref="X69:X76" si="46">IFERROR(W69/V69-1,"-")</f>
        <v>8.9573578296457734E-2</v>
      </c>
      <c r="Y69" s="165">
        <f t="shared" ref="Y69:Y76" si="47">W69/W$8</f>
        <v>1.2498749428017077E-2</v>
      </c>
    </row>
    <row r="70" spans="1:25" s="57" customFormat="1" x14ac:dyDescent="0.25">
      <c r="B70" s="163" t="s">
        <v>118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4">
        <v>0</v>
      </c>
      <c r="I70" s="165" t="str">
        <f t="shared" si="44"/>
        <v>-</v>
      </c>
      <c r="J70" s="165">
        <f t="shared" si="41"/>
        <v>0</v>
      </c>
      <c r="K70" s="164">
        <v>1213</v>
      </c>
      <c r="L70" s="164">
        <v>0</v>
      </c>
      <c r="M70" s="164">
        <v>2564</v>
      </c>
      <c r="N70" s="164">
        <v>0</v>
      </c>
      <c r="O70" s="164">
        <v>0</v>
      </c>
      <c r="P70" s="164">
        <v>0</v>
      </c>
      <c r="Q70" s="165" t="str">
        <f t="shared" si="45"/>
        <v>-</v>
      </c>
      <c r="R70" s="165">
        <f t="shared" si="43"/>
        <v>0</v>
      </c>
      <c r="S70" s="164">
        <v>1213</v>
      </c>
      <c r="T70" s="164">
        <v>6032</v>
      </c>
      <c r="U70" s="164">
        <v>5749</v>
      </c>
      <c r="V70" s="164">
        <v>6004</v>
      </c>
      <c r="W70" s="164">
        <v>5414</v>
      </c>
      <c r="X70" s="165">
        <f t="shared" si="46"/>
        <v>-9.8267821452365123E-2</v>
      </c>
      <c r="Y70" s="165">
        <f t="shared" si="47"/>
        <v>2.2198677755891627E-3</v>
      </c>
    </row>
    <row r="71" spans="1:25" x14ac:dyDescent="0.25">
      <c r="A71" s="57"/>
      <c r="B71" s="163" t="s">
        <v>121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4">
        <v>0</v>
      </c>
      <c r="I71" s="165" t="str">
        <f t="shared" si="44"/>
        <v>-</v>
      </c>
      <c r="J71" s="165">
        <f t="shared" si="41"/>
        <v>0</v>
      </c>
      <c r="K71" s="164">
        <v>1335</v>
      </c>
      <c r="L71" s="164">
        <v>0</v>
      </c>
      <c r="M71" s="164">
        <v>685</v>
      </c>
      <c r="N71" s="164">
        <v>0</v>
      </c>
      <c r="O71" s="164">
        <v>0</v>
      </c>
      <c r="P71" s="164">
        <v>0</v>
      </c>
      <c r="Q71" s="165" t="str">
        <f t="shared" si="45"/>
        <v>-</v>
      </c>
      <c r="R71" s="165">
        <f t="shared" si="43"/>
        <v>0</v>
      </c>
      <c r="S71" s="164">
        <v>1335</v>
      </c>
      <c r="T71" s="164">
        <v>8795</v>
      </c>
      <c r="U71" s="164">
        <v>10964</v>
      </c>
      <c r="V71" s="164">
        <v>5823</v>
      </c>
      <c r="W71" s="164">
        <v>5228</v>
      </c>
      <c r="X71" s="165">
        <f t="shared" si="46"/>
        <v>-0.10218100635411298</v>
      </c>
      <c r="Y71" s="165">
        <f t="shared" si="47"/>
        <v>2.1436033858108871E-3</v>
      </c>
    </row>
    <row r="72" spans="1:25" x14ac:dyDescent="0.25">
      <c r="A72" s="57"/>
      <c r="B72" s="163" t="s">
        <v>128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4">
        <v>0</v>
      </c>
      <c r="I72" s="165" t="str">
        <f t="shared" si="44"/>
        <v>-</v>
      </c>
      <c r="J72" s="165">
        <f t="shared" si="41"/>
        <v>0</v>
      </c>
      <c r="K72" s="164">
        <v>415</v>
      </c>
      <c r="L72" s="164">
        <v>0</v>
      </c>
      <c r="M72" s="164">
        <v>449</v>
      </c>
      <c r="N72" s="164">
        <v>0</v>
      </c>
      <c r="O72" s="164">
        <v>0</v>
      </c>
      <c r="P72" s="164">
        <v>0</v>
      </c>
      <c r="Q72" s="165" t="str">
        <f t="shared" si="45"/>
        <v>-</v>
      </c>
      <c r="R72" s="165">
        <f t="shared" si="43"/>
        <v>0</v>
      </c>
      <c r="S72" s="164">
        <v>415</v>
      </c>
      <c r="T72" s="164">
        <v>2013</v>
      </c>
      <c r="U72" s="164">
        <v>2589</v>
      </c>
      <c r="V72" s="164">
        <v>1590</v>
      </c>
      <c r="W72" s="164">
        <v>1837</v>
      </c>
      <c r="X72" s="165">
        <f t="shared" si="46"/>
        <v>0.15534591194968561</v>
      </c>
      <c r="Y72" s="165">
        <f t="shared" si="47"/>
        <v>7.5321335496071151E-4</v>
      </c>
    </row>
    <row r="73" spans="1:25" x14ac:dyDescent="0.25">
      <c r="A73" s="57"/>
      <c r="B73" s="163" t="s">
        <v>124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4">
        <v>0</v>
      </c>
      <c r="I73" s="165" t="str">
        <f t="shared" si="44"/>
        <v>-</v>
      </c>
      <c r="J73" s="165">
        <f t="shared" si="41"/>
        <v>0</v>
      </c>
      <c r="K73" s="164">
        <v>436</v>
      </c>
      <c r="L73" s="164">
        <v>0</v>
      </c>
      <c r="M73" s="164">
        <v>189</v>
      </c>
      <c r="N73" s="164">
        <v>0</v>
      </c>
      <c r="O73" s="164">
        <v>0</v>
      </c>
      <c r="P73" s="164">
        <v>0</v>
      </c>
      <c r="Q73" s="165" t="str">
        <f t="shared" si="45"/>
        <v>-</v>
      </c>
      <c r="R73" s="165">
        <f t="shared" si="43"/>
        <v>0</v>
      </c>
      <c r="S73" s="164">
        <v>436</v>
      </c>
      <c r="T73" s="164">
        <v>1370</v>
      </c>
      <c r="U73" s="164">
        <v>2185</v>
      </c>
      <c r="V73" s="164">
        <v>1749</v>
      </c>
      <c r="W73" s="164">
        <v>1523</v>
      </c>
      <c r="X73" s="165">
        <f t="shared" si="46"/>
        <v>-0.12921669525443114</v>
      </c>
      <c r="Y73" s="165">
        <f t="shared" si="47"/>
        <v>6.244659442597516E-4</v>
      </c>
    </row>
    <row r="74" spans="1:25" x14ac:dyDescent="0.25">
      <c r="A74" s="57"/>
      <c r="B74" s="163" t="s">
        <v>133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4">
        <v>0</v>
      </c>
      <c r="I74" s="165" t="str">
        <f t="shared" si="44"/>
        <v>-</v>
      </c>
      <c r="J74" s="165">
        <f t="shared" si="41"/>
        <v>0</v>
      </c>
      <c r="K74" s="164">
        <v>0</v>
      </c>
      <c r="L74" s="164">
        <v>0</v>
      </c>
      <c r="M74" s="164">
        <v>4</v>
      </c>
      <c r="N74" s="164">
        <v>0</v>
      </c>
      <c r="O74" s="164">
        <v>0</v>
      </c>
      <c r="P74" s="164">
        <v>0</v>
      </c>
      <c r="Q74" s="165" t="str">
        <f t="shared" si="45"/>
        <v>-</v>
      </c>
      <c r="R74" s="165">
        <f t="shared" si="43"/>
        <v>0</v>
      </c>
      <c r="S74" s="164">
        <v>0</v>
      </c>
      <c r="T74" s="164">
        <v>3184</v>
      </c>
      <c r="U74" s="164">
        <v>1641</v>
      </c>
      <c r="V74" s="164">
        <v>823</v>
      </c>
      <c r="W74" s="164">
        <v>503</v>
      </c>
      <c r="X74" s="165">
        <f t="shared" si="46"/>
        <v>-0.3888213851761847</v>
      </c>
      <c r="Y74" s="165">
        <f t="shared" si="47"/>
        <v>2.0624187128211099E-4</v>
      </c>
    </row>
    <row r="75" spans="1:25" x14ac:dyDescent="0.25">
      <c r="A75" s="57"/>
      <c r="B75" s="163" t="s">
        <v>136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4">
        <v>0</v>
      </c>
      <c r="I75" s="165" t="str">
        <f t="shared" si="44"/>
        <v>-</v>
      </c>
      <c r="J75" s="165">
        <f t="shared" si="41"/>
        <v>0</v>
      </c>
      <c r="K75" s="164">
        <v>0</v>
      </c>
      <c r="L75" s="164">
        <v>0</v>
      </c>
      <c r="M75" s="164">
        <v>6</v>
      </c>
      <c r="N75" s="164">
        <v>0</v>
      </c>
      <c r="O75" s="164">
        <v>0</v>
      </c>
      <c r="P75" s="164">
        <v>0</v>
      </c>
      <c r="Q75" s="165" t="str">
        <f t="shared" si="45"/>
        <v>-</v>
      </c>
      <c r="R75" s="165">
        <f t="shared" si="43"/>
        <v>0</v>
      </c>
      <c r="S75" s="164">
        <v>0</v>
      </c>
      <c r="T75" s="164">
        <v>910</v>
      </c>
      <c r="U75" s="164">
        <v>203</v>
      </c>
      <c r="V75" s="164">
        <v>523</v>
      </c>
      <c r="W75" s="164">
        <v>677</v>
      </c>
      <c r="X75" s="165">
        <f t="shared" si="46"/>
        <v>0.29445506692160617</v>
      </c>
      <c r="Y75" s="165">
        <f t="shared" si="47"/>
        <v>2.7758597784888499E-4</v>
      </c>
    </row>
    <row r="76" spans="1:25" x14ac:dyDescent="0.25">
      <c r="A76" s="57"/>
      <c r="B76" s="168" t="s">
        <v>150</v>
      </c>
      <c r="C76" s="169">
        <f t="shared" ref="C76:H76" si="48">C68-SUM(C69:C75)</f>
        <v>0</v>
      </c>
      <c r="D76" s="169">
        <f t="shared" si="48"/>
        <v>0</v>
      </c>
      <c r="E76" s="169">
        <f t="shared" si="48"/>
        <v>0</v>
      </c>
      <c r="F76" s="169">
        <f t="shared" si="48"/>
        <v>0</v>
      </c>
      <c r="G76" s="169">
        <f t="shared" si="48"/>
        <v>0</v>
      </c>
      <c r="H76" s="169">
        <f t="shared" si="48"/>
        <v>0</v>
      </c>
      <c r="I76" s="170" t="str">
        <f t="shared" si="44"/>
        <v>-</v>
      </c>
      <c r="J76" s="170">
        <f t="shared" si="41"/>
        <v>0</v>
      </c>
      <c r="K76" s="169">
        <f t="shared" ref="K76:P76" si="49">K68-SUM(K69:K75)</f>
        <v>3797</v>
      </c>
      <c r="L76" s="169">
        <f t="shared" si="49"/>
        <v>0</v>
      </c>
      <c r="M76" s="169">
        <f t="shared" si="49"/>
        <v>4461</v>
      </c>
      <c r="N76" s="169">
        <f t="shared" si="49"/>
        <v>0</v>
      </c>
      <c r="O76" s="169">
        <f t="shared" si="49"/>
        <v>0</v>
      </c>
      <c r="P76" s="169">
        <f t="shared" si="49"/>
        <v>0</v>
      </c>
      <c r="Q76" s="170" t="str">
        <f t="shared" si="45"/>
        <v>-</v>
      </c>
      <c r="R76" s="170">
        <f t="shared" si="43"/>
        <v>0</v>
      </c>
      <c r="S76" s="169">
        <f>S68-SUM(S69:S75)</f>
        <v>3797</v>
      </c>
      <c r="T76" s="169">
        <f>T68-SUM(T69:T75)</f>
        <v>24897</v>
      </c>
      <c r="U76" s="169">
        <f>U68-SUM(U69:U75)</f>
        <v>29180</v>
      </c>
      <c r="V76" s="169">
        <f>V68-SUM(V69:V75)</f>
        <v>20885</v>
      </c>
      <c r="W76" s="169">
        <f>W68-SUM(W69:W75)</f>
        <v>20470</v>
      </c>
      <c r="X76" s="170">
        <f t="shared" si="46"/>
        <v>-1.9870720612880088E-2</v>
      </c>
      <c r="Y76" s="170">
        <f t="shared" si="47"/>
        <v>8.3931831116199045E-3</v>
      </c>
    </row>
    <row r="77" spans="1:25" x14ac:dyDescent="0.25">
      <c r="A77" s="57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</row>
    <row r="78" spans="1:25" x14ac:dyDescent="0.25">
      <c r="A78" s="57"/>
      <c r="B78" s="156" t="s">
        <v>73</v>
      </c>
      <c r="C78" s="176">
        <f t="shared" ref="C78:H78" si="50">C79+C82</f>
        <v>26780</v>
      </c>
      <c r="D78" s="176">
        <f t="shared" si="50"/>
        <v>59520</v>
      </c>
      <c r="E78" s="176">
        <f t="shared" si="50"/>
        <v>61434</v>
      </c>
      <c r="F78" s="176">
        <f t="shared" si="50"/>
        <v>67712</v>
      </c>
      <c r="G78" s="176">
        <f t="shared" si="50"/>
        <v>73175</v>
      </c>
      <c r="H78" s="176">
        <f t="shared" si="50"/>
        <v>71820</v>
      </c>
      <c r="I78" s="177">
        <f>IFERROR(H78/G78-1,"-")</f>
        <v>-1.8517253160232339E-2</v>
      </c>
      <c r="J78" s="177">
        <f t="shared" ref="J78:J90" si="51">H78/H$8</f>
        <v>0.16412061105334719</v>
      </c>
      <c r="K78" s="176">
        <f t="shared" ref="K78:P78" si="52">K79+K82</f>
        <v>58520</v>
      </c>
      <c r="L78" s="176">
        <f t="shared" si="52"/>
        <v>259864</v>
      </c>
      <c r="M78" s="176">
        <f t="shared" si="52"/>
        <v>308795</v>
      </c>
      <c r="N78" s="176">
        <f t="shared" si="52"/>
        <v>358799</v>
      </c>
      <c r="O78" s="176">
        <f t="shared" si="52"/>
        <v>352298</v>
      </c>
      <c r="P78" s="176">
        <f t="shared" si="52"/>
        <v>345436</v>
      </c>
      <c r="Q78" s="177">
        <f>IFERROR(P78/O78-1,"-")</f>
        <v>-1.9477828429341093E-2</v>
      </c>
      <c r="R78" s="177">
        <f t="shared" ref="R78:R90" si="53">P78/P$8</f>
        <v>0.17260761742865438</v>
      </c>
      <c r="S78" s="176">
        <f>S79+S82</f>
        <v>85300</v>
      </c>
      <c r="T78" s="176">
        <f>T79+T82</f>
        <v>370229</v>
      </c>
      <c r="U78" s="176">
        <f>U79+U82</f>
        <v>426511</v>
      </c>
      <c r="V78" s="176">
        <f>V79+V82</f>
        <v>425473</v>
      </c>
      <c r="W78" s="176">
        <f>W79+W82</f>
        <v>417256</v>
      </c>
      <c r="X78" s="177">
        <f>IFERROR(W78/V78-1,"-")</f>
        <v>-1.931262383276966E-2</v>
      </c>
      <c r="Y78" s="177">
        <f>W78/W$8</f>
        <v>0.17108480764152784</v>
      </c>
    </row>
    <row r="79" spans="1:25" x14ac:dyDescent="0.25">
      <c r="A79" s="57"/>
      <c r="B79" s="159" t="s">
        <v>102</v>
      </c>
      <c r="C79" s="160">
        <v>16360</v>
      </c>
      <c r="D79" s="160">
        <v>30091</v>
      </c>
      <c r="E79" s="160">
        <v>31261</v>
      </c>
      <c r="F79" s="160">
        <v>33107</v>
      </c>
      <c r="G79" s="160">
        <v>37517</v>
      </c>
      <c r="H79" s="160">
        <v>38643</v>
      </c>
      <c r="I79" s="161">
        <f>IFERROR(H79/G79-1,"-")</f>
        <v>3.001306074579535E-2</v>
      </c>
      <c r="J79" s="161">
        <f t="shared" si="51"/>
        <v>8.8305663783549093E-2</v>
      </c>
      <c r="K79" s="160">
        <v>35198</v>
      </c>
      <c r="L79" s="160">
        <v>129957</v>
      </c>
      <c r="M79" s="160">
        <v>137150</v>
      </c>
      <c r="N79" s="160">
        <v>141882</v>
      </c>
      <c r="O79" s="160">
        <v>140835</v>
      </c>
      <c r="P79" s="160">
        <v>145321</v>
      </c>
      <c r="Q79" s="161">
        <f>IFERROR(P79/O79-1,"-")</f>
        <v>3.1852877480739838E-2</v>
      </c>
      <c r="R79" s="161">
        <f t="shared" si="53"/>
        <v>7.2614063306515486E-2</v>
      </c>
      <c r="S79" s="160">
        <v>51558</v>
      </c>
      <c r="T79" s="160">
        <v>168411</v>
      </c>
      <c r="U79" s="160">
        <v>174989</v>
      </c>
      <c r="V79" s="160">
        <v>178352</v>
      </c>
      <c r="W79" s="160">
        <v>183964</v>
      </c>
      <c r="X79" s="161">
        <f>IFERROR(W79/V79-1,"-")</f>
        <v>3.1465865255225545E-2</v>
      </c>
      <c r="Y79" s="161">
        <f>W79/W$8</f>
        <v>7.542958172672419E-2</v>
      </c>
    </row>
    <row r="80" spans="1:25" x14ac:dyDescent="0.25">
      <c r="A80" s="57"/>
      <c r="B80" s="163" t="s">
        <v>108</v>
      </c>
      <c r="C80" s="164">
        <v>10915</v>
      </c>
      <c r="D80" s="164">
        <v>18500</v>
      </c>
      <c r="E80" s="164">
        <v>20351</v>
      </c>
      <c r="F80" s="164">
        <v>18034</v>
      </c>
      <c r="G80" s="164">
        <v>18689</v>
      </c>
      <c r="H80" s="164">
        <v>21780</v>
      </c>
      <c r="I80" s="165">
        <f>IFERROR(H80/G80-1,"-")</f>
        <v>0.16539140670982921</v>
      </c>
      <c r="J80" s="165">
        <f t="shared" si="51"/>
        <v>4.9770912123947395E-2</v>
      </c>
      <c r="K80" s="164">
        <v>8494</v>
      </c>
      <c r="L80" s="164">
        <v>21026</v>
      </c>
      <c r="M80" s="164">
        <v>15544</v>
      </c>
      <c r="N80" s="164">
        <v>26201</v>
      </c>
      <c r="O80" s="164">
        <v>20280</v>
      </c>
      <c r="P80" s="164">
        <v>30563</v>
      </c>
      <c r="Q80" s="165">
        <f>IFERROR(P80/O80-1,"-")</f>
        <v>0.50705128205128203</v>
      </c>
      <c r="R80" s="165">
        <f t="shared" si="53"/>
        <v>1.5271733726282042E-2</v>
      </c>
      <c r="S80" s="164">
        <v>19409</v>
      </c>
      <c r="T80" s="164">
        <v>35895</v>
      </c>
      <c r="U80" s="164">
        <v>44235</v>
      </c>
      <c r="V80" s="164">
        <v>38969</v>
      </c>
      <c r="W80" s="164">
        <v>52343</v>
      </c>
      <c r="X80" s="165">
        <f>IFERROR(W80/V80-1,"-")</f>
        <v>0.34319587364315218</v>
      </c>
      <c r="Y80" s="165">
        <f>W80/W$8</f>
        <v>2.1461865344969258E-2</v>
      </c>
    </row>
    <row r="81" spans="1:25" x14ac:dyDescent="0.25">
      <c r="A81" s="57"/>
      <c r="B81" s="163" t="s">
        <v>105</v>
      </c>
      <c r="C81" s="164">
        <v>5445</v>
      </c>
      <c r="D81" s="164">
        <v>11591</v>
      </c>
      <c r="E81" s="164">
        <v>10910</v>
      </c>
      <c r="F81" s="164">
        <v>15073</v>
      </c>
      <c r="G81" s="164">
        <v>18828</v>
      </c>
      <c r="H81" s="164">
        <v>16863</v>
      </c>
      <c r="I81" s="165">
        <f>IFERROR(H81/G81-1,"-")</f>
        <v>-0.10436583811344802</v>
      </c>
      <c r="J81" s="165">
        <f t="shared" si="51"/>
        <v>3.8534751659601699E-2</v>
      </c>
      <c r="K81" s="164">
        <v>26704</v>
      </c>
      <c r="L81" s="164">
        <v>108931</v>
      </c>
      <c r="M81" s="164">
        <v>121606</v>
      </c>
      <c r="N81" s="164">
        <v>115681</v>
      </c>
      <c r="O81" s="164">
        <v>120555</v>
      </c>
      <c r="P81" s="164">
        <v>114758</v>
      </c>
      <c r="Q81" s="165">
        <f>IFERROR(P81/O81-1,"-")</f>
        <v>-4.8085935879888853E-2</v>
      </c>
      <c r="R81" s="165">
        <f t="shared" si="53"/>
        <v>5.7342329580233442E-2</v>
      </c>
      <c r="S81" s="164">
        <v>32149</v>
      </c>
      <c r="T81" s="164">
        <v>132516</v>
      </c>
      <c r="U81" s="164">
        <v>130754</v>
      </c>
      <c r="V81" s="164">
        <v>139383</v>
      </c>
      <c r="W81" s="164">
        <v>131621</v>
      </c>
      <c r="X81" s="165">
        <f>IFERROR(W81/V81-1,"-")</f>
        <v>-5.5688283363107383E-2</v>
      </c>
      <c r="Y81" s="165">
        <f>W81/W$8</f>
        <v>5.3967716381754932E-2</v>
      </c>
    </row>
    <row r="82" spans="1:25" x14ac:dyDescent="0.25">
      <c r="A82" s="57"/>
      <c r="B82" s="159" t="s">
        <v>112</v>
      </c>
      <c r="C82" s="160">
        <v>10420</v>
      </c>
      <c r="D82" s="160">
        <v>29429</v>
      </c>
      <c r="E82" s="160">
        <v>30173</v>
      </c>
      <c r="F82" s="160">
        <v>34605</v>
      </c>
      <c r="G82" s="160">
        <v>35658</v>
      </c>
      <c r="H82" s="160">
        <v>33177</v>
      </c>
      <c r="I82" s="161">
        <f>IFERROR(H82/G82-1,"-")</f>
        <v>-6.9577654383308096E-2</v>
      </c>
      <c r="J82" s="161">
        <f t="shared" si="51"/>
        <v>7.5814947269798108E-2</v>
      </c>
      <c r="K82" s="160">
        <v>23322</v>
      </c>
      <c r="L82" s="160">
        <v>129907</v>
      </c>
      <c r="M82" s="160">
        <v>171645</v>
      </c>
      <c r="N82" s="160">
        <v>216917</v>
      </c>
      <c r="O82" s="160">
        <v>211463</v>
      </c>
      <c r="P82" s="160">
        <v>200115</v>
      </c>
      <c r="Q82" s="161">
        <f>IFERROR(P82/O82-1,"-")</f>
        <v>-5.3664234405073175E-2</v>
      </c>
      <c r="R82" s="161">
        <f t="shared" si="53"/>
        <v>9.9993554122138895E-2</v>
      </c>
      <c r="S82" s="160">
        <v>33742</v>
      </c>
      <c r="T82" s="160">
        <v>201818</v>
      </c>
      <c r="U82" s="160">
        <v>251522</v>
      </c>
      <c r="V82" s="160">
        <v>247121</v>
      </c>
      <c r="W82" s="160">
        <v>233292</v>
      </c>
      <c r="X82" s="161">
        <f>IFERROR(W82/V82-1,"-")</f>
        <v>-5.5960440432015091E-2</v>
      </c>
      <c r="Y82" s="161">
        <f>W82/W$8</f>
        <v>9.565522591480366E-2</v>
      </c>
    </row>
    <row r="83" spans="1:25" s="57" customFormat="1" x14ac:dyDescent="0.25">
      <c r="B83" s="163" t="s">
        <v>115</v>
      </c>
      <c r="C83" s="164">
        <v>1317</v>
      </c>
      <c r="D83" s="164">
        <v>3123</v>
      </c>
      <c r="E83" s="164">
        <v>4058</v>
      </c>
      <c r="F83" s="164">
        <v>4998</v>
      </c>
      <c r="G83" s="164">
        <v>5030</v>
      </c>
      <c r="H83" s="164">
        <v>4476</v>
      </c>
      <c r="I83" s="165">
        <f t="shared" ref="I83:I90" si="54">IFERROR(H83/G83-1,"-")</f>
        <v>-0.11013916500994037</v>
      </c>
      <c r="J83" s="165">
        <f t="shared" si="51"/>
        <v>1.0228402326298831E-2</v>
      </c>
      <c r="K83" s="164">
        <v>1201</v>
      </c>
      <c r="L83" s="164">
        <v>29342</v>
      </c>
      <c r="M83" s="164">
        <v>39045</v>
      </c>
      <c r="N83" s="164">
        <v>48634</v>
      </c>
      <c r="O83" s="164">
        <v>51460</v>
      </c>
      <c r="P83" s="164">
        <v>48848</v>
      </c>
      <c r="Q83" s="165">
        <f t="shared" ref="Q83:Q90" si="55">IFERROR(P83/O83-1,"-")</f>
        <v>-5.0757870190439203E-2</v>
      </c>
      <c r="R83" s="165">
        <f t="shared" si="53"/>
        <v>2.4408390834061617E-2</v>
      </c>
      <c r="S83" s="164">
        <v>2518</v>
      </c>
      <c r="T83" s="164">
        <v>43103</v>
      </c>
      <c r="U83" s="164">
        <v>53632</v>
      </c>
      <c r="V83" s="164">
        <v>56490</v>
      </c>
      <c r="W83" s="164">
        <v>53324</v>
      </c>
      <c r="X83" s="165">
        <f t="shared" ref="X83:X90" si="56">IFERROR(W83/V83-1,"-")</f>
        <v>-5.6045317755354929E-2</v>
      </c>
      <c r="Y83" s="165">
        <f t="shared" ref="Y83:Y90" si="57">W83/W$8</f>
        <v>2.1864098497509518E-2</v>
      </c>
    </row>
    <row r="84" spans="1:25" s="57" customFormat="1" x14ac:dyDescent="0.25">
      <c r="B84" s="163" t="s">
        <v>118</v>
      </c>
      <c r="C84" s="164">
        <v>2148</v>
      </c>
      <c r="D84" s="164">
        <v>7408</v>
      </c>
      <c r="E84" s="164">
        <v>8385</v>
      </c>
      <c r="F84" s="164">
        <v>8668</v>
      </c>
      <c r="G84" s="164">
        <v>8232</v>
      </c>
      <c r="H84" s="164">
        <v>6820</v>
      </c>
      <c r="I84" s="165">
        <f t="shared" si="54"/>
        <v>-0.17152575315840624</v>
      </c>
      <c r="J84" s="165">
        <f t="shared" si="51"/>
        <v>1.5584831069114841E-2</v>
      </c>
      <c r="K84" s="164">
        <v>5339</v>
      </c>
      <c r="L84" s="164">
        <v>44573</v>
      </c>
      <c r="M84" s="164">
        <v>54532</v>
      </c>
      <c r="N84" s="164">
        <v>62901</v>
      </c>
      <c r="O84" s="164">
        <v>59714</v>
      </c>
      <c r="P84" s="164">
        <v>53745</v>
      </c>
      <c r="Q84" s="165">
        <f t="shared" si="55"/>
        <v>-9.9959808420135965E-2</v>
      </c>
      <c r="R84" s="165">
        <f t="shared" si="53"/>
        <v>2.6855326019010844E-2</v>
      </c>
      <c r="S84" s="164">
        <v>7487</v>
      </c>
      <c r="T84" s="164">
        <v>62917</v>
      </c>
      <c r="U84" s="164">
        <v>71569</v>
      </c>
      <c r="V84" s="164">
        <v>67946</v>
      </c>
      <c r="W84" s="164">
        <v>60565</v>
      </c>
      <c r="X84" s="165">
        <f t="shared" si="56"/>
        <v>-0.10863038295116711</v>
      </c>
      <c r="Y84" s="165">
        <f t="shared" si="57"/>
        <v>2.4833079392049807E-2</v>
      </c>
    </row>
    <row r="85" spans="1:25" x14ac:dyDescent="0.25">
      <c r="A85" s="57"/>
      <c r="B85" s="163" t="s">
        <v>121</v>
      </c>
      <c r="C85" s="164">
        <v>2539</v>
      </c>
      <c r="D85" s="164">
        <v>3664</v>
      </c>
      <c r="E85" s="164">
        <v>3427</v>
      </c>
      <c r="F85" s="164">
        <v>3485</v>
      </c>
      <c r="G85" s="164">
        <v>3600</v>
      </c>
      <c r="H85" s="164">
        <v>3630</v>
      </c>
      <c r="I85" s="165">
        <f t="shared" si="54"/>
        <v>8.3333333333333037E-3</v>
      </c>
      <c r="J85" s="165">
        <f t="shared" si="51"/>
        <v>8.2951520206578991E-3</v>
      </c>
      <c r="K85" s="164">
        <v>3622</v>
      </c>
      <c r="L85" s="164">
        <v>11214</v>
      </c>
      <c r="M85" s="164">
        <v>16343</v>
      </c>
      <c r="N85" s="164">
        <v>27598</v>
      </c>
      <c r="O85" s="164">
        <v>24102</v>
      </c>
      <c r="P85" s="164">
        <v>23843</v>
      </c>
      <c r="Q85" s="165">
        <f t="shared" si="55"/>
        <v>-1.0745996182889406E-2</v>
      </c>
      <c r="R85" s="165">
        <f t="shared" si="53"/>
        <v>1.1913881073053783E-2</v>
      </c>
      <c r="S85" s="164">
        <v>6161</v>
      </c>
      <c r="T85" s="164">
        <v>19770</v>
      </c>
      <c r="U85" s="164">
        <v>31083</v>
      </c>
      <c r="V85" s="164">
        <v>27702</v>
      </c>
      <c r="W85" s="164">
        <v>27473</v>
      </c>
      <c r="X85" s="165">
        <f t="shared" si="56"/>
        <v>-8.2665511515414014E-3</v>
      </c>
      <c r="Y85" s="165">
        <f t="shared" si="57"/>
        <v>1.1264578389132078E-2</v>
      </c>
    </row>
    <row r="86" spans="1:25" x14ac:dyDescent="0.25">
      <c r="A86" s="57"/>
      <c r="B86" s="163" t="s">
        <v>128</v>
      </c>
      <c r="C86" s="164">
        <v>137</v>
      </c>
      <c r="D86" s="164">
        <v>743</v>
      </c>
      <c r="E86" s="164">
        <v>646</v>
      </c>
      <c r="F86" s="164">
        <v>844</v>
      </c>
      <c r="G86" s="164">
        <v>845</v>
      </c>
      <c r="H86" s="164">
        <v>816</v>
      </c>
      <c r="I86" s="165">
        <f t="shared" si="54"/>
        <v>-3.4319526627218933E-2</v>
      </c>
      <c r="J86" s="165">
        <f t="shared" si="51"/>
        <v>1.8646953302635938E-3</v>
      </c>
      <c r="K86" s="164">
        <v>565</v>
      </c>
      <c r="L86" s="164">
        <v>2492</v>
      </c>
      <c r="M86" s="164">
        <v>2967</v>
      </c>
      <c r="N86" s="164">
        <v>5921</v>
      </c>
      <c r="O86" s="164">
        <v>6087</v>
      </c>
      <c r="P86" s="164">
        <v>5590</v>
      </c>
      <c r="Q86" s="165">
        <f t="shared" si="55"/>
        <v>-8.1649416789880025E-2</v>
      </c>
      <c r="R86" s="165">
        <f t="shared" si="53"/>
        <v>2.7932137398133895E-3</v>
      </c>
      <c r="S86" s="164">
        <v>702</v>
      </c>
      <c r="T86" s="164">
        <v>3613</v>
      </c>
      <c r="U86" s="164">
        <v>6765</v>
      </c>
      <c r="V86" s="164">
        <v>6932</v>
      </c>
      <c r="W86" s="164">
        <v>6406</v>
      </c>
      <c r="X86" s="165">
        <f t="shared" si="56"/>
        <v>-7.5879976918638237E-2</v>
      </c>
      <c r="Y86" s="165">
        <f t="shared" si="57"/>
        <v>2.6266111877399664E-3</v>
      </c>
    </row>
    <row r="87" spans="1:25" x14ac:dyDescent="0.25">
      <c r="A87" s="57"/>
      <c r="B87" s="163" t="s">
        <v>124</v>
      </c>
      <c r="C87" s="164">
        <v>230</v>
      </c>
      <c r="D87" s="164">
        <v>550</v>
      </c>
      <c r="E87" s="164">
        <v>429</v>
      </c>
      <c r="F87" s="164">
        <v>434</v>
      </c>
      <c r="G87" s="164">
        <v>466</v>
      </c>
      <c r="H87" s="164">
        <v>604</v>
      </c>
      <c r="I87" s="165">
        <f t="shared" si="54"/>
        <v>0.29613733905579398</v>
      </c>
      <c r="J87" s="165">
        <f t="shared" si="51"/>
        <v>1.3802401709304053E-3</v>
      </c>
      <c r="K87" s="164">
        <v>710</v>
      </c>
      <c r="L87" s="164">
        <v>2378</v>
      </c>
      <c r="M87" s="164">
        <v>2860</v>
      </c>
      <c r="N87" s="164">
        <v>3934</v>
      </c>
      <c r="O87" s="164">
        <v>3821</v>
      </c>
      <c r="P87" s="164">
        <v>4488</v>
      </c>
      <c r="Q87" s="165">
        <f t="shared" si="55"/>
        <v>0.17456163308034545</v>
      </c>
      <c r="R87" s="165">
        <f t="shared" si="53"/>
        <v>2.2425658791203028E-3</v>
      </c>
      <c r="S87" s="164">
        <v>940</v>
      </c>
      <c r="T87" s="164">
        <v>3289</v>
      </c>
      <c r="U87" s="164">
        <v>4368</v>
      </c>
      <c r="V87" s="164">
        <v>4287</v>
      </c>
      <c r="W87" s="164">
        <v>5092</v>
      </c>
      <c r="X87" s="165">
        <f t="shared" si="56"/>
        <v>0.18777700023326327</v>
      </c>
      <c r="Y87" s="165">
        <f t="shared" si="57"/>
        <v>2.0878401760805352E-3</v>
      </c>
    </row>
    <row r="88" spans="1:25" x14ac:dyDescent="0.25">
      <c r="A88" s="57"/>
      <c r="B88" s="163" t="s">
        <v>133</v>
      </c>
      <c r="C88" s="164">
        <v>63</v>
      </c>
      <c r="D88" s="164">
        <v>262</v>
      </c>
      <c r="E88" s="164">
        <v>286</v>
      </c>
      <c r="F88" s="164">
        <v>329</v>
      </c>
      <c r="G88" s="164">
        <v>349</v>
      </c>
      <c r="H88" s="164">
        <v>336</v>
      </c>
      <c r="I88" s="165">
        <f t="shared" si="54"/>
        <v>-3.7249283667621813E-2</v>
      </c>
      <c r="J88" s="165">
        <f t="shared" si="51"/>
        <v>7.6781572422618568E-4</v>
      </c>
      <c r="K88" s="164">
        <v>50</v>
      </c>
      <c r="L88" s="164">
        <v>1594</v>
      </c>
      <c r="M88" s="164">
        <v>2183</v>
      </c>
      <c r="N88" s="164">
        <v>2147</v>
      </c>
      <c r="O88" s="164">
        <v>2200</v>
      </c>
      <c r="P88" s="164">
        <v>1807</v>
      </c>
      <c r="Q88" s="165">
        <f t="shared" si="55"/>
        <v>-0.17863636363636359</v>
      </c>
      <c r="R88" s="165">
        <f t="shared" si="53"/>
        <v>9.0292258100944445E-4</v>
      </c>
      <c r="S88" s="164">
        <v>113</v>
      </c>
      <c r="T88" s="164">
        <v>2469</v>
      </c>
      <c r="U88" s="164">
        <v>2476</v>
      </c>
      <c r="V88" s="164">
        <v>2549</v>
      </c>
      <c r="W88" s="164">
        <v>2143</v>
      </c>
      <c r="X88" s="165">
        <f t="shared" si="56"/>
        <v>-0.15927814829344844</v>
      </c>
      <c r="Y88" s="165">
        <f t="shared" si="57"/>
        <v>8.7868057685400376E-4</v>
      </c>
    </row>
    <row r="89" spans="1:25" x14ac:dyDescent="0.25">
      <c r="A89" s="57"/>
      <c r="B89" s="163" t="s">
        <v>136</v>
      </c>
      <c r="C89" s="164">
        <v>102</v>
      </c>
      <c r="D89" s="164">
        <v>400</v>
      </c>
      <c r="E89" s="164">
        <v>379</v>
      </c>
      <c r="F89" s="164">
        <v>360</v>
      </c>
      <c r="G89" s="164">
        <v>447</v>
      </c>
      <c r="H89" s="164">
        <v>515</v>
      </c>
      <c r="I89" s="165">
        <f t="shared" si="54"/>
        <v>0.15212527964205824</v>
      </c>
      <c r="J89" s="165">
        <f t="shared" si="51"/>
        <v>1.1768604106443025E-3</v>
      </c>
      <c r="K89" s="164">
        <v>117</v>
      </c>
      <c r="L89" s="164">
        <v>1140</v>
      </c>
      <c r="M89" s="164">
        <v>2146</v>
      </c>
      <c r="N89" s="164">
        <v>2629</v>
      </c>
      <c r="O89" s="164">
        <v>1654</v>
      </c>
      <c r="P89" s="164">
        <v>1922</v>
      </c>
      <c r="Q89" s="165">
        <f t="shared" si="55"/>
        <v>0.16203143893591299</v>
      </c>
      <c r="R89" s="165">
        <f t="shared" si="53"/>
        <v>9.6038583325963047E-4</v>
      </c>
      <c r="S89" s="164">
        <v>219</v>
      </c>
      <c r="T89" s="164">
        <v>2525</v>
      </c>
      <c r="U89" s="164">
        <v>2989</v>
      </c>
      <c r="V89" s="164">
        <v>2101</v>
      </c>
      <c r="W89" s="164">
        <v>2437</v>
      </c>
      <c r="X89" s="165">
        <f t="shared" si="56"/>
        <v>0.15992384578772012</v>
      </c>
      <c r="Y89" s="165">
        <f t="shared" si="57"/>
        <v>9.9922751553579428E-4</v>
      </c>
    </row>
    <row r="90" spans="1:25" x14ac:dyDescent="0.25">
      <c r="A90" s="57"/>
      <c r="B90" s="168" t="s">
        <v>150</v>
      </c>
      <c r="C90" s="169">
        <f t="shared" ref="C90:H90" si="58">C82-SUM(C83:C89)</f>
        <v>3884</v>
      </c>
      <c r="D90" s="169">
        <f t="shared" si="58"/>
        <v>13279</v>
      </c>
      <c r="E90" s="169">
        <f t="shared" si="58"/>
        <v>12563</v>
      </c>
      <c r="F90" s="169">
        <f t="shared" si="58"/>
        <v>15487</v>
      </c>
      <c r="G90" s="169">
        <f t="shared" si="58"/>
        <v>16689</v>
      </c>
      <c r="H90" s="169">
        <f t="shared" si="58"/>
        <v>15980</v>
      </c>
      <c r="I90" s="170">
        <f t="shared" si="54"/>
        <v>-4.2483072682605316E-2</v>
      </c>
      <c r="J90" s="170">
        <f t="shared" si="51"/>
        <v>3.6516950217662048E-2</v>
      </c>
      <c r="K90" s="169">
        <f t="shared" ref="K90:P90" si="59">K82-SUM(K83:K89)</f>
        <v>11718</v>
      </c>
      <c r="L90" s="169">
        <f t="shared" si="59"/>
        <v>37174</v>
      </c>
      <c r="M90" s="169">
        <f t="shared" si="59"/>
        <v>51569</v>
      </c>
      <c r="N90" s="169">
        <f t="shared" si="59"/>
        <v>63153</v>
      </c>
      <c r="O90" s="169">
        <f t="shared" si="59"/>
        <v>62425</v>
      </c>
      <c r="P90" s="169">
        <f t="shared" si="59"/>
        <v>59872</v>
      </c>
      <c r="Q90" s="170">
        <f t="shared" si="55"/>
        <v>-4.0897076491790196E-2</v>
      </c>
      <c r="R90" s="170">
        <f t="shared" si="53"/>
        <v>2.9916868162809883E-2</v>
      </c>
      <c r="S90" s="169">
        <f>S82-SUM(S83:S89)</f>
        <v>15602</v>
      </c>
      <c r="T90" s="169">
        <f>T82-SUM(T83:T89)</f>
        <v>64132</v>
      </c>
      <c r="U90" s="169">
        <f>U82-SUM(U83:U89)</f>
        <v>78640</v>
      </c>
      <c r="V90" s="169">
        <f>V82-SUM(V83:V89)</f>
        <v>79114</v>
      </c>
      <c r="W90" s="169">
        <f>W82-SUM(W83:W89)</f>
        <v>75852</v>
      </c>
      <c r="X90" s="170">
        <f t="shared" si="56"/>
        <v>-4.1231640417625171E-2</v>
      </c>
      <c r="Y90" s="170">
        <f t="shared" si="57"/>
        <v>3.1101110179901956E-2</v>
      </c>
    </row>
    <row r="91" spans="1:25" x14ac:dyDescent="0.25">
      <c r="A91" s="57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</row>
    <row r="92" spans="1:25" x14ac:dyDescent="0.25">
      <c r="A92" s="57"/>
      <c r="B92" s="156" t="s">
        <v>73</v>
      </c>
      <c r="C92" s="176">
        <f t="shared" ref="C92:H92" si="60">C93+C96</f>
        <v>0</v>
      </c>
      <c r="D92" s="176">
        <f t="shared" si="60"/>
        <v>1767</v>
      </c>
      <c r="E92" s="176">
        <f t="shared" si="60"/>
        <v>4510</v>
      </c>
      <c r="F92" s="176">
        <f t="shared" si="60"/>
        <v>4579</v>
      </c>
      <c r="G92" s="176">
        <f t="shared" si="60"/>
        <v>4975</v>
      </c>
      <c r="H92" s="176">
        <f t="shared" si="60"/>
        <v>5277</v>
      </c>
      <c r="I92" s="177">
        <f>IFERROR(H92/G92-1,"-")</f>
        <v>6.0703517587939793E-2</v>
      </c>
      <c r="J92" s="177">
        <f t="shared" ref="J92:J104" si="61">H92/H$8</f>
        <v>1.2058820168873757E-2</v>
      </c>
      <c r="K92" s="176">
        <f t="shared" ref="K92:P92" si="62">K93+K96</f>
        <v>0</v>
      </c>
      <c r="L92" s="176">
        <f t="shared" si="62"/>
        <v>14735</v>
      </c>
      <c r="M92" s="176">
        <f t="shared" si="62"/>
        <v>30513</v>
      </c>
      <c r="N92" s="176">
        <f t="shared" si="62"/>
        <v>29212</v>
      </c>
      <c r="O92" s="176">
        <f t="shared" si="62"/>
        <v>26934</v>
      </c>
      <c r="P92" s="176">
        <f t="shared" si="62"/>
        <v>25835</v>
      </c>
      <c r="Q92" s="177">
        <f>IFERROR(P92/O92-1,"-")</f>
        <v>-4.0803445459270837E-2</v>
      </c>
      <c r="R92" s="177">
        <f t="shared" ref="R92:R104" si="63">P92/P$8</f>
        <v>1.2909244538117873E-2</v>
      </c>
      <c r="S92" s="176">
        <f>S93+S96</f>
        <v>14230</v>
      </c>
      <c r="T92" s="176">
        <f>T93+T96</f>
        <v>35023</v>
      </c>
      <c r="U92" s="176">
        <f>U93+U96</f>
        <v>33791</v>
      </c>
      <c r="V92" s="176">
        <f>V93+V96</f>
        <v>31909</v>
      </c>
      <c r="W92" s="176">
        <f>W93+W96</f>
        <v>31112</v>
      </c>
      <c r="X92" s="177">
        <f>IFERROR(W92/V92-1,"-")</f>
        <v>-2.4977279137547437E-2</v>
      </c>
      <c r="Y92" s="177">
        <f>W92/W$8</f>
        <v>1.2756654273019955E-2</v>
      </c>
    </row>
    <row r="93" spans="1:25" x14ac:dyDescent="0.25">
      <c r="A93" s="57"/>
      <c r="B93" s="159" t="s">
        <v>102</v>
      </c>
      <c r="C93" s="160">
        <v>0</v>
      </c>
      <c r="D93" s="160">
        <v>1440</v>
      </c>
      <c r="E93" s="160">
        <v>3156</v>
      </c>
      <c r="F93" s="160">
        <v>3245</v>
      </c>
      <c r="G93" s="160">
        <v>3563</v>
      </c>
      <c r="H93" s="160">
        <v>4019</v>
      </c>
      <c r="I93" s="161">
        <f>IFERROR(H93/G93-1,"-")</f>
        <v>0.12798203760875659</v>
      </c>
      <c r="J93" s="161">
        <f t="shared" si="61"/>
        <v>9.1840815347173817E-3</v>
      </c>
      <c r="K93" s="160">
        <v>0</v>
      </c>
      <c r="L93" s="160">
        <v>10540</v>
      </c>
      <c r="M93" s="160">
        <v>19950</v>
      </c>
      <c r="N93" s="160">
        <v>17098</v>
      </c>
      <c r="O93" s="160">
        <v>15527</v>
      </c>
      <c r="P93" s="160">
        <v>15512</v>
      </c>
      <c r="Q93" s="161">
        <f>IFERROR(P93/O93-1,"-")</f>
        <v>-9.6605912281833017E-4</v>
      </c>
      <c r="R93" s="161">
        <f t="shared" si="63"/>
        <v>7.7510432078685678E-3</v>
      </c>
      <c r="S93" s="160">
        <v>9042</v>
      </c>
      <c r="T93" s="160">
        <v>23106</v>
      </c>
      <c r="U93" s="160">
        <v>20343</v>
      </c>
      <c r="V93" s="160">
        <v>19090</v>
      </c>
      <c r="W93" s="160">
        <v>19531</v>
      </c>
      <c r="X93" s="161">
        <f>IFERROR(W93/V93-1,"-")</f>
        <v>2.3101100052383527E-2</v>
      </c>
      <c r="Y93" s="161">
        <f>W93/W$8</f>
        <v>8.0081709503199011E-3</v>
      </c>
    </row>
    <row r="94" spans="1:25" x14ac:dyDescent="0.25">
      <c r="A94" s="57"/>
      <c r="B94" s="163" t="s">
        <v>108</v>
      </c>
      <c r="C94" s="164">
        <v>0</v>
      </c>
      <c r="D94" s="164">
        <v>1120</v>
      </c>
      <c r="E94" s="164">
        <v>2249</v>
      </c>
      <c r="F94" s="164">
        <v>2322</v>
      </c>
      <c r="G94" s="164">
        <v>2560</v>
      </c>
      <c r="H94" s="164">
        <v>2801</v>
      </c>
      <c r="I94" s="165">
        <f>IFERROR(H94/G94-1,"-")</f>
        <v>9.4140625000000089E-2</v>
      </c>
      <c r="J94" s="165">
        <f t="shared" si="61"/>
        <v>6.4007495343974593E-3</v>
      </c>
      <c r="K94" s="164">
        <v>0</v>
      </c>
      <c r="L94" s="164">
        <v>4853</v>
      </c>
      <c r="M94" s="164">
        <v>4915</v>
      </c>
      <c r="N94" s="164">
        <v>3958</v>
      </c>
      <c r="O94" s="164">
        <v>3652</v>
      </c>
      <c r="P94" s="164">
        <v>5254</v>
      </c>
      <c r="Q94" s="165">
        <f>IFERROR(P94/O94-1,"-")</f>
        <v>0.43866374589266166</v>
      </c>
      <c r="R94" s="165">
        <f t="shared" si="63"/>
        <v>2.6253211071519764E-3</v>
      </c>
      <c r="S94" s="164">
        <v>4883</v>
      </c>
      <c r="T94" s="164">
        <v>7164</v>
      </c>
      <c r="U94" s="164">
        <v>6280</v>
      </c>
      <c r="V94" s="164">
        <v>6212</v>
      </c>
      <c r="W94" s="164">
        <v>8055</v>
      </c>
      <c r="X94" s="165">
        <f>IFERROR(W94/V94-1,"-")</f>
        <v>0.29668383773341911</v>
      </c>
      <c r="Y94" s="165">
        <f>W94/W$8</f>
        <v>3.3027401057204851E-3</v>
      </c>
    </row>
    <row r="95" spans="1:25" x14ac:dyDescent="0.25">
      <c r="A95" s="57"/>
      <c r="B95" s="163" t="s">
        <v>105</v>
      </c>
      <c r="C95" s="164">
        <v>0</v>
      </c>
      <c r="D95" s="164">
        <v>320</v>
      </c>
      <c r="E95" s="164">
        <v>907</v>
      </c>
      <c r="F95" s="164">
        <v>923</v>
      </c>
      <c r="G95" s="164">
        <v>1003</v>
      </c>
      <c r="H95" s="164">
        <v>1218</v>
      </c>
      <c r="I95" s="165">
        <f>IFERROR(H95/G95-1,"-")</f>
        <v>0.21435692921236282</v>
      </c>
      <c r="J95" s="165">
        <f t="shared" si="61"/>
        <v>2.7833320003199232E-3</v>
      </c>
      <c r="K95" s="164">
        <v>0</v>
      </c>
      <c r="L95" s="164">
        <v>5687</v>
      </c>
      <c r="M95" s="164">
        <v>15035</v>
      </c>
      <c r="N95" s="164">
        <v>13140</v>
      </c>
      <c r="O95" s="164">
        <v>11875</v>
      </c>
      <c r="P95" s="164">
        <v>10258</v>
      </c>
      <c r="Q95" s="165">
        <f>IFERROR(P95/O95-1,"-")</f>
        <v>-0.13616842105263161</v>
      </c>
      <c r="R95" s="165">
        <f t="shared" si="63"/>
        <v>5.1257221007165914E-3</v>
      </c>
      <c r="S95" s="164">
        <v>4159</v>
      </c>
      <c r="T95" s="164">
        <v>15942</v>
      </c>
      <c r="U95" s="164">
        <v>14063</v>
      </c>
      <c r="V95" s="164">
        <v>12878</v>
      </c>
      <c r="W95" s="164">
        <v>11476</v>
      </c>
      <c r="X95" s="165">
        <f>IFERROR(W95/V95-1,"-")</f>
        <v>-0.10886783662059329</v>
      </c>
      <c r="Y95" s="165">
        <f>W95/W$8</f>
        <v>4.7054308445994147E-3</v>
      </c>
    </row>
    <row r="96" spans="1:25" x14ac:dyDescent="0.25">
      <c r="A96" s="57"/>
      <c r="B96" s="159" t="s">
        <v>112</v>
      </c>
      <c r="C96" s="160">
        <v>0</v>
      </c>
      <c r="D96" s="160">
        <v>327</v>
      </c>
      <c r="E96" s="160">
        <v>1354</v>
      </c>
      <c r="F96" s="160">
        <v>1334</v>
      </c>
      <c r="G96" s="160">
        <v>1412</v>
      </c>
      <c r="H96" s="160">
        <v>1258</v>
      </c>
      <c r="I96" s="161">
        <f>IFERROR(H96/G96-1,"-")</f>
        <v>-0.10906515580736542</v>
      </c>
      <c r="J96" s="161">
        <f t="shared" si="61"/>
        <v>2.8747386341563741E-3</v>
      </c>
      <c r="K96" s="160">
        <v>0</v>
      </c>
      <c r="L96" s="160">
        <v>4195</v>
      </c>
      <c r="M96" s="160">
        <v>10563</v>
      </c>
      <c r="N96" s="160">
        <v>12114</v>
      </c>
      <c r="O96" s="160">
        <v>11407</v>
      </c>
      <c r="P96" s="160">
        <v>10323</v>
      </c>
      <c r="Q96" s="161">
        <f>IFERROR(P96/O96-1,"-")</f>
        <v>-9.5029367931971587E-2</v>
      </c>
      <c r="R96" s="161">
        <f t="shared" si="63"/>
        <v>5.1582013302493056E-3</v>
      </c>
      <c r="S96" s="160">
        <v>5188</v>
      </c>
      <c r="T96" s="160">
        <v>11917</v>
      </c>
      <c r="U96" s="160">
        <v>13448</v>
      </c>
      <c r="V96" s="160">
        <v>12819</v>
      </c>
      <c r="W96" s="160">
        <v>11581</v>
      </c>
      <c r="X96" s="161">
        <f>IFERROR(W96/V96-1,"-")</f>
        <v>-9.6575395896715821E-2</v>
      </c>
      <c r="Y96" s="161">
        <f>W96/W$8</f>
        <v>4.7484833227000546E-3</v>
      </c>
    </row>
    <row r="97" spans="1:25" s="57" customFormat="1" x14ac:dyDescent="0.25">
      <c r="B97" s="163" t="s">
        <v>115</v>
      </c>
      <c r="C97" s="164">
        <v>0</v>
      </c>
      <c r="D97" s="164">
        <v>9</v>
      </c>
      <c r="E97" s="164">
        <v>77</v>
      </c>
      <c r="F97" s="164">
        <v>124</v>
      </c>
      <c r="G97" s="164">
        <v>76</v>
      </c>
      <c r="H97" s="164">
        <v>186</v>
      </c>
      <c r="I97" s="165">
        <f t="shared" ref="I97:I104" si="64">IFERROR(H97/G97-1,"-")</f>
        <v>1.4473684210526314</v>
      </c>
      <c r="J97" s="165">
        <f t="shared" si="61"/>
        <v>4.2504084733949567E-4</v>
      </c>
      <c r="K97" s="164">
        <v>0</v>
      </c>
      <c r="L97" s="164">
        <v>465</v>
      </c>
      <c r="M97" s="164">
        <v>1644</v>
      </c>
      <c r="N97" s="164">
        <v>1877</v>
      </c>
      <c r="O97" s="164">
        <v>1614</v>
      </c>
      <c r="P97" s="164">
        <v>1436</v>
      </c>
      <c r="Q97" s="165">
        <f t="shared" ref="Q97:Q104" si="65">IFERROR(P97/O97-1,"-")</f>
        <v>-0.11028500619578685</v>
      </c>
      <c r="R97" s="165">
        <f t="shared" si="63"/>
        <v>7.1754113244580089E-4</v>
      </c>
      <c r="S97" s="164">
        <v>194</v>
      </c>
      <c r="T97" s="164">
        <v>1721</v>
      </c>
      <c r="U97" s="164">
        <v>2001</v>
      </c>
      <c r="V97" s="164">
        <v>1690</v>
      </c>
      <c r="W97" s="164">
        <v>1622</v>
      </c>
      <c r="X97" s="165">
        <f t="shared" ref="X97:X104" si="66">IFERROR(W97/V97-1,"-")</f>
        <v>-4.0236686390532572E-2</v>
      </c>
      <c r="Y97" s="165">
        <f t="shared" ref="Y97:Y104" si="67">W97/W$8</f>
        <v>6.6505828075464019E-4</v>
      </c>
    </row>
    <row r="98" spans="1:25" s="57" customFormat="1" x14ac:dyDescent="0.25">
      <c r="B98" s="163" t="s">
        <v>118</v>
      </c>
      <c r="C98" s="164">
        <v>0</v>
      </c>
      <c r="D98" s="164">
        <v>45</v>
      </c>
      <c r="E98" s="164">
        <v>174</v>
      </c>
      <c r="F98" s="164">
        <v>219</v>
      </c>
      <c r="G98" s="164">
        <v>208</v>
      </c>
      <c r="H98" s="164">
        <v>155</v>
      </c>
      <c r="I98" s="165">
        <f t="shared" si="64"/>
        <v>-0.25480769230769229</v>
      </c>
      <c r="J98" s="165">
        <f t="shared" si="61"/>
        <v>3.5420070611624641E-4</v>
      </c>
      <c r="K98" s="164">
        <v>0</v>
      </c>
      <c r="L98" s="164">
        <v>804</v>
      </c>
      <c r="M98" s="164">
        <v>1958</v>
      </c>
      <c r="N98" s="164">
        <v>2394</v>
      </c>
      <c r="O98" s="164">
        <v>2089</v>
      </c>
      <c r="P98" s="164">
        <v>1840</v>
      </c>
      <c r="Q98" s="165">
        <f t="shared" si="65"/>
        <v>-0.11919578745811388</v>
      </c>
      <c r="R98" s="165">
        <f t="shared" si="63"/>
        <v>9.1941203600297608E-4</v>
      </c>
      <c r="S98" s="164">
        <v>779</v>
      </c>
      <c r="T98" s="164">
        <v>2132</v>
      </c>
      <c r="U98" s="164">
        <v>2613</v>
      </c>
      <c r="V98" s="164">
        <v>2297</v>
      </c>
      <c r="W98" s="164">
        <v>1995</v>
      </c>
      <c r="X98" s="165">
        <f t="shared" si="66"/>
        <v>-0.13147583804962992</v>
      </c>
      <c r="Y98" s="165">
        <f t="shared" si="67"/>
        <v>8.1799708391215001E-4</v>
      </c>
    </row>
    <row r="99" spans="1:25" x14ac:dyDescent="0.25">
      <c r="A99" s="57"/>
      <c r="B99" s="163" t="s">
        <v>121</v>
      </c>
      <c r="C99" s="164">
        <v>0</v>
      </c>
      <c r="D99" s="164">
        <v>104</v>
      </c>
      <c r="E99" s="164">
        <v>548</v>
      </c>
      <c r="F99" s="164">
        <v>386</v>
      </c>
      <c r="G99" s="164">
        <v>458</v>
      </c>
      <c r="H99" s="164">
        <v>332</v>
      </c>
      <c r="I99" s="165">
        <f t="shared" si="64"/>
        <v>-0.27510917030567683</v>
      </c>
      <c r="J99" s="165">
        <f t="shared" si="61"/>
        <v>7.5867506084254064E-4</v>
      </c>
      <c r="K99" s="164">
        <v>0</v>
      </c>
      <c r="L99" s="164">
        <v>779</v>
      </c>
      <c r="M99" s="164">
        <v>1755</v>
      </c>
      <c r="N99" s="164">
        <v>1880</v>
      </c>
      <c r="O99" s="164">
        <v>1715</v>
      </c>
      <c r="P99" s="164">
        <v>1787</v>
      </c>
      <c r="Q99" s="165">
        <f t="shared" si="65"/>
        <v>4.1982507288629733E-2</v>
      </c>
      <c r="R99" s="165">
        <f t="shared" si="63"/>
        <v>8.9292897192245558E-4</v>
      </c>
      <c r="S99" s="164">
        <v>2064</v>
      </c>
      <c r="T99" s="164">
        <v>2303</v>
      </c>
      <c r="U99" s="164">
        <v>2266</v>
      </c>
      <c r="V99" s="164">
        <v>2173</v>
      </c>
      <c r="W99" s="164">
        <v>2119</v>
      </c>
      <c r="X99" s="165">
        <f t="shared" si="66"/>
        <v>-2.4850437183617125E-2</v>
      </c>
      <c r="Y99" s="165">
        <f t="shared" si="67"/>
        <v>8.6884001043100042E-4</v>
      </c>
    </row>
    <row r="100" spans="1:25" x14ac:dyDescent="0.25">
      <c r="A100" s="57"/>
      <c r="B100" s="163" t="s">
        <v>128</v>
      </c>
      <c r="C100" s="164">
        <v>0</v>
      </c>
      <c r="D100" s="164">
        <v>10</v>
      </c>
      <c r="E100" s="164">
        <v>17</v>
      </c>
      <c r="F100" s="164">
        <v>57</v>
      </c>
      <c r="G100" s="164">
        <v>46</v>
      </c>
      <c r="H100" s="164">
        <v>43</v>
      </c>
      <c r="I100" s="165">
        <f t="shared" si="64"/>
        <v>-6.5217391304347783E-2</v>
      </c>
      <c r="J100" s="165">
        <f t="shared" si="61"/>
        <v>9.8262131374184482E-5</v>
      </c>
      <c r="K100" s="164">
        <v>0</v>
      </c>
      <c r="L100" s="164">
        <v>302</v>
      </c>
      <c r="M100" s="164">
        <v>552</v>
      </c>
      <c r="N100" s="164">
        <v>570</v>
      </c>
      <c r="O100" s="164">
        <v>576</v>
      </c>
      <c r="P100" s="164">
        <v>547</v>
      </c>
      <c r="Q100" s="165">
        <f t="shared" si="65"/>
        <v>-5.034722222222221E-2</v>
      </c>
      <c r="R100" s="165">
        <f t="shared" si="63"/>
        <v>2.733252085291456E-4</v>
      </c>
      <c r="S100" s="164">
        <v>99</v>
      </c>
      <c r="T100" s="164">
        <v>569</v>
      </c>
      <c r="U100" s="164">
        <v>627</v>
      </c>
      <c r="V100" s="164">
        <v>622</v>
      </c>
      <c r="W100" s="164">
        <v>590</v>
      </c>
      <c r="X100" s="165">
        <f t="shared" si="66"/>
        <v>-5.144694533762062E-2</v>
      </c>
      <c r="Y100" s="165">
        <f t="shared" si="67"/>
        <v>2.4191392456549799E-4</v>
      </c>
    </row>
    <row r="101" spans="1:25" x14ac:dyDescent="0.25">
      <c r="A101" s="57"/>
      <c r="B101" s="163" t="s">
        <v>124</v>
      </c>
      <c r="C101" s="164">
        <v>0</v>
      </c>
      <c r="D101" s="164">
        <v>0</v>
      </c>
      <c r="E101" s="164">
        <v>61</v>
      </c>
      <c r="F101" s="164">
        <v>30</v>
      </c>
      <c r="G101" s="164">
        <v>49</v>
      </c>
      <c r="H101" s="164">
        <v>50</v>
      </c>
      <c r="I101" s="165">
        <f t="shared" si="64"/>
        <v>2.0408163265306145E-2</v>
      </c>
      <c r="J101" s="165">
        <f t="shared" si="61"/>
        <v>1.1425829229556335E-4</v>
      </c>
      <c r="K101" s="164">
        <v>0</v>
      </c>
      <c r="L101" s="164">
        <v>184</v>
      </c>
      <c r="M101" s="164">
        <v>275</v>
      </c>
      <c r="N101" s="164">
        <v>509</v>
      </c>
      <c r="O101" s="164">
        <v>474</v>
      </c>
      <c r="P101" s="164">
        <v>441</v>
      </c>
      <c r="Q101" s="165">
        <f t="shared" si="65"/>
        <v>-6.9620253164557E-2</v>
      </c>
      <c r="R101" s="165">
        <f t="shared" si="63"/>
        <v>2.2035908036810461E-4</v>
      </c>
      <c r="S101" s="164">
        <v>197</v>
      </c>
      <c r="T101" s="164">
        <v>336</v>
      </c>
      <c r="U101" s="164">
        <v>539</v>
      </c>
      <c r="V101" s="164">
        <v>523</v>
      </c>
      <c r="W101" s="164">
        <v>491</v>
      </c>
      <c r="X101" s="165">
        <f t="shared" si="66"/>
        <v>-6.1185468451242842E-2</v>
      </c>
      <c r="Y101" s="165">
        <f t="shared" si="67"/>
        <v>2.0132158807060935E-4</v>
      </c>
    </row>
    <row r="102" spans="1:25" x14ac:dyDescent="0.25">
      <c r="A102" s="57"/>
      <c r="B102" s="163" t="s">
        <v>133</v>
      </c>
      <c r="C102" s="164">
        <v>0</v>
      </c>
      <c r="D102" s="164">
        <v>0</v>
      </c>
      <c r="E102" s="164">
        <v>9</v>
      </c>
      <c r="F102" s="164">
        <v>16</v>
      </c>
      <c r="G102" s="164">
        <v>12</v>
      </c>
      <c r="H102" s="164">
        <v>11</v>
      </c>
      <c r="I102" s="165">
        <f t="shared" si="64"/>
        <v>-8.333333333333337E-2</v>
      </c>
      <c r="J102" s="165">
        <f t="shared" si="61"/>
        <v>2.5136824305023935E-5</v>
      </c>
      <c r="K102" s="164">
        <v>0</v>
      </c>
      <c r="L102" s="164">
        <v>31</v>
      </c>
      <c r="M102" s="164">
        <v>87</v>
      </c>
      <c r="N102" s="164">
        <v>145</v>
      </c>
      <c r="O102" s="164">
        <v>141</v>
      </c>
      <c r="P102" s="164">
        <v>112</v>
      </c>
      <c r="Q102" s="165">
        <f t="shared" si="65"/>
        <v>-0.20567375886524819</v>
      </c>
      <c r="R102" s="165">
        <f t="shared" si="63"/>
        <v>5.5964210887137676E-5</v>
      </c>
      <c r="S102" s="164">
        <v>19</v>
      </c>
      <c r="T102" s="164">
        <v>96</v>
      </c>
      <c r="U102" s="164">
        <v>161</v>
      </c>
      <c r="V102" s="164">
        <v>153</v>
      </c>
      <c r="W102" s="164">
        <v>123</v>
      </c>
      <c r="X102" s="165">
        <f t="shared" si="66"/>
        <v>-0.19607843137254899</v>
      </c>
      <c r="Y102" s="165">
        <f t="shared" si="67"/>
        <v>5.0432902917891951E-5</v>
      </c>
    </row>
    <row r="103" spans="1:25" x14ac:dyDescent="0.25">
      <c r="A103" s="57"/>
      <c r="B103" s="163" t="s">
        <v>136</v>
      </c>
      <c r="C103" s="164">
        <v>0</v>
      </c>
      <c r="D103" s="164">
        <v>0</v>
      </c>
      <c r="E103" s="164">
        <v>0</v>
      </c>
      <c r="F103" s="164">
        <v>11</v>
      </c>
      <c r="G103" s="164">
        <v>8</v>
      </c>
      <c r="H103" s="164">
        <v>4</v>
      </c>
      <c r="I103" s="165">
        <f t="shared" si="64"/>
        <v>-0.5</v>
      </c>
      <c r="J103" s="165">
        <f t="shared" si="61"/>
        <v>9.1406633836450684E-6</v>
      </c>
      <c r="K103" s="164">
        <v>0</v>
      </c>
      <c r="L103" s="164">
        <v>34</v>
      </c>
      <c r="M103" s="164">
        <v>164</v>
      </c>
      <c r="N103" s="164">
        <v>256</v>
      </c>
      <c r="O103" s="164">
        <v>141</v>
      </c>
      <c r="P103" s="164">
        <v>111</v>
      </c>
      <c r="Q103" s="165">
        <f t="shared" si="65"/>
        <v>-0.21276595744680848</v>
      </c>
      <c r="R103" s="165">
        <f t="shared" si="63"/>
        <v>5.5464530432788231E-5</v>
      </c>
      <c r="S103" s="164">
        <v>44</v>
      </c>
      <c r="T103" s="164">
        <v>164</v>
      </c>
      <c r="U103" s="164">
        <v>267</v>
      </c>
      <c r="V103" s="164">
        <v>149</v>
      </c>
      <c r="W103" s="164">
        <v>115</v>
      </c>
      <c r="X103" s="165">
        <f t="shared" si="66"/>
        <v>-0.22818791946308725</v>
      </c>
      <c r="Y103" s="165">
        <f t="shared" si="67"/>
        <v>4.7152714110224186E-5</v>
      </c>
    </row>
    <row r="104" spans="1:25" x14ac:dyDescent="0.25">
      <c r="A104" s="57"/>
      <c r="B104" s="168" t="s">
        <v>150</v>
      </c>
      <c r="C104" s="169">
        <f t="shared" ref="C104:H104" si="68">C96-SUM(C97:C103)</f>
        <v>0</v>
      </c>
      <c r="D104" s="169">
        <f t="shared" si="68"/>
        <v>159</v>
      </c>
      <c r="E104" s="169">
        <f t="shared" si="68"/>
        <v>468</v>
      </c>
      <c r="F104" s="169">
        <f t="shared" si="68"/>
        <v>491</v>
      </c>
      <c r="G104" s="169">
        <f t="shared" si="68"/>
        <v>555</v>
      </c>
      <c r="H104" s="169">
        <f t="shared" si="68"/>
        <v>477</v>
      </c>
      <c r="I104" s="170">
        <f t="shared" si="64"/>
        <v>-0.14054054054054055</v>
      </c>
      <c r="J104" s="170">
        <f t="shared" si="61"/>
        <v>1.0900241084996743E-3</v>
      </c>
      <c r="K104" s="169">
        <f t="shared" ref="K104:P104" si="69">K96-SUM(K97:K103)</f>
        <v>0</v>
      </c>
      <c r="L104" s="169">
        <f t="shared" si="69"/>
        <v>1596</v>
      </c>
      <c r="M104" s="169">
        <f t="shared" si="69"/>
        <v>4128</v>
      </c>
      <c r="N104" s="169">
        <f t="shared" si="69"/>
        <v>4483</v>
      </c>
      <c r="O104" s="169">
        <f t="shared" si="69"/>
        <v>4657</v>
      </c>
      <c r="P104" s="169">
        <f t="shared" si="69"/>
        <v>4049</v>
      </c>
      <c r="Q104" s="170">
        <f t="shared" si="65"/>
        <v>-0.13055615202920334</v>
      </c>
      <c r="R104" s="170">
        <f t="shared" si="63"/>
        <v>2.023206159660897E-3</v>
      </c>
      <c r="S104" s="169">
        <f>S96-SUM(S97:S103)</f>
        <v>1792</v>
      </c>
      <c r="T104" s="169">
        <f>T96-SUM(T97:T103)</f>
        <v>4596</v>
      </c>
      <c r="U104" s="169">
        <f>U96-SUM(U97:U103)</f>
        <v>4974</v>
      </c>
      <c r="V104" s="169">
        <f>V96-SUM(V97:V103)</f>
        <v>5212</v>
      </c>
      <c r="W104" s="169">
        <f>W96-SUM(W97:W103)</f>
        <v>4526</v>
      </c>
      <c r="X104" s="170">
        <f t="shared" si="66"/>
        <v>-0.13161933998465081</v>
      </c>
      <c r="Y104" s="170">
        <f t="shared" si="67"/>
        <v>1.8557668179380404E-3</v>
      </c>
    </row>
    <row r="105" spans="1:25" x14ac:dyDescent="0.25">
      <c r="A105" s="57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</row>
    <row r="106" spans="1:25" x14ac:dyDescent="0.25">
      <c r="A106" s="57"/>
      <c r="B106" s="156" t="s">
        <v>73</v>
      </c>
      <c r="C106" s="176">
        <f t="shared" ref="C106:H106" si="70">C107+C110</f>
        <v>0</v>
      </c>
      <c r="D106" s="176">
        <f t="shared" si="70"/>
        <v>0</v>
      </c>
      <c r="E106" s="176">
        <f t="shared" si="70"/>
        <v>0</v>
      </c>
      <c r="F106" s="176">
        <f t="shared" si="70"/>
        <v>0</v>
      </c>
      <c r="G106" s="176">
        <f t="shared" si="70"/>
        <v>0</v>
      </c>
      <c r="H106" s="176">
        <f t="shared" si="70"/>
        <v>0</v>
      </c>
      <c r="I106" s="177" t="str">
        <f>IFERROR(H106/G106-1,"-")</f>
        <v>-</v>
      </c>
      <c r="J106" s="177">
        <f t="shared" ref="J106:J118" si="71">H106/H$8</f>
        <v>0</v>
      </c>
      <c r="K106" s="176">
        <f t="shared" ref="K106:P106" si="72">K107+K110</f>
        <v>0</v>
      </c>
      <c r="L106" s="176">
        <f t="shared" si="72"/>
        <v>0</v>
      </c>
      <c r="M106" s="176">
        <f t="shared" si="72"/>
        <v>0</v>
      </c>
      <c r="N106" s="176">
        <f t="shared" si="72"/>
        <v>0</v>
      </c>
      <c r="O106" s="176">
        <f t="shared" si="72"/>
        <v>0</v>
      </c>
      <c r="P106" s="176">
        <f t="shared" si="72"/>
        <v>0</v>
      </c>
      <c r="Q106" s="177" t="str">
        <f>IFERROR(P106/O106-1,"-")</f>
        <v>-</v>
      </c>
      <c r="R106" s="177">
        <f t="shared" ref="R106:R118" si="73">P106/P$8</f>
        <v>0</v>
      </c>
      <c r="S106" s="176">
        <f>S107+S110</f>
        <v>40119</v>
      </c>
      <c r="T106" s="176">
        <f>T107+T110</f>
        <v>130179</v>
      </c>
      <c r="U106" s="176">
        <f>U107+U110</f>
        <v>120964</v>
      </c>
      <c r="V106" s="176">
        <f>V107+V110</f>
        <v>131872</v>
      </c>
      <c r="W106" s="176">
        <f>W107+W110</f>
        <v>113182</v>
      </c>
      <c r="X106" s="177">
        <f>IFERROR(W106/V106-1,"-")</f>
        <v>-0.14172834263528267</v>
      </c>
      <c r="Y106" s="177">
        <f>W106/W$8</f>
        <v>4.6407291203681686E-2</v>
      </c>
    </row>
    <row r="107" spans="1:25" x14ac:dyDescent="0.25">
      <c r="A107" s="57"/>
      <c r="B107" s="159" t="s">
        <v>102</v>
      </c>
      <c r="C107" s="160">
        <v>0</v>
      </c>
      <c r="D107" s="160">
        <v>0</v>
      </c>
      <c r="E107" s="160">
        <v>0</v>
      </c>
      <c r="F107" s="160">
        <v>0</v>
      </c>
      <c r="G107" s="160">
        <v>0</v>
      </c>
      <c r="H107" s="160">
        <v>0</v>
      </c>
      <c r="I107" s="161" t="str">
        <f>IFERROR(H107/G107-1,"-")</f>
        <v>-</v>
      </c>
      <c r="J107" s="161">
        <f t="shared" si="71"/>
        <v>0</v>
      </c>
      <c r="K107" s="160">
        <v>0</v>
      </c>
      <c r="L107" s="160">
        <v>0</v>
      </c>
      <c r="M107" s="160">
        <v>0</v>
      </c>
      <c r="N107" s="160">
        <v>0</v>
      </c>
      <c r="O107" s="160">
        <v>0</v>
      </c>
      <c r="P107" s="160">
        <v>0</v>
      </c>
      <c r="Q107" s="161" t="str">
        <f>IFERROR(P107/O107-1,"-")</f>
        <v>-</v>
      </c>
      <c r="R107" s="161">
        <f t="shared" si="73"/>
        <v>0</v>
      </c>
      <c r="S107" s="160">
        <v>23621</v>
      </c>
      <c r="T107" s="160">
        <v>27482</v>
      </c>
      <c r="U107" s="160">
        <v>25067</v>
      </c>
      <c r="V107" s="160">
        <v>28025</v>
      </c>
      <c r="W107" s="160">
        <v>21901</v>
      </c>
      <c r="X107" s="161">
        <f>IFERROR(W107/V107-1,"-")</f>
        <v>-0.21851917930419273</v>
      </c>
      <c r="Y107" s="161">
        <f>W107/W$8</f>
        <v>8.9799268845914774E-3</v>
      </c>
    </row>
    <row r="108" spans="1:25" x14ac:dyDescent="0.25">
      <c r="A108" s="57"/>
      <c r="B108" s="163" t="s">
        <v>108</v>
      </c>
      <c r="C108" s="164">
        <v>0</v>
      </c>
      <c r="D108" s="164">
        <v>0</v>
      </c>
      <c r="E108" s="164">
        <v>0</v>
      </c>
      <c r="F108" s="164">
        <v>0</v>
      </c>
      <c r="G108" s="164">
        <v>0</v>
      </c>
      <c r="H108" s="164">
        <v>0</v>
      </c>
      <c r="I108" s="165" t="str">
        <f>IFERROR(H108/G108-1,"-")</f>
        <v>-</v>
      </c>
      <c r="J108" s="165">
        <f t="shared" si="71"/>
        <v>0</v>
      </c>
      <c r="K108" s="164">
        <v>0</v>
      </c>
      <c r="L108" s="164">
        <v>0</v>
      </c>
      <c r="M108" s="164">
        <v>0</v>
      </c>
      <c r="N108" s="164">
        <v>0</v>
      </c>
      <c r="O108" s="164">
        <v>0</v>
      </c>
      <c r="P108" s="164">
        <v>0</v>
      </c>
      <c r="Q108" s="165" t="str">
        <f>IFERROR(P108/O108-1,"-")</f>
        <v>-</v>
      </c>
      <c r="R108" s="165">
        <f t="shared" si="73"/>
        <v>0</v>
      </c>
      <c r="S108" s="164">
        <v>14663</v>
      </c>
      <c r="T108" s="164">
        <v>10100</v>
      </c>
      <c r="U108" s="164">
        <v>6918</v>
      </c>
      <c r="V108" s="164">
        <v>9152</v>
      </c>
      <c r="W108" s="164">
        <v>12391</v>
      </c>
      <c r="X108" s="165">
        <f>IFERROR(W108/V108-1,"-")</f>
        <v>0.35391171328671334</v>
      </c>
      <c r="Y108" s="165">
        <f>W108/W$8</f>
        <v>5.0806024394764162E-3</v>
      </c>
    </row>
    <row r="109" spans="1:25" x14ac:dyDescent="0.25">
      <c r="A109" s="57"/>
      <c r="B109" s="163" t="s">
        <v>105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4">
        <v>0</v>
      </c>
      <c r="I109" s="165" t="str">
        <f>IFERROR(H109/G109-1,"-")</f>
        <v>-</v>
      </c>
      <c r="J109" s="165">
        <f t="shared" si="71"/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4">
        <v>0</v>
      </c>
      <c r="Q109" s="165" t="str">
        <f>IFERROR(P109/O109-1,"-")</f>
        <v>-</v>
      </c>
      <c r="R109" s="165">
        <f t="shared" si="73"/>
        <v>0</v>
      </c>
      <c r="S109" s="164">
        <v>8958</v>
      </c>
      <c r="T109" s="164">
        <v>17382</v>
      </c>
      <c r="U109" s="164">
        <v>18149</v>
      </c>
      <c r="V109" s="164">
        <v>18873</v>
      </c>
      <c r="W109" s="164">
        <v>9510</v>
      </c>
      <c r="X109" s="165">
        <f>IFERROR(W109/V109-1,"-")</f>
        <v>-0.49610554760769354</v>
      </c>
      <c r="Y109" s="165">
        <f>W109/W$8</f>
        <v>3.8993244451150607E-3</v>
      </c>
    </row>
    <row r="110" spans="1:25" x14ac:dyDescent="0.25">
      <c r="A110" s="57"/>
      <c r="B110" s="159" t="s">
        <v>112</v>
      </c>
      <c r="C110" s="160">
        <v>0</v>
      </c>
      <c r="D110" s="160">
        <v>0</v>
      </c>
      <c r="E110" s="160">
        <v>0</v>
      </c>
      <c r="F110" s="160">
        <v>0</v>
      </c>
      <c r="G110" s="160">
        <v>0</v>
      </c>
      <c r="H110" s="160">
        <v>0</v>
      </c>
      <c r="I110" s="161" t="str">
        <f>IFERROR(H110/G110-1,"-")</f>
        <v>-</v>
      </c>
      <c r="J110" s="161">
        <f t="shared" si="71"/>
        <v>0</v>
      </c>
      <c r="K110" s="160">
        <v>0</v>
      </c>
      <c r="L110" s="160">
        <v>0</v>
      </c>
      <c r="M110" s="160">
        <v>0</v>
      </c>
      <c r="N110" s="160">
        <v>0</v>
      </c>
      <c r="O110" s="160">
        <v>0</v>
      </c>
      <c r="P110" s="160">
        <v>0</v>
      </c>
      <c r="Q110" s="161" t="str">
        <f>IFERROR(P110/O110-1,"-")</f>
        <v>-</v>
      </c>
      <c r="R110" s="161">
        <f t="shared" si="73"/>
        <v>0</v>
      </c>
      <c r="S110" s="160">
        <v>16498</v>
      </c>
      <c r="T110" s="160">
        <v>102697</v>
      </c>
      <c r="U110" s="160">
        <v>95897</v>
      </c>
      <c r="V110" s="160">
        <v>103847</v>
      </c>
      <c r="W110" s="160">
        <v>91281</v>
      </c>
      <c r="X110" s="161">
        <f>IFERROR(W110/V110-1,"-")</f>
        <v>-0.12100493995974848</v>
      </c>
      <c r="Y110" s="161">
        <f>W110/W$8</f>
        <v>3.742736431909021E-2</v>
      </c>
    </row>
    <row r="111" spans="1:25" s="57" customFormat="1" x14ac:dyDescent="0.25">
      <c r="B111" s="163" t="s">
        <v>115</v>
      </c>
      <c r="C111" s="164">
        <v>0</v>
      </c>
      <c r="D111" s="164">
        <v>0</v>
      </c>
      <c r="E111" s="164">
        <v>0</v>
      </c>
      <c r="F111" s="164">
        <v>0</v>
      </c>
      <c r="G111" s="164">
        <v>0</v>
      </c>
      <c r="H111" s="164">
        <v>0</v>
      </c>
      <c r="I111" s="165" t="str">
        <f t="shared" ref="I111:I118" si="74">IFERROR(H111/G111-1,"-")</f>
        <v>-</v>
      </c>
      <c r="J111" s="165">
        <f t="shared" si="71"/>
        <v>0</v>
      </c>
      <c r="K111" s="164">
        <v>0</v>
      </c>
      <c r="L111" s="164">
        <v>0</v>
      </c>
      <c r="M111" s="164">
        <v>0</v>
      </c>
      <c r="N111" s="164">
        <v>0</v>
      </c>
      <c r="O111" s="164">
        <v>0</v>
      </c>
      <c r="P111" s="164">
        <v>0</v>
      </c>
      <c r="Q111" s="165" t="str">
        <f t="shared" ref="Q111:Q118" si="75">IFERROR(P111/O111-1,"-")</f>
        <v>-</v>
      </c>
      <c r="R111" s="165">
        <f t="shared" si="73"/>
        <v>0</v>
      </c>
      <c r="S111" s="164">
        <v>2558</v>
      </c>
      <c r="T111" s="164">
        <v>67050</v>
      </c>
      <c r="U111" s="164">
        <v>59434</v>
      </c>
      <c r="V111" s="164">
        <v>61942</v>
      </c>
      <c r="W111" s="164">
        <v>57507</v>
      </c>
      <c r="X111" s="165">
        <f t="shared" ref="X111:X118" si="76">IFERROR(W111/V111-1,"-")</f>
        <v>-7.1599237996835763E-2</v>
      </c>
      <c r="Y111" s="165">
        <f t="shared" ref="Y111:Y118" si="77">W111/W$8</f>
        <v>2.3579227220318803E-2</v>
      </c>
    </row>
    <row r="112" spans="1:25" s="57" customFormat="1" x14ac:dyDescent="0.25">
      <c r="B112" s="163" t="s">
        <v>118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4">
        <v>0</v>
      </c>
      <c r="I112" s="165" t="str">
        <f t="shared" si="74"/>
        <v>-</v>
      </c>
      <c r="J112" s="165">
        <f t="shared" si="71"/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4">
        <v>0</v>
      </c>
      <c r="Q112" s="165" t="str">
        <f t="shared" si="75"/>
        <v>-</v>
      </c>
      <c r="R112" s="165">
        <f t="shared" si="73"/>
        <v>0</v>
      </c>
      <c r="S112" s="164">
        <v>4023</v>
      </c>
      <c r="T112" s="164">
        <v>4626</v>
      </c>
      <c r="U112" s="164">
        <v>4236</v>
      </c>
      <c r="V112" s="164">
        <v>4964</v>
      </c>
      <c r="W112" s="164">
        <v>4261</v>
      </c>
      <c r="X112" s="165">
        <f t="shared" si="76"/>
        <v>-0.14161966156325545</v>
      </c>
      <c r="Y112" s="165">
        <f t="shared" si="77"/>
        <v>1.7471105636840457E-3</v>
      </c>
    </row>
    <row r="113" spans="1:25" x14ac:dyDescent="0.25">
      <c r="A113" s="57"/>
      <c r="B113" s="163" t="s">
        <v>121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4">
        <v>0</v>
      </c>
      <c r="I113" s="165" t="str">
        <f t="shared" si="74"/>
        <v>-</v>
      </c>
      <c r="J113" s="165">
        <f t="shared" si="71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4">
        <v>0</v>
      </c>
      <c r="Q113" s="165" t="str">
        <f t="shared" si="75"/>
        <v>-</v>
      </c>
      <c r="R113" s="165">
        <f t="shared" si="73"/>
        <v>0</v>
      </c>
      <c r="S113" s="164">
        <v>3021</v>
      </c>
      <c r="T113" s="164">
        <v>8384</v>
      </c>
      <c r="U113" s="164">
        <v>6677</v>
      </c>
      <c r="V113" s="164">
        <v>8465</v>
      </c>
      <c r="W113" s="164">
        <v>7108</v>
      </c>
      <c r="X113" s="165">
        <f t="shared" si="76"/>
        <v>-0.16030714707619609</v>
      </c>
      <c r="Y113" s="165">
        <f t="shared" si="77"/>
        <v>2.9144477556128129E-3</v>
      </c>
    </row>
    <row r="114" spans="1:25" x14ac:dyDescent="0.25">
      <c r="A114" s="57"/>
      <c r="B114" s="163" t="s">
        <v>128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4">
        <v>0</v>
      </c>
      <c r="I114" s="165" t="str">
        <f t="shared" si="74"/>
        <v>-</v>
      </c>
      <c r="J114" s="165">
        <f t="shared" si="71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4">
        <v>0</v>
      </c>
      <c r="Q114" s="165" t="str">
        <f t="shared" si="75"/>
        <v>-</v>
      </c>
      <c r="R114" s="165">
        <f t="shared" si="73"/>
        <v>0</v>
      </c>
      <c r="S114" s="164">
        <v>1119</v>
      </c>
      <c r="T114" s="164">
        <v>3200</v>
      </c>
      <c r="U114" s="164">
        <v>3495</v>
      </c>
      <c r="V114" s="164">
        <v>3758</v>
      </c>
      <c r="W114" s="164">
        <v>1883</v>
      </c>
      <c r="X114" s="165">
        <f t="shared" si="76"/>
        <v>-0.49893560404470461</v>
      </c>
      <c r="Y114" s="165">
        <f t="shared" si="77"/>
        <v>7.7207444060480121E-4</v>
      </c>
    </row>
    <row r="115" spans="1:25" x14ac:dyDescent="0.25">
      <c r="A115" s="57"/>
      <c r="B115" s="163" t="s">
        <v>124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4">
        <v>0</v>
      </c>
      <c r="I115" s="165" t="str">
        <f t="shared" si="74"/>
        <v>-</v>
      </c>
      <c r="J115" s="165">
        <f t="shared" si="71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4">
        <v>0</v>
      </c>
      <c r="Q115" s="165" t="str">
        <f t="shared" si="75"/>
        <v>-</v>
      </c>
      <c r="R115" s="165">
        <f t="shared" si="73"/>
        <v>0</v>
      </c>
      <c r="S115" s="164">
        <v>1529</v>
      </c>
      <c r="T115" s="164">
        <v>3093</v>
      </c>
      <c r="U115" s="164">
        <v>2720</v>
      </c>
      <c r="V115" s="164">
        <v>2718</v>
      </c>
      <c r="W115" s="164">
        <v>1525</v>
      </c>
      <c r="X115" s="165">
        <f t="shared" si="76"/>
        <v>-0.4389256806475349</v>
      </c>
      <c r="Y115" s="165">
        <f t="shared" si="77"/>
        <v>6.2528599146166857E-4</v>
      </c>
    </row>
    <row r="116" spans="1:25" x14ac:dyDescent="0.25">
      <c r="A116" s="57"/>
      <c r="B116" s="163" t="s">
        <v>133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4">
        <v>0</v>
      </c>
      <c r="I116" s="165" t="str">
        <f t="shared" si="74"/>
        <v>-</v>
      </c>
      <c r="J116" s="165">
        <f t="shared" si="71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4">
        <v>0</v>
      </c>
      <c r="Q116" s="165" t="str">
        <f t="shared" si="75"/>
        <v>-</v>
      </c>
      <c r="R116" s="165">
        <f t="shared" si="73"/>
        <v>0</v>
      </c>
      <c r="S116" s="164">
        <v>31</v>
      </c>
      <c r="T116" s="164">
        <v>739</v>
      </c>
      <c r="U116" s="164">
        <v>822</v>
      </c>
      <c r="V116" s="164">
        <v>811</v>
      </c>
      <c r="W116" s="164">
        <v>874</v>
      </c>
      <c r="X116" s="165">
        <f t="shared" si="76"/>
        <v>7.7681874229346581E-2</v>
      </c>
      <c r="Y116" s="165">
        <f t="shared" si="77"/>
        <v>3.5836062723770378E-4</v>
      </c>
    </row>
    <row r="117" spans="1:25" x14ac:dyDescent="0.25">
      <c r="A117" s="57"/>
      <c r="B117" s="163" t="s">
        <v>136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4">
        <v>0</v>
      </c>
      <c r="I117" s="165" t="str">
        <f t="shared" si="74"/>
        <v>-</v>
      </c>
      <c r="J117" s="165">
        <f t="shared" si="71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4">
        <v>0</v>
      </c>
      <c r="Q117" s="165" t="str">
        <f t="shared" si="75"/>
        <v>-</v>
      </c>
      <c r="R117" s="165">
        <f t="shared" si="73"/>
        <v>0</v>
      </c>
      <c r="S117" s="164">
        <v>17</v>
      </c>
      <c r="T117" s="164">
        <v>383</v>
      </c>
      <c r="U117" s="164">
        <v>1041</v>
      </c>
      <c r="V117" s="164">
        <v>667</v>
      </c>
      <c r="W117" s="164">
        <v>809</v>
      </c>
      <c r="X117" s="165">
        <f t="shared" si="76"/>
        <v>0.21289355322338821</v>
      </c>
      <c r="Y117" s="165">
        <f t="shared" si="77"/>
        <v>3.3170909317540318E-4</v>
      </c>
    </row>
    <row r="118" spans="1:25" x14ac:dyDescent="0.25">
      <c r="A118" s="57"/>
      <c r="B118" s="168" t="s">
        <v>150</v>
      </c>
      <c r="C118" s="169">
        <f t="shared" ref="C118:H118" si="78">C110-SUM(C111:C117)</f>
        <v>0</v>
      </c>
      <c r="D118" s="169">
        <f t="shared" si="78"/>
        <v>0</v>
      </c>
      <c r="E118" s="169">
        <f t="shared" si="78"/>
        <v>0</v>
      </c>
      <c r="F118" s="169">
        <f t="shared" si="78"/>
        <v>0</v>
      </c>
      <c r="G118" s="169">
        <f t="shared" si="78"/>
        <v>0</v>
      </c>
      <c r="H118" s="169">
        <f t="shared" si="78"/>
        <v>0</v>
      </c>
      <c r="I118" s="170" t="str">
        <f t="shared" si="74"/>
        <v>-</v>
      </c>
      <c r="J118" s="170">
        <f t="shared" si="71"/>
        <v>0</v>
      </c>
      <c r="K118" s="169">
        <f t="shared" ref="K118:P118" si="79">K110-SUM(K111:K117)</f>
        <v>0</v>
      </c>
      <c r="L118" s="169">
        <f t="shared" si="79"/>
        <v>0</v>
      </c>
      <c r="M118" s="169">
        <f t="shared" si="79"/>
        <v>0</v>
      </c>
      <c r="N118" s="169">
        <f t="shared" si="79"/>
        <v>0</v>
      </c>
      <c r="O118" s="169">
        <f t="shared" si="79"/>
        <v>0</v>
      </c>
      <c r="P118" s="169">
        <f t="shared" si="79"/>
        <v>0</v>
      </c>
      <c r="Q118" s="170" t="str">
        <f t="shared" si="75"/>
        <v>-</v>
      </c>
      <c r="R118" s="170">
        <f t="shared" si="73"/>
        <v>0</v>
      </c>
      <c r="S118" s="169">
        <f>S110-SUM(S111:S117)</f>
        <v>4200</v>
      </c>
      <c r="T118" s="169">
        <f>T110-SUM(T111:T117)</f>
        <v>15222</v>
      </c>
      <c r="U118" s="169">
        <f>U110-SUM(U111:U117)</f>
        <v>17472</v>
      </c>
      <c r="V118" s="169">
        <f>V110-SUM(V111:V117)</f>
        <v>20522</v>
      </c>
      <c r="W118" s="169">
        <f>W110-SUM(W111:W117)</f>
        <v>17314</v>
      </c>
      <c r="X118" s="170">
        <f t="shared" si="76"/>
        <v>-0.15632004677906641</v>
      </c>
      <c r="Y118" s="170">
        <f t="shared" si="77"/>
        <v>7.0991486269949694E-3</v>
      </c>
    </row>
    <row r="119" spans="1:25" x14ac:dyDescent="0.25">
      <c r="A119" s="57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</row>
    <row r="120" spans="1:25" x14ac:dyDescent="0.25">
      <c r="A120" s="57"/>
      <c r="B120" s="156" t="s">
        <v>73</v>
      </c>
      <c r="C120" s="176">
        <f t="shared" ref="C120:H120" si="80">C121+C124</f>
        <v>28331</v>
      </c>
      <c r="D120" s="176">
        <f t="shared" si="80"/>
        <v>47541</v>
      </c>
      <c r="E120" s="176">
        <f t="shared" si="80"/>
        <v>58685</v>
      </c>
      <c r="F120" s="176">
        <f t="shared" si="80"/>
        <v>61566</v>
      </c>
      <c r="G120" s="176">
        <f t="shared" si="80"/>
        <v>56371</v>
      </c>
      <c r="H120" s="176">
        <f t="shared" si="80"/>
        <v>58001</v>
      </c>
      <c r="I120" s="177">
        <f>IFERROR(H120/G120-1,"-")</f>
        <v>2.8915577158467931E-2</v>
      </c>
      <c r="J120" s="177">
        <f t="shared" ref="J120:J132" si="81">H120/H$8</f>
        <v>0.13254190422869941</v>
      </c>
      <c r="K120" s="176">
        <f t="shared" ref="K120:P120" si="82">K121+K124</f>
        <v>44870</v>
      </c>
      <c r="L120" s="176">
        <f t="shared" si="82"/>
        <v>74963</v>
      </c>
      <c r="M120" s="176">
        <f t="shared" si="82"/>
        <v>85636</v>
      </c>
      <c r="N120" s="176">
        <f t="shared" si="82"/>
        <v>85012</v>
      </c>
      <c r="O120" s="176">
        <f t="shared" si="82"/>
        <v>108263</v>
      </c>
      <c r="P120" s="176">
        <f t="shared" si="82"/>
        <v>110536</v>
      </c>
      <c r="Q120" s="177">
        <f>IFERROR(P120/O120-1,"-")</f>
        <v>2.0995169171369676E-2</v>
      </c>
      <c r="R120" s="177">
        <f t="shared" ref="R120:R132" si="83">P120/P$8</f>
        <v>5.5232678701970093E-2</v>
      </c>
      <c r="S120" s="176">
        <f>S121+S124</f>
        <v>73201</v>
      </c>
      <c r="T120" s="176">
        <f>T121+T124</f>
        <v>144321</v>
      </c>
      <c r="U120" s="176">
        <f>U121+U124</f>
        <v>146578</v>
      </c>
      <c r="V120" s="176">
        <f>V121+V124</f>
        <v>164634</v>
      </c>
      <c r="W120" s="176">
        <f>W121+W124</f>
        <v>168537</v>
      </c>
      <c r="X120" s="177">
        <f>IFERROR(W120/V120-1,"-")</f>
        <v>2.3707132184117574E-2</v>
      </c>
      <c r="Y120" s="177">
        <f>W120/W$8</f>
        <v>6.910414763473785E-2</v>
      </c>
    </row>
    <row r="121" spans="1:25" x14ac:dyDescent="0.25">
      <c r="A121" s="57"/>
      <c r="B121" s="159" t="s">
        <v>102</v>
      </c>
      <c r="C121" s="160">
        <v>15029</v>
      </c>
      <c r="D121" s="160">
        <v>27822</v>
      </c>
      <c r="E121" s="160">
        <v>37695</v>
      </c>
      <c r="F121" s="160">
        <v>41789</v>
      </c>
      <c r="G121" s="160">
        <v>36182</v>
      </c>
      <c r="H121" s="160">
        <v>36389</v>
      </c>
      <c r="I121" s="161">
        <f>IFERROR(H121/G121-1,"-")</f>
        <v>5.7210767785087491E-3</v>
      </c>
      <c r="J121" s="161">
        <f t="shared" si="81"/>
        <v>8.3154899966865092E-2</v>
      </c>
      <c r="K121" s="160">
        <v>33553</v>
      </c>
      <c r="L121" s="160">
        <v>47679</v>
      </c>
      <c r="M121" s="160">
        <v>51281</v>
      </c>
      <c r="N121" s="160">
        <v>49867</v>
      </c>
      <c r="O121" s="160">
        <v>69452</v>
      </c>
      <c r="P121" s="160">
        <v>69554</v>
      </c>
      <c r="Q121" s="161">
        <f>IFERROR(P121/O121-1,"-")</f>
        <v>1.4686402119450381E-3</v>
      </c>
      <c r="R121" s="161">
        <f t="shared" si="83"/>
        <v>3.4754774321821197E-2</v>
      </c>
      <c r="S121" s="160">
        <v>48582</v>
      </c>
      <c r="T121" s="160">
        <v>88976</v>
      </c>
      <c r="U121" s="160">
        <v>91656</v>
      </c>
      <c r="V121" s="160">
        <v>105634</v>
      </c>
      <c r="W121" s="160">
        <v>105943</v>
      </c>
      <c r="X121" s="161">
        <f>IFERROR(W121/V121-1,"-")</f>
        <v>2.9251945396369106E-3</v>
      </c>
      <c r="Y121" s="161">
        <f>W121/W$8</f>
        <v>4.3439130356343308E-2</v>
      </c>
    </row>
    <row r="122" spans="1:25" x14ac:dyDescent="0.25">
      <c r="A122" s="57"/>
      <c r="B122" s="163" t="s">
        <v>108</v>
      </c>
      <c r="C122" s="164">
        <v>7441</v>
      </c>
      <c r="D122" s="164">
        <v>15703</v>
      </c>
      <c r="E122" s="164">
        <v>17024</v>
      </c>
      <c r="F122" s="164">
        <v>23922</v>
      </c>
      <c r="G122" s="164">
        <v>21876</v>
      </c>
      <c r="H122" s="164">
        <v>23340</v>
      </c>
      <c r="I122" s="165">
        <f>IFERROR(H122/G122-1,"-")</f>
        <v>6.6922654964344463E-2</v>
      </c>
      <c r="J122" s="165">
        <f t="shared" si="81"/>
        <v>5.3335770843568969E-2</v>
      </c>
      <c r="K122" s="164">
        <v>18023</v>
      </c>
      <c r="L122" s="164">
        <v>23096</v>
      </c>
      <c r="M122" s="164">
        <v>23928</v>
      </c>
      <c r="N122" s="164">
        <v>19460</v>
      </c>
      <c r="O122" s="164">
        <v>33350</v>
      </c>
      <c r="P122" s="164">
        <v>31876</v>
      </c>
      <c r="Q122" s="165">
        <f>IFERROR(P122/O122-1,"-")</f>
        <v>-4.4197901049475297E-2</v>
      </c>
      <c r="R122" s="165">
        <f t="shared" si="83"/>
        <v>1.5927814162842863E-2</v>
      </c>
      <c r="S122" s="164">
        <v>25464</v>
      </c>
      <c r="T122" s="164">
        <v>40952</v>
      </c>
      <c r="U122" s="164">
        <v>43382</v>
      </c>
      <c r="V122" s="164">
        <v>55226</v>
      </c>
      <c r="W122" s="164">
        <v>55216</v>
      </c>
      <c r="X122" s="165">
        <f>IFERROR(W122/V122-1,"-")</f>
        <v>-1.8107413174950349E-4</v>
      </c>
      <c r="Y122" s="165">
        <f>W122/W$8</f>
        <v>2.2639863150522944E-2</v>
      </c>
    </row>
    <row r="123" spans="1:25" x14ac:dyDescent="0.25">
      <c r="A123" s="57"/>
      <c r="B123" s="163" t="s">
        <v>105</v>
      </c>
      <c r="C123" s="164">
        <v>7588</v>
      </c>
      <c r="D123" s="164">
        <v>12119</v>
      </c>
      <c r="E123" s="164">
        <v>20671</v>
      </c>
      <c r="F123" s="164">
        <v>17867</v>
      </c>
      <c r="G123" s="164">
        <v>14306</v>
      </c>
      <c r="H123" s="164">
        <v>13049</v>
      </c>
      <c r="I123" s="165">
        <f>IFERROR(H123/G123-1,"-")</f>
        <v>-8.7865231371452523E-2</v>
      </c>
      <c r="J123" s="165">
        <f t="shared" si="81"/>
        <v>2.9819129123296123E-2</v>
      </c>
      <c r="K123" s="164">
        <v>15530</v>
      </c>
      <c r="L123" s="164">
        <v>24583</v>
      </c>
      <c r="M123" s="164">
        <v>27353</v>
      </c>
      <c r="N123" s="164">
        <v>30407</v>
      </c>
      <c r="O123" s="164">
        <v>36102</v>
      </c>
      <c r="P123" s="164">
        <v>37678</v>
      </c>
      <c r="Q123" s="165">
        <f>IFERROR(P123/O123-1,"-")</f>
        <v>4.3654091186083877E-2</v>
      </c>
      <c r="R123" s="165">
        <f t="shared" si="83"/>
        <v>1.8826960158978334E-2</v>
      </c>
      <c r="S123" s="164">
        <v>23118</v>
      </c>
      <c r="T123" s="164">
        <v>48024</v>
      </c>
      <c r="U123" s="164">
        <v>48274</v>
      </c>
      <c r="V123" s="164">
        <v>50408</v>
      </c>
      <c r="W123" s="164">
        <v>50727</v>
      </c>
      <c r="X123" s="165">
        <f>IFERROR(W123/V123-1,"-")</f>
        <v>6.328360577686043E-3</v>
      </c>
      <c r="Y123" s="165">
        <f>W123/W$8</f>
        <v>2.0799267205820367E-2</v>
      </c>
    </row>
    <row r="124" spans="1:25" x14ac:dyDescent="0.25">
      <c r="A124" s="57"/>
      <c r="B124" s="159" t="s">
        <v>112</v>
      </c>
      <c r="C124" s="160">
        <v>13302</v>
      </c>
      <c r="D124" s="160">
        <v>19719</v>
      </c>
      <c r="E124" s="160">
        <v>20990</v>
      </c>
      <c r="F124" s="160">
        <v>19777</v>
      </c>
      <c r="G124" s="160">
        <v>20189</v>
      </c>
      <c r="H124" s="160">
        <v>21612</v>
      </c>
      <c r="I124" s="161">
        <f>IFERROR(H124/G124-1,"-")</f>
        <v>7.0483926890881232E-2</v>
      </c>
      <c r="J124" s="161">
        <f t="shared" si="81"/>
        <v>4.9387004261834302E-2</v>
      </c>
      <c r="K124" s="160">
        <v>11317</v>
      </c>
      <c r="L124" s="160">
        <v>27284</v>
      </c>
      <c r="M124" s="160">
        <v>34355</v>
      </c>
      <c r="N124" s="160">
        <v>35145</v>
      </c>
      <c r="O124" s="160">
        <v>38811</v>
      </c>
      <c r="P124" s="160">
        <v>40982</v>
      </c>
      <c r="Q124" s="161">
        <f>IFERROR(P124/O124-1,"-")</f>
        <v>5.5937749607070097E-2</v>
      </c>
      <c r="R124" s="161">
        <f t="shared" si="83"/>
        <v>2.0477904380148893E-2</v>
      </c>
      <c r="S124" s="160">
        <v>24619</v>
      </c>
      <c r="T124" s="160">
        <v>55345</v>
      </c>
      <c r="U124" s="160">
        <v>54922</v>
      </c>
      <c r="V124" s="160">
        <v>59000</v>
      </c>
      <c r="W124" s="160">
        <v>62594</v>
      </c>
      <c r="X124" s="161">
        <f>IFERROR(W124/V124-1,"-")</f>
        <v>6.0915254237288163E-2</v>
      </c>
      <c r="Y124" s="161">
        <f>W124/W$8</f>
        <v>2.5665017278394545E-2</v>
      </c>
    </row>
    <row r="125" spans="1:25" s="57" customFormat="1" x14ac:dyDescent="0.25">
      <c r="B125" s="163" t="s">
        <v>115</v>
      </c>
      <c r="C125" s="164">
        <v>151</v>
      </c>
      <c r="D125" s="164">
        <v>1181</v>
      </c>
      <c r="E125" s="164">
        <v>1911</v>
      </c>
      <c r="F125" s="164">
        <v>1575</v>
      </c>
      <c r="G125" s="164">
        <v>1483</v>
      </c>
      <c r="H125" s="164">
        <v>1288</v>
      </c>
      <c r="I125" s="165">
        <f t="shared" ref="I125:I132" si="84">IFERROR(H125/G125-1,"-")</f>
        <v>-0.131490222521915</v>
      </c>
      <c r="J125" s="165">
        <f t="shared" si="81"/>
        <v>2.9432936095337117E-3</v>
      </c>
      <c r="K125" s="164">
        <v>638</v>
      </c>
      <c r="L125" s="164">
        <v>3615</v>
      </c>
      <c r="M125" s="164">
        <v>4792</v>
      </c>
      <c r="N125" s="164">
        <v>5090</v>
      </c>
      <c r="O125" s="164">
        <v>4626</v>
      </c>
      <c r="P125" s="164">
        <v>4569</v>
      </c>
      <c r="Q125" s="165">
        <f t="shared" ref="Q125:Q132" si="85">IFERROR(P125/O125-1,"-")</f>
        <v>-1.2321660181582317E-2</v>
      </c>
      <c r="R125" s="165">
        <f t="shared" si="83"/>
        <v>2.2830399959226076E-3</v>
      </c>
      <c r="S125" s="164">
        <v>789</v>
      </c>
      <c r="T125" s="164">
        <v>6703</v>
      </c>
      <c r="U125" s="164">
        <v>6665</v>
      </c>
      <c r="V125" s="164">
        <v>6109</v>
      </c>
      <c r="W125" s="164">
        <v>5857</v>
      </c>
      <c r="X125" s="165">
        <f t="shared" ref="X125:X132" si="86">IFERROR(W125/V125-1,"-")</f>
        <v>-4.1250613848420326E-2</v>
      </c>
      <c r="Y125" s="165">
        <f t="shared" ref="Y125:Y132" si="87">W125/W$8</f>
        <v>2.4015082308137658E-3</v>
      </c>
    </row>
    <row r="126" spans="1:25" s="57" customFormat="1" x14ac:dyDescent="0.25">
      <c r="B126" s="163" t="s">
        <v>118</v>
      </c>
      <c r="C126" s="164">
        <v>1117</v>
      </c>
      <c r="D126" s="164">
        <v>1565</v>
      </c>
      <c r="E126" s="164">
        <v>2911</v>
      </c>
      <c r="F126" s="164">
        <v>2863</v>
      </c>
      <c r="G126" s="164">
        <v>2802</v>
      </c>
      <c r="H126" s="164">
        <v>3065</v>
      </c>
      <c r="I126" s="165">
        <f t="shared" si="84"/>
        <v>9.3861527480371132E-2</v>
      </c>
      <c r="J126" s="165">
        <f t="shared" si="81"/>
        <v>7.0040333177180331E-3</v>
      </c>
      <c r="K126" s="164">
        <v>1466</v>
      </c>
      <c r="L126" s="164">
        <v>3542</v>
      </c>
      <c r="M126" s="164">
        <v>5201</v>
      </c>
      <c r="N126" s="164">
        <v>4813</v>
      </c>
      <c r="O126" s="164">
        <v>5731</v>
      </c>
      <c r="P126" s="164">
        <v>6072</v>
      </c>
      <c r="Q126" s="165">
        <f t="shared" si="85"/>
        <v>5.950095969289837E-2</v>
      </c>
      <c r="R126" s="165">
        <f t="shared" si="83"/>
        <v>3.0340597188098211E-3</v>
      </c>
      <c r="S126" s="164">
        <v>2583</v>
      </c>
      <c r="T126" s="164">
        <v>8112</v>
      </c>
      <c r="U126" s="164">
        <v>7676</v>
      </c>
      <c r="V126" s="164">
        <v>8533</v>
      </c>
      <c r="W126" s="164">
        <v>9137</v>
      </c>
      <c r="X126" s="165">
        <f t="shared" si="86"/>
        <v>7.0784015000586065E-2</v>
      </c>
      <c r="Y126" s="165">
        <f t="shared" si="87"/>
        <v>3.746385641957551E-3</v>
      </c>
    </row>
    <row r="127" spans="1:25" x14ac:dyDescent="0.25">
      <c r="A127" s="57"/>
      <c r="B127" s="163" t="s">
        <v>121</v>
      </c>
      <c r="C127" s="164">
        <v>1042</v>
      </c>
      <c r="D127" s="164">
        <v>1383</v>
      </c>
      <c r="E127" s="164">
        <v>1780</v>
      </c>
      <c r="F127" s="164">
        <v>1610</v>
      </c>
      <c r="G127" s="164">
        <v>1746</v>
      </c>
      <c r="H127" s="164">
        <v>1756</v>
      </c>
      <c r="I127" s="165">
        <f t="shared" si="84"/>
        <v>5.7273768613974596E-3</v>
      </c>
      <c r="J127" s="165">
        <f t="shared" si="81"/>
        <v>4.0127512254201853E-3</v>
      </c>
      <c r="K127" s="164">
        <v>2433</v>
      </c>
      <c r="L127" s="164">
        <v>3058</v>
      </c>
      <c r="M127" s="164">
        <v>3199</v>
      </c>
      <c r="N127" s="164">
        <v>2992</v>
      </c>
      <c r="O127" s="164">
        <v>3282</v>
      </c>
      <c r="P127" s="164">
        <v>3338</v>
      </c>
      <c r="Q127" s="165">
        <f t="shared" si="85"/>
        <v>1.7062766605728141E-2</v>
      </c>
      <c r="R127" s="165">
        <f t="shared" si="83"/>
        <v>1.6679333566184426E-3</v>
      </c>
      <c r="S127" s="164">
        <v>3475</v>
      </c>
      <c r="T127" s="164">
        <v>4979</v>
      </c>
      <c r="U127" s="164">
        <v>4602</v>
      </c>
      <c r="V127" s="164">
        <v>5028</v>
      </c>
      <c r="W127" s="164">
        <v>5094</v>
      </c>
      <c r="X127" s="165">
        <f t="shared" si="86"/>
        <v>1.3126491646778149E-2</v>
      </c>
      <c r="Y127" s="165">
        <f t="shared" si="87"/>
        <v>2.088660223282452E-3</v>
      </c>
    </row>
    <row r="128" spans="1:25" x14ac:dyDescent="0.25">
      <c r="A128" s="57"/>
      <c r="B128" s="163" t="s">
        <v>128</v>
      </c>
      <c r="C128" s="164">
        <v>129</v>
      </c>
      <c r="D128" s="164">
        <v>355</v>
      </c>
      <c r="E128" s="164">
        <v>428</v>
      </c>
      <c r="F128" s="164">
        <v>368</v>
      </c>
      <c r="G128" s="164">
        <v>503</v>
      </c>
      <c r="H128" s="164">
        <v>473</v>
      </c>
      <c r="I128" s="165">
        <f t="shared" si="84"/>
        <v>-5.9642147117296207E-2</v>
      </c>
      <c r="J128" s="165">
        <f t="shared" si="81"/>
        <v>1.0808834451160293E-3</v>
      </c>
      <c r="K128" s="164">
        <v>315</v>
      </c>
      <c r="L128" s="164">
        <v>920</v>
      </c>
      <c r="M128" s="164">
        <v>1088</v>
      </c>
      <c r="N128" s="164">
        <v>1027</v>
      </c>
      <c r="O128" s="164">
        <v>1002</v>
      </c>
      <c r="P128" s="164">
        <v>1278</v>
      </c>
      <c r="Q128" s="165">
        <f t="shared" si="85"/>
        <v>0.27544910179640714</v>
      </c>
      <c r="R128" s="165">
        <f t="shared" si="83"/>
        <v>6.3859162065858885E-4</v>
      </c>
      <c r="S128" s="164">
        <v>444</v>
      </c>
      <c r="T128" s="164">
        <v>1516</v>
      </c>
      <c r="U128" s="164">
        <v>1395</v>
      </c>
      <c r="V128" s="164">
        <v>1505</v>
      </c>
      <c r="W128" s="164">
        <v>1751</v>
      </c>
      <c r="X128" s="165">
        <f t="shared" si="86"/>
        <v>0.16345514950166118</v>
      </c>
      <c r="Y128" s="165">
        <f t="shared" si="87"/>
        <v>7.1795132527828303E-4</v>
      </c>
    </row>
    <row r="129" spans="1:25" x14ac:dyDescent="0.25">
      <c r="A129" s="57"/>
      <c r="B129" s="163" t="s">
        <v>124</v>
      </c>
      <c r="C129" s="164">
        <v>104</v>
      </c>
      <c r="D129" s="164">
        <v>302</v>
      </c>
      <c r="E129" s="164">
        <v>339</v>
      </c>
      <c r="F129" s="164">
        <v>354</v>
      </c>
      <c r="G129" s="164">
        <v>332</v>
      </c>
      <c r="H129" s="164">
        <v>333</v>
      </c>
      <c r="I129" s="165">
        <f t="shared" si="84"/>
        <v>3.0120481927711218E-3</v>
      </c>
      <c r="J129" s="165">
        <f t="shared" si="81"/>
        <v>7.6096022668845195E-4</v>
      </c>
      <c r="K129" s="164">
        <v>284</v>
      </c>
      <c r="L129" s="164">
        <v>684</v>
      </c>
      <c r="M129" s="164">
        <v>737</v>
      </c>
      <c r="N129" s="164">
        <v>788</v>
      </c>
      <c r="O129" s="164">
        <v>981</v>
      </c>
      <c r="P129" s="164">
        <v>1005</v>
      </c>
      <c r="Q129" s="165">
        <f t="shared" si="85"/>
        <v>2.4464831804281273E-2</v>
      </c>
      <c r="R129" s="165">
        <f t="shared" si="83"/>
        <v>5.021788566211908E-4</v>
      </c>
      <c r="S129" s="164">
        <v>388</v>
      </c>
      <c r="T129" s="164">
        <v>1076</v>
      </c>
      <c r="U129" s="164">
        <v>1142</v>
      </c>
      <c r="V129" s="164">
        <v>1313</v>
      </c>
      <c r="W129" s="164">
        <v>1338</v>
      </c>
      <c r="X129" s="165">
        <f t="shared" si="86"/>
        <v>1.9040365575019091E-2</v>
      </c>
      <c r="Y129" s="165">
        <f t="shared" si="87"/>
        <v>5.4861157808243442E-4</v>
      </c>
    </row>
    <row r="130" spans="1:25" x14ac:dyDescent="0.25">
      <c r="A130" s="57"/>
      <c r="B130" s="163" t="s">
        <v>133</v>
      </c>
      <c r="C130" s="164">
        <v>21</v>
      </c>
      <c r="D130" s="164">
        <v>151</v>
      </c>
      <c r="E130" s="164">
        <v>150</v>
      </c>
      <c r="F130" s="164">
        <v>168</v>
      </c>
      <c r="G130" s="164">
        <v>193</v>
      </c>
      <c r="H130" s="164">
        <v>120</v>
      </c>
      <c r="I130" s="165">
        <f t="shared" si="84"/>
        <v>-0.37823834196891193</v>
      </c>
      <c r="J130" s="165">
        <f t="shared" si="81"/>
        <v>2.7421990150935206E-4</v>
      </c>
      <c r="K130" s="164">
        <v>40</v>
      </c>
      <c r="L130" s="164">
        <v>451</v>
      </c>
      <c r="M130" s="164">
        <v>651</v>
      </c>
      <c r="N130" s="164">
        <v>736</v>
      </c>
      <c r="O130" s="164">
        <v>514</v>
      </c>
      <c r="P130" s="164">
        <v>407</v>
      </c>
      <c r="Q130" s="165">
        <f t="shared" si="85"/>
        <v>-0.20817120622568097</v>
      </c>
      <c r="R130" s="165">
        <f t="shared" si="83"/>
        <v>2.0336994492022351E-4</v>
      </c>
      <c r="S130" s="164">
        <v>61</v>
      </c>
      <c r="T130" s="164">
        <v>801</v>
      </c>
      <c r="U130" s="164">
        <v>904</v>
      </c>
      <c r="V130" s="164">
        <v>707</v>
      </c>
      <c r="W130" s="164">
        <v>527</v>
      </c>
      <c r="X130" s="165">
        <f t="shared" si="86"/>
        <v>-0.25459688826025462</v>
      </c>
      <c r="Y130" s="165">
        <f t="shared" si="87"/>
        <v>2.160824377051143E-4</v>
      </c>
    </row>
    <row r="131" spans="1:25" x14ac:dyDescent="0.25">
      <c r="A131" s="57"/>
      <c r="B131" s="163" t="s">
        <v>136</v>
      </c>
      <c r="C131" s="164">
        <v>71</v>
      </c>
      <c r="D131" s="164">
        <v>143</v>
      </c>
      <c r="E131" s="164">
        <v>258</v>
      </c>
      <c r="F131" s="164">
        <v>192</v>
      </c>
      <c r="G131" s="164">
        <v>194</v>
      </c>
      <c r="H131" s="164">
        <v>216</v>
      </c>
      <c r="I131" s="165">
        <f t="shared" si="84"/>
        <v>0.11340206185567014</v>
      </c>
      <c r="J131" s="165">
        <f t="shared" si="81"/>
        <v>4.9359582271683367E-4</v>
      </c>
      <c r="K131" s="164">
        <v>95</v>
      </c>
      <c r="L131" s="164">
        <v>913</v>
      </c>
      <c r="M131" s="164">
        <v>1235</v>
      </c>
      <c r="N131" s="164">
        <v>1182</v>
      </c>
      <c r="O131" s="164">
        <v>1224</v>
      </c>
      <c r="P131" s="164">
        <v>1057</v>
      </c>
      <c r="Q131" s="165">
        <f t="shared" si="85"/>
        <v>-0.13643790849673199</v>
      </c>
      <c r="R131" s="165">
        <f t="shared" si="83"/>
        <v>5.2816224024736182E-4</v>
      </c>
      <c r="S131" s="164">
        <v>166</v>
      </c>
      <c r="T131" s="164">
        <v>1493</v>
      </c>
      <c r="U131" s="164">
        <v>1374</v>
      </c>
      <c r="V131" s="164">
        <v>1418</v>
      </c>
      <c r="W131" s="164">
        <v>1273</v>
      </c>
      <c r="X131" s="165">
        <f t="shared" si="86"/>
        <v>-0.10225669957686878</v>
      </c>
      <c r="Y131" s="165">
        <f t="shared" si="87"/>
        <v>5.2196004402013381E-4</v>
      </c>
    </row>
    <row r="132" spans="1:25" x14ac:dyDescent="0.25">
      <c r="A132" s="57"/>
      <c r="B132" s="168" t="s">
        <v>150</v>
      </c>
      <c r="C132" s="169">
        <f t="shared" ref="C132:H132" si="88">C124-SUM(C125:C131)</f>
        <v>10667</v>
      </c>
      <c r="D132" s="169">
        <f t="shared" si="88"/>
        <v>14639</v>
      </c>
      <c r="E132" s="169">
        <f t="shared" si="88"/>
        <v>13213</v>
      </c>
      <c r="F132" s="169">
        <f t="shared" si="88"/>
        <v>12647</v>
      </c>
      <c r="G132" s="169">
        <f t="shared" si="88"/>
        <v>12936</v>
      </c>
      <c r="H132" s="169">
        <f t="shared" si="88"/>
        <v>14361</v>
      </c>
      <c r="I132" s="170">
        <f t="shared" si="84"/>
        <v>0.11015769944341369</v>
      </c>
      <c r="J132" s="170">
        <f t="shared" si="81"/>
        <v>3.2817266713131704E-2</v>
      </c>
      <c r="K132" s="169">
        <f t="shared" ref="K132:P132" si="89">K124-SUM(K125:K131)</f>
        <v>6046</v>
      </c>
      <c r="L132" s="169">
        <f t="shared" si="89"/>
        <v>14101</v>
      </c>
      <c r="M132" s="169">
        <f t="shared" si="89"/>
        <v>17452</v>
      </c>
      <c r="N132" s="169">
        <f t="shared" si="89"/>
        <v>18517</v>
      </c>
      <c r="O132" s="169">
        <f t="shared" si="89"/>
        <v>21451</v>
      </c>
      <c r="P132" s="169">
        <f t="shared" si="89"/>
        <v>23256</v>
      </c>
      <c r="Q132" s="170">
        <f t="shared" si="85"/>
        <v>8.4145261293179896E-2</v>
      </c>
      <c r="R132" s="170">
        <f t="shared" si="83"/>
        <v>1.1620568646350658E-2</v>
      </c>
      <c r="S132" s="169">
        <f>S124-SUM(S125:S131)</f>
        <v>16713</v>
      </c>
      <c r="T132" s="169">
        <f>T124-SUM(T125:T131)</f>
        <v>30665</v>
      </c>
      <c r="U132" s="169">
        <f>U124-SUM(U125:U131)</f>
        <v>31164</v>
      </c>
      <c r="V132" s="169">
        <f>V124-SUM(V125:V131)</f>
        <v>34387</v>
      </c>
      <c r="W132" s="169">
        <f>W124-SUM(W125:W131)</f>
        <v>37617</v>
      </c>
      <c r="X132" s="170">
        <f t="shared" si="86"/>
        <v>9.3930845959228737E-2</v>
      </c>
      <c r="Y132" s="170">
        <f t="shared" si="87"/>
        <v>1.542385779725481E-2</v>
      </c>
    </row>
    <row r="133" spans="1:25" x14ac:dyDescent="0.25">
      <c r="A133" s="57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</row>
    <row r="134" spans="1:25" x14ac:dyDescent="0.25">
      <c r="A134" s="57"/>
      <c r="B134" s="156" t="s">
        <v>73</v>
      </c>
      <c r="C134" s="176">
        <f t="shared" ref="C134:H134" si="90">C135+C138</f>
        <v>2790</v>
      </c>
      <c r="D134" s="176">
        <f t="shared" si="90"/>
        <v>28464</v>
      </c>
      <c r="E134" s="176">
        <f t="shared" si="90"/>
        <v>27166</v>
      </c>
      <c r="F134" s="176">
        <f t="shared" si="90"/>
        <v>30519</v>
      </c>
      <c r="G134" s="176">
        <f t="shared" si="90"/>
        <v>29292</v>
      </c>
      <c r="H134" s="176">
        <f t="shared" si="90"/>
        <v>28515</v>
      </c>
      <c r="I134" s="177">
        <f>IFERROR(H134/G134-1,"-")</f>
        <v>-2.6526013928717784E-2</v>
      </c>
      <c r="J134" s="177">
        <f t="shared" ref="J134:J146" si="91">H134/H$8</f>
        <v>6.5161504096159784E-2</v>
      </c>
      <c r="K134" s="176">
        <f t="shared" ref="K134:P134" si="92">K135+K138</f>
        <v>5496</v>
      </c>
      <c r="L134" s="176">
        <f t="shared" si="92"/>
        <v>91426</v>
      </c>
      <c r="M134" s="176">
        <f t="shared" si="92"/>
        <v>105459</v>
      </c>
      <c r="N134" s="176">
        <f t="shared" si="92"/>
        <v>108534</v>
      </c>
      <c r="O134" s="176">
        <f t="shared" si="92"/>
        <v>104064</v>
      </c>
      <c r="P134" s="176">
        <f t="shared" si="92"/>
        <v>110145</v>
      </c>
      <c r="Q134" s="177">
        <f>IFERROR(P134/O134-1,"-")</f>
        <v>5.8435193726937174E-2</v>
      </c>
      <c r="R134" s="177">
        <f t="shared" ref="R134:R146" si="93">P134/P$8</f>
        <v>5.5037303644319455E-2</v>
      </c>
      <c r="S134" s="176">
        <f>S135+S138</f>
        <v>35882</v>
      </c>
      <c r="T134" s="176">
        <f>T135+T138</f>
        <v>132625</v>
      </c>
      <c r="U134" s="176">
        <f>U135+U138</f>
        <v>139053</v>
      </c>
      <c r="V134" s="176">
        <f>V135+V138</f>
        <v>133356</v>
      </c>
      <c r="W134" s="176">
        <f>W135+W138</f>
        <v>138660</v>
      </c>
      <c r="X134" s="177">
        <f>IFERROR(W134/V134-1,"-")</f>
        <v>3.9773238549446699E-2</v>
      </c>
      <c r="Y134" s="177">
        <f>W134/W$8</f>
        <v>5.6853872508901615E-2</v>
      </c>
    </row>
    <row r="135" spans="1:25" x14ac:dyDescent="0.25">
      <c r="A135" s="57"/>
      <c r="B135" s="159" t="s">
        <v>102</v>
      </c>
      <c r="C135" s="160">
        <v>1473</v>
      </c>
      <c r="D135" s="160">
        <v>3357</v>
      </c>
      <c r="E135" s="160">
        <v>4136</v>
      </c>
      <c r="F135" s="160">
        <v>3974</v>
      </c>
      <c r="G135" s="160">
        <v>1846</v>
      </c>
      <c r="H135" s="160">
        <v>1463</v>
      </c>
      <c r="I135" s="161">
        <f>IFERROR(H135/G135-1,"-")</f>
        <v>-0.20747562296858069</v>
      </c>
      <c r="J135" s="161">
        <f t="shared" si="91"/>
        <v>3.3431976325681836E-3</v>
      </c>
      <c r="K135" s="160">
        <v>1501</v>
      </c>
      <c r="L135" s="160">
        <v>7833</v>
      </c>
      <c r="M135" s="160">
        <v>11323</v>
      </c>
      <c r="N135" s="160">
        <v>7058</v>
      </c>
      <c r="O135" s="160">
        <v>9343</v>
      </c>
      <c r="P135" s="160">
        <v>15584</v>
      </c>
      <c r="Q135" s="161">
        <f>IFERROR(P135/O135-1,"-")</f>
        <v>0.66798672803168158</v>
      </c>
      <c r="R135" s="161">
        <f t="shared" si="93"/>
        <v>7.7870202005817278E-3</v>
      </c>
      <c r="S135" s="160">
        <v>19613</v>
      </c>
      <c r="T135" s="160">
        <v>15459</v>
      </c>
      <c r="U135" s="160">
        <v>11032</v>
      </c>
      <c r="V135" s="160">
        <v>11189</v>
      </c>
      <c r="W135" s="160">
        <v>17047</v>
      </c>
      <c r="X135" s="161">
        <f>IFERROR(W135/V135-1,"-")</f>
        <v>0.52354991509518278</v>
      </c>
      <c r="Y135" s="161">
        <f>W135/W$8</f>
        <v>6.9896723255390581E-3</v>
      </c>
    </row>
    <row r="136" spans="1:25" x14ac:dyDescent="0.25">
      <c r="A136" s="57"/>
      <c r="B136" s="163" t="s">
        <v>108</v>
      </c>
      <c r="C136" s="164">
        <v>1473</v>
      </c>
      <c r="D136" s="164">
        <v>3286</v>
      </c>
      <c r="E136" s="164">
        <v>4136</v>
      </c>
      <c r="F136" s="164">
        <v>3974</v>
      </c>
      <c r="G136" s="164">
        <v>1846</v>
      </c>
      <c r="H136" s="164">
        <v>1463</v>
      </c>
      <c r="I136" s="165">
        <f>IFERROR(H136/G136-1,"-")</f>
        <v>-0.20747562296858069</v>
      </c>
      <c r="J136" s="165">
        <f t="shared" si="91"/>
        <v>3.3431976325681836E-3</v>
      </c>
      <c r="K136" s="164">
        <v>0</v>
      </c>
      <c r="L136" s="164">
        <v>4234</v>
      </c>
      <c r="M136" s="164">
        <v>6397</v>
      </c>
      <c r="N136" s="164">
        <v>3118</v>
      </c>
      <c r="O136" s="164">
        <v>4566</v>
      </c>
      <c r="P136" s="164">
        <v>9673</v>
      </c>
      <c r="Q136" s="165">
        <f>IFERROR(P136/O136-1,"-")</f>
        <v>1.1184844502847131</v>
      </c>
      <c r="R136" s="165">
        <f t="shared" si="93"/>
        <v>4.833409034922167E-3</v>
      </c>
      <c r="S136" s="164">
        <v>16017</v>
      </c>
      <c r="T136" s="164">
        <v>10533</v>
      </c>
      <c r="U136" s="164">
        <v>7092</v>
      </c>
      <c r="V136" s="164">
        <v>6412</v>
      </c>
      <c r="W136" s="164">
        <v>11136</v>
      </c>
      <c r="X136" s="165">
        <f>IFERROR(W136/V136-1,"-")</f>
        <v>0.73674360573923892</v>
      </c>
      <c r="Y136" s="165">
        <f>W136/W$8</f>
        <v>4.5660228202735352E-3</v>
      </c>
    </row>
    <row r="137" spans="1:25" x14ac:dyDescent="0.25">
      <c r="A137" s="57"/>
      <c r="B137" s="163" t="s">
        <v>105</v>
      </c>
      <c r="C137" s="164">
        <v>0</v>
      </c>
      <c r="D137" s="164">
        <v>71</v>
      </c>
      <c r="E137" s="164">
        <v>0</v>
      </c>
      <c r="F137" s="164">
        <v>0</v>
      </c>
      <c r="G137" s="164">
        <v>0</v>
      </c>
      <c r="H137" s="164">
        <v>0</v>
      </c>
      <c r="I137" s="165" t="str">
        <f>IFERROR(H137/G137-1,"-")</f>
        <v>-</v>
      </c>
      <c r="J137" s="165">
        <f t="shared" si="91"/>
        <v>0</v>
      </c>
      <c r="K137" s="164">
        <v>1501</v>
      </c>
      <c r="L137" s="164">
        <v>3599</v>
      </c>
      <c r="M137" s="164">
        <v>4926</v>
      </c>
      <c r="N137" s="164">
        <v>3940</v>
      </c>
      <c r="O137" s="164">
        <v>4777</v>
      </c>
      <c r="P137" s="164">
        <v>5911</v>
      </c>
      <c r="Q137" s="165">
        <f>IFERROR(P137/O137-1,"-")</f>
        <v>0.23738748168306478</v>
      </c>
      <c r="R137" s="165">
        <f t="shared" si="93"/>
        <v>2.9536111656595608E-3</v>
      </c>
      <c r="S137" s="164">
        <v>3596</v>
      </c>
      <c r="T137" s="164">
        <v>4926</v>
      </c>
      <c r="U137" s="164">
        <v>3940</v>
      </c>
      <c r="V137" s="164">
        <v>4777</v>
      </c>
      <c r="W137" s="164">
        <v>5911</v>
      </c>
      <c r="X137" s="165">
        <f>IFERROR(W137/V137-1,"-")</f>
        <v>0.23738748168306478</v>
      </c>
      <c r="Y137" s="165">
        <f>W137/W$8</f>
        <v>2.4236495052655229E-3</v>
      </c>
    </row>
    <row r="138" spans="1:25" x14ac:dyDescent="0.25">
      <c r="A138" s="57"/>
      <c r="B138" s="159" t="s">
        <v>112</v>
      </c>
      <c r="C138" s="160">
        <v>1317</v>
      </c>
      <c r="D138" s="160">
        <v>25107</v>
      </c>
      <c r="E138" s="160">
        <v>23030</v>
      </c>
      <c r="F138" s="160">
        <v>26545</v>
      </c>
      <c r="G138" s="160">
        <v>27446</v>
      </c>
      <c r="H138" s="160">
        <v>27052</v>
      </c>
      <c r="I138" s="161">
        <f>IFERROR(H138/G138-1,"-")</f>
        <v>-1.4355461633753563E-2</v>
      </c>
      <c r="J138" s="161">
        <f t="shared" si="91"/>
        <v>6.1818306463591592E-2</v>
      </c>
      <c r="K138" s="160">
        <v>3995</v>
      </c>
      <c r="L138" s="160">
        <v>83593</v>
      </c>
      <c r="M138" s="160">
        <v>94136</v>
      </c>
      <c r="N138" s="160">
        <v>101476</v>
      </c>
      <c r="O138" s="160">
        <v>94721</v>
      </c>
      <c r="P138" s="160">
        <v>94561</v>
      </c>
      <c r="Q138" s="161">
        <f>IFERROR(P138/O138-1,"-")</f>
        <v>-1.6891713558767618E-3</v>
      </c>
      <c r="R138" s="161">
        <f t="shared" si="93"/>
        <v>4.7250283443737731E-2</v>
      </c>
      <c r="S138" s="160">
        <v>16269</v>
      </c>
      <c r="T138" s="160">
        <v>117166</v>
      </c>
      <c r="U138" s="160">
        <v>128021</v>
      </c>
      <c r="V138" s="160">
        <v>122167</v>
      </c>
      <c r="W138" s="160">
        <v>121613</v>
      </c>
      <c r="X138" s="161">
        <f>IFERROR(W138/V138-1,"-")</f>
        <v>-4.5347761670500031E-3</v>
      </c>
      <c r="Y138" s="161">
        <f>W138/W$8</f>
        <v>4.9864200183362552E-2</v>
      </c>
    </row>
    <row r="139" spans="1:25" s="57" customFormat="1" x14ac:dyDescent="0.25">
      <c r="B139" s="163" t="s">
        <v>115</v>
      </c>
      <c r="C139" s="164">
        <v>189</v>
      </c>
      <c r="D139" s="164">
        <v>12522</v>
      </c>
      <c r="E139" s="164">
        <v>11768</v>
      </c>
      <c r="F139" s="164">
        <v>15180</v>
      </c>
      <c r="G139" s="164">
        <v>15582</v>
      </c>
      <c r="H139" s="164">
        <v>15440</v>
      </c>
      <c r="I139" s="165">
        <f t="shared" ref="I139:I146" si="94">IFERROR(H139/G139-1,"-")</f>
        <v>-9.1130791939417755E-3</v>
      </c>
      <c r="J139" s="165">
        <f t="shared" si="91"/>
        <v>3.5282960660869965E-2</v>
      </c>
      <c r="K139" s="164">
        <v>332</v>
      </c>
      <c r="L139" s="164">
        <v>33530</v>
      </c>
      <c r="M139" s="164">
        <v>37212</v>
      </c>
      <c r="N139" s="164">
        <v>41651</v>
      </c>
      <c r="O139" s="164">
        <v>40517</v>
      </c>
      <c r="P139" s="164">
        <v>36995</v>
      </c>
      <c r="Q139" s="165">
        <f t="shared" ref="Q139:Q146" si="95">IFERROR(P139/O139-1,"-")</f>
        <v>-8.6926475306661422E-2</v>
      </c>
      <c r="R139" s="165">
        <f t="shared" si="93"/>
        <v>1.8485678408657662E-2</v>
      </c>
      <c r="S139" s="164">
        <v>853</v>
      </c>
      <c r="T139" s="164">
        <v>48980</v>
      </c>
      <c r="U139" s="164">
        <v>56831</v>
      </c>
      <c r="V139" s="164">
        <v>56099</v>
      </c>
      <c r="W139" s="164">
        <v>52435</v>
      </c>
      <c r="X139" s="165">
        <f t="shared" ref="X139:X146" si="96">IFERROR(W139/V139-1,"-")</f>
        <v>-6.531310718551131E-2</v>
      </c>
      <c r="Y139" s="165">
        <f t="shared" ref="Y139:Y146" si="97">W139/W$8</f>
        <v>2.1499587516257437E-2</v>
      </c>
    </row>
    <row r="140" spans="1:25" s="57" customFormat="1" x14ac:dyDescent="0.25">
      <c r="B140" s="163" t="s">
        <v>118</v>
      </c>
      <c r="C140" s="164">
        <v>129</v>
      </c>
      <c r="D140" s="164">
        <v>808</v>
      </c>
      <c r="E140" s="164">
        <v>1099</v>
      </c>
      <c r="F140" s="164">
        <v>994</v>
      </c>
      <c r="G140" s="164">
        <v>1121</v>
      </c>
      <c r="H140" s="164">
        <v>812</v>
      </c>
      <c r="I140" s="165">
        <f t="shared" si="94"/>
        <v>-0.27564674397859057</v>
      </c>
      <c r="J140" s="165">
        <f t="shared" si="91"/>
        <v>1.8555546668799488E-3</v>
      </c>
      <c r="K140" s="164">
        <v>474</v>
      </c>
      <c r="L140" s="164">
        <v>6132</v>
      </c>
      <c r="M140" s="164">
        <v>9236</v>
      </c>
      <c r="N140" s="164">
        <v>10259</v>
      </c>
      <c r="O140" s="164">
        <v>9305</v>
      </c>
      <c r="P140" s="164">
        <v>9745</v>
      </c>
      <c r="Q140" s="165">
        <f t="shared" si="95"/>
        <v>4.7286405158516898E-2</v>
      </c>
      <c r="R140" s="165">
        <f t="shared" si="93"/>
        <v>4.869386027635327E-3</v>
      </c>
      <c r="S140" s="164">
        <v>1834</v>
      </c>
      <c r="T140" s="164">
        <v>10335</v>
      </c>
      <c r="U140" s="164">
        <v>11253</v>
      </c>
      <c r="V140" s="164">
        <v>10426</v>
      </c>
      <c r="W140" s="164">
        <v>10557</v>
      </c>
      <c r="X140" s="165">
        <f t="shared" si="96"/>
        <v>1.2564741991175854E-2</v>
      </c>
      <c r="Y140" s="165">
        <f t="shared" si="97"/>
        <v>4.3286191553185797E-3</v>
      </c>
    </row>
    <row r="141" spans="1:25" x14ac:dyDescent="0.25">
      <c r="A141" s="57"/>
      <c r="B141" s="163" t="s">
        <v>121</v>
      </c>
      <c r="C141" s="164">
        <v>199</v>
      </c>
      <c r="D141" s="164">
        <v>3811</v>
      </c>
      <c r="E141" s="164">
        <v>2925</v>
      </c>
      <c r="F141" s="164">
        <v>3062</v>
      </c>
      <c r="G141" s="164">
        <v>2922</v>
      </c>
      <c r="H141" s="164">
        <v>2030</v>
      </c>
      <c r="I141" s="165">
        <f t="shared" si="94"/>
        <v>-0.30527036276522934</v>
      </c>
      <c r="J141" s="165">
        <f t="shared" si="91"/>
        <v>4.6388866671998718E-3</v>
      </c>
      <c r="K141" s="164">
        <v>782</v>
      </c>
      <c r="L141" s="164">
        <v>10346</v>
      </c>
      <c r="M141" s="164">
        <v>9695</v>
      </c>
      <c r="N141" s="164">
        <v>9944</v>
      </c>
      <c r="O141" s="164">
        <v>8158</v>
      </c>
      <c r="P141" s="164">
        <v>9860</v>
      </c>
      <c r="Q141" s="165">
        <f t="shared" si="95"/>
        <v>0.20862956607011518</v>
      </c>
      <c r="R141" s="165">
        <f t="shared" si="93"/>
        <v>4.9268492798855128E-3</v>
      </c>
      <c r="S141" s="164">
        <v>4650</v>
      </c>
      <c r="T141" s="164">
        <v>12620</v>
      </c>
      <c r="U141" s="164">
        <v>13006</v>
      </c>
      <c r="V141" s="164">
        <v>11080</v>
      </c>
      <c r="W141" s="164">
        <v>11890</v>
      </c>
      <c r="X141" s="165">
        <f t="shared" si="96"/>
        <v>7.3104693140794152E-2</v>
      </c>
      <c r="Y141" s="165">
        <f t="shared" si="97"/>
        <v>4.8751806153962225E-3</v>
      </c>
    </row>
    <row r="142" spans="1:25" x14ac:dyDescent="0.25">
      <c r="A142" s="57"/>
      <c r="B142" s="163" t="s">
        <v>128</v>
      </c>
      <c r="C142" s="164">
        <v>95</v>
      </c>
      <c r="D142" s="164">
        <v>2435</v>
      </c>
      <c r="E142" s="164">
        <v>1733</v>
      </c>
      <c r="F142" s="164">
        <v>1118</v>
      </c>
      <c r="G142" s="164">
        <v>789</v>
      </c>
      <c r="H142" s="164">
        <v>310</v>
      </c>
      <c r="I142" s="165">
        <f t="shared" si="94"/>
        <v>-0.60709759188846646</v>
      </c>
      <c r="J142" s="165">
        <f t="shared" si="91"/>
        <v>7.0840141223249282E-4</v>
      </c>
      <c r="K142" s="164">
        <v>50</v>
      </c>
      <c r="L142" s="164">
        <v>2419</v>
      </c>
      <c r="M142" s="164">
        <v>2462</v>
      </c>
      <c r="N142" s="164">
        <v>1959</v>
      </c>
      <c r="O142" s="164">
        <v>1949</v>
      </c>
      <c r="P142" s="164">
        <v>1839</v>
      </c>
      <c r="Q142" s="165">
        <f t="shared" si="95"/>
        <v>-5.643919958953314E-2</v>
      </c>
      <c r="R142" s="165">
        <f t="shared" si="93"/>
        <v>9.189123555486267E-4</v>
      </c>
      <c r="S142" s="164">
        <v>260</v>
      </c>
      <c r="T142" s="164">
        <v>4195</v>
      </c>
      <c r="U142" s="164">
        <v>3077</v>
      </c>
      <c r="V142" s="164">
        <v>2738</v>
      </c>
      <c r="W142" s="164">
        <v>2149</v>
      </c>
      <c r="X142" s="165">
        <f t="shared" si="96"/>
        <v>-0.21512052593133679</v>
      </c>
      <c r="Y142" s="165">
        <f t="shared" si="97"/>
        <v>8.8114071845975456E-4</v>
      </c>
    </row>
    <row r="143" spans="1:25" x14ac:dyDescent="0.25">
      <c r="A143" s="57"/>
      <c r="B143" s="163" t="s">
        <v>124</v>
      </c>
      <c r="C143" s="164">
        <v>89</v>
      </c>
      <c r="D143" s="164">
        <v>205</v>
      </c>
      <c r="E143" s="164">
        <v>505</v>
      </c>
      <c r="F143" s="164">
        <v>629</v>
      </c>
      <c r="G143" s="164">
        <v>0</v>
      </c>
      <c r="H143" s="164">
        <v>0</v>
      </c>
      <c r="I143" s="165" t="str">
        <f t="shared" si="94"/>
        <v>-</v>
      </c>
      <c r="J143" s="165">
        <f t="shared" si="91"/>
        <v>0</v>
      </c>
      <c r="K143" s="164">
        <v>90</v>
      </c>
      <c r="L143" s="164">
        <v>1945</v>
      </c>
      <c r="M143" s="164">
        <v>2164</v>
      </c>
      <c r="N143" s="164">
        <v>2517</v>
      </c>
      <c r="O143" s="164">
        <v>2202</v>
      </c>
      <c r="P143" s="164">
        <v>2424</v>
      </c>
      <c r="Q143" s="165">
        <f t="shared" si="95"/>
        <v>0.10081743869209814</v>
      </c>
      <c r="R143" s="165">
        <f t="shared" si="93"/>
        <v>1.2112254213430512E-3</v>
      </c>
      <c r="S143" s="164">
        <v>583</v>
      </c>
      <c r="T143" s="164">
        <v>2669</v>
      </c>
      <c r="U143" s="164">
        <v>3146</v>
      </c>
      <c r="V143" s="164">
        <v>2202</v>
      </c>
      <c r="W143" s="164">
        <v>2424</v>
      </c>
      <c r="X143" s="165">
        <f t="shared" si="96"/>
        <v>0.10081743869209814</v>
      </c>
      <c r="Y143" s="165">
        <f t="shared" si="97"/>
        <v>9.9389720872333407E-4</v>
      </c>
    </row>
    <row r="144" spans="1:25" x14ac:dyDescent="0.25">
      <c r="A144" s="57"/>
      <c r="B144" s="163" t="s">
        <v>133</v>
      </c>
      <c r="C144" s="164">
        <v>0</v>
      </c>
      <c r="D144" s="164">
        <v>79</v>
      </c>
      <c r="E144" s="164">
        <v>139</v>
      </c>
      <c r="F144" s="164">
        <v>6</v>
      </c>
      <c r="G144" s="164">
        <v>0</v>
      </c>
      <c r="H144" s="164">
        <v>0</v>
      </c>
      <c r="I144" s="165" t="str">
        <f t="shared" si="94"/>
        <v>-</v>
      </c>
      <c r="J144" s="165">
        <f t="shared" si="91"/>
        <v>0</v>
      </c>
      <c r="K144" s="164">
        <v>15</v>
      </c>
      <c r="L144" s="164">
        <v>1561</v>
      </c>
      <c r="M144" s="164">
        <v>1814</v>
      </c>
      <c r="N144" s="164">
        <v>1773</v>
      </c>
      <c r="O144" s="164">
        <v>2022</v>
      </c>
      <c r="P144" s="164">
        <v>1523</v>
      </c>
      <c r="Q144" s="165">
        <f t="shared" si="95"/>
        <v>-0.24678536102868442</v>
      </c>
      <c r="R144" s="165">
        <f t="shared" si="93"/>
        <v>7.6101333197420252E-4</v>
      </c>
      <c r="S144" s="164">
        <v>34</v>
      </c>
      <c r="T144" s="164">
        <v>1953</v>
      </c>
      <c r="U144" s="164">
        <v>1779</v>
      </c>
      <c r="V144" s="164">
        <v>2022</v>
      </c>
      <c r="W144" s="164">
        <v>1523</v>
      </c>
      <c r="X144" s="165">
        <f t="shared" si="96"/>
        <v>-0.24678536102868442</v>
      </c>
      <c r="Y144" s="165">
        <f t="shared" si="97"/>
        <v>6.244659442597516E-4</v>
      </c>
    </row>
    <row r="145" spans="1:25" x14ac:dyDescent="0.25">
      <c r="A145" s="57"/>
      <c r="B145" s="163" t="s">
        <v>136</v>
      </c>
      <c r="C145" s="164">
        <v>2</v>
      </c>
      <c r="D145" s="164">
        <v>49</v>
      </c>
      <c r="E145" s="164">
        <v>62</v>
      </c>
      <c r="F145" s="164">
        <v>54</v>
      </c>
      <c r="G145" s="164">
        <v>0</v>
      </c>
      <c r="H145" s="164">
        <v>0</v>
      </c>
      <c r="I145" s="165" t="str">
        <f t="shared" si="94"/>
        <v>-</v>
      </c>
      <c r="J145" s="165">
        <f t="shared" si="91"/>
        <v>0</v>
      </c>
      <c r="K145" s="164">
        <v>4</v>
      </c>
      <c r="L145" s="164">
        <v>686</v>
      </c>
      <c r="M145" s="164">
        <v>1244</v>
      </c>
      <c r="N145" s="164">
        <v>1209</v>
      </c>
      <c r="O145" s="164">
        <v>823</v>
      </c>
      <c r="P145" s="164">
        <v>773</v>
      </c>
      <c r="Q145" s="165">
        <f t="shared" si="95"/>
        <v>-6.0753341433778862E-2</v>
      </c>
      <c r="R145" s="165">
        <f t="shared" si="93"/>
        <v>3.8625299121211983E-4</v>
      </c>
      <c r="S145" s="164">
        <v>43</v>
      </c>
      <c r="T145" s="164">
        <v>1306</v>
      </c>
      <c r="U145" s="164">
        <v>1263</v>
      </c>
      <c r="V145" s="164">
        <v>823</v>
      </c>
      <c r="W145" s="164">
        <v>773</v>
      </c>
      <c r="X145" s="165">
        <f t="shared" si="96"/>
        <v>-6.0753341433778862E-2</v>
      </c>
      <c r="Y145" s="165">
        <f t="shared" si="97"/>
        <v>3.1694824354089822E-4</v>
      </c>
    </row>
    <row r="146" spans="1:25" x14ac:dyDescent="0.25">
      <c r="A146" s="57"/>
      <c r="B146" s="168" t="s">
        <v>150</v>
      </c>
      <c r="C146" s="169">
        <f t="shared" ref="C146:H146" si="98">C138-SUM(C139:C145)</f>
        <v>614</v>
      </c>
      <c r="D146" s="169">
        <f t="shared" si="98"/>
        <v>5198</v>
      </c>
      <c r="E146" s="169">
        <f t="shared" si="98"/>
        <v>4799</v>
      </c>
      <c r="F146" s="169">
        <f t="shared" si="98"/>
        <v>5502</v>
      </c>
      <c r="G146" s="169">
        <f t="shared" si="98"/>
        <v>7032</v>
      </c>
      <c r="H146" s="169">
        <f t="shared" si="98"/>
        <v>8460</v>
      </c>
      <c r="I146" s="170">
        <f t="shared" si="94"/>
        <v>0.20307167235494883</v>
      </c>
      <c r="J146" s="170">
        <f t="shared" si="91"/>
        <v>1.9332503056409319E-2</v>
      </c>
      <c r="K146" s="169">
        <f t="shared" ref="K146:P146" si="99">K138-SUM(K139:K145)</f>
        <v>2248</v>
      </c>
      <c r="L146" s="169">
        <f t="shared" si="99"/>
        <v>26974</v>
      </c>
      <c r="M146" s="169">
        <f t="shared" si="99"/>
        <v>30309</v>
      </c>
      <c r="N146" s="169">
        <f t="shared" si="99"/>
        <v>32164</v>
      </c>
      <c r="O146" s="169">
        <f t="shared" si="99"/>
        <v>29745</v>
      </c>
      <c r="P146" s="169">
        <f t="shared" si="99"/>
        <v>31402</v>
      </c>
      <c r="Q146" s="170">
        <f t="shared" si="95"/>
        <v>5.5706841485964054E-2</v>
      </c>
      <c r="R146" s="170">
        <f t="shared" si="93"/>
        <v>1.5690965627481224E-2</v>
      </c>
      <c r="S146" s="169">
        <f>S138-SUM(S139:S145)</f>
        <v>8012</v>
      </c>
      <c r="T146" s="169">
        <f>T138-SUM(T139:T145)</f>
        <v>35108</v>
      </c>
      <c r="U146" s="169">
        <f>U138-SUM(U139:U145)</f>
        <v>37666</v>
      </c>
      <c r="V146" s="169">
        <f>V138-SUM(V139:V145)</f>
        <v>36777</v>
      </c>
      <c r="W146" s="169">
        <f>W138-SUM(W139:W145)</f>
        <v>39862</v>
      </c>
      <c r="X146" s="170">
        <f t="shared" si="96"/>
        <v>8.3883949207385067E-2</v>
      </c>
      <c r="Y146" s="170">
        <f t="shared" si="97"/>
        <v>1.6344360781406577E-2</v>
      </c>
    </row>
    <row r="147" spans="1:25" x14ac:dyDescent="0.25">
      <c r="A147" s="57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</row>
    <row r="148" spans="1:25" x14ac:dyDescent="0.25">
      <c r="A148" s="57"/>
      <c r="B148" s="156" t="s">
        <v>73</v>
      </c>
      <c r="C148" s="176">
        <f t="shared" ref="C148:H148" si="100">C149+C152</f>
        <v>29146</v>
      </c>
      <c r="D148" s="176">
        <f t="shared" si="100"/>
        <v>46312</v>
      </c>
      <c r="E148" s="176">
        <f t="shared" si="100"/>
        <v>71800</v>
      </c>
      <c r="F148" s="176">
        <f t="shared" si="100"/>
        <v>66656</v>
      </c>
      <c r="G148" s="176">
        <f t="shared" si="100"/>
        <v>71025</v>
      </c>
      <c r="H148" s="176">
        <f t="shared" si="100"/>
        <v>73415</v>
      </c>
      <c r="I148" s="177">
        <f>IFERROR(H148/G148-1,"-")</f>
        <v>3.3650123196057757E-2</v>
      </c>
      <c r="J148" s="177">
        <f t="shared" ref="J148:J160" si="101">H148/H$8</f>
        <v>0.16776545057757566</v>
      </c>
      <c r="K148" s="176">
        <f t="shared" ref="K148:P148" si="102">K149+K152</f>
        <v>85484</v>
      </c>
      <c r="L148" s="176">
        <f t="shared" si="102"/>
        <v>223164</v>
      </c>
      <c r="M148" s="176">
        <f t="shared" si="102"/>
        <v>219675</v>
      </c>
      <c r="N148" s="176">
        <f t="shared" si="102"/>
        <v>258552</v>
      </c>
      <c r="O148" s="176">
        <f t="shared" si="102"/>
        <v>238436</v>
      </c>
      <c r="P148" s="176">
        <f t="shared" si="102"/>
        <v>215054</v>
      </c>
      <c r="Q148" s="177">
        <f>IFERROR(P148/O148-1,"-")</f>
        <v>-9.8064050730594321E-2</v>
      </c>
      <c r="R148" s="177">
        <f t="shared" ref="R148:R160" si="103">P148/P$8</f>
        <v>0.10745828042966522</v>
      </c>
      <c r="S148" s="176">
        <f>S149+S152</f>
        <v>29252</v>
      </c>
      <c r="T148" s="176">
        <f>T149+T152</f>
        <v>63430</v>
      </c>
      <c r="U148" s="176">
        <f>U149+U152</f>
        <v>67229</v>
      </c>
      <c r="V148" s="176">
        <f>V149+V152</f>
        <v>63525</v>
      </c>
      <c r="W148" s="176">
        <f>W149+W152</f>
        <v>54238</v>
      </c>
      <c r="X148" s="177">
        <f>IFERROR(W148/V148-1,"-")</f>
        <v>-0.14619441164895708</v>
      </c>
      <c r="Y148" s="177">
        <f>W148/W$8</f>
        <v>2.223886006878556E-2</v>
      </c>
    </row>
    <row r="149" spans="1:25" x14ac:dyDescent="0.25">
      <c r="A149" s="57"/>
      <c r="B149" s="159" t="s">
        <v>102</v>
      </c>
      <c r="C149" s="160">
        <v>17177</v>
      </c>
      <c r="D149" s="160">
        <v>15766</v>
      </c>
      <c r="E149" s="160">
        <v>27881</v>
      </c>
      <c r="F149" s="160">
        <v>23017</v>
      </c>
      <c r="G149" s="160">
        <v>20545</v>
      </c>
      <c r="H149" s="160">
        <v>24796</v>
      </c>
      <c r="I149" s="161">
        <f>IFERROR(H149/G149-1,"-")</f>
        <v>0.20691165733755179</v>
      </c>
      <c r="J149" s="161">
        <f t="shared" si="101"/>
        <v>5.6662972315215776E-2</v>
      </c>
      <c r="K149" s="160">
        <v>53355</v>
      </c>
      <c r="L149" s="160">
        <v>72293</v>
      </c>
      <c r="M149" s="160">
        <v>52708</v>
      </c>
      <c r="N149" s="160">
        <v>72794</v>
      </c>
      <c r="O149" s="160">
        <v>64309</v>
      </c>
      <c r="P149" s="160">
        <v>51936</v>
      </c>
      <c r="Q149" s="161">
        <f>IFERROR(P149/O149-1,"-")</f>
        <v>-0.19239919762397173</v>
      </c>
      <c r="R149" s="161">
        <f t="shared" si="103"/>
        <v>2.5951404077092698E-2</v>
      </c>
      <c r="S149" s="160">
        <v>19696</v>
      </c>
      <c r="T149" s="160">
        <v>33178</v>
      </c>
      <c r="U149" s="160">
        <v>31381</v>
      </c>
      <c r="V149" s="160">
        <v>27489</v>
      </c>
      <c r="W149" s="160">
        <v>19424</v>
      </c>
      <c r="X149" s="161">
        <f>IFERROR(W149/V149-1,"-")</f>
        <v>-0.29339008330604965</v>
      </c>
      <c r="Y149" s="161">
        <f>W149/W$8</f>
        <v>7.9642984250173441E-3</v>
      </c>
    </row>
    <row r="150" spans="1:25" x14ac:dyDescent="0.25">
      <c r="A150" s="57"/>
      <c r="B150" s="163" t="s">
        <v>108</v>
      </c>
      <c r="C150" s="164">
        <v>15721</v>
      </c>
      <c r="D150" s="164">
        <v>7750</v>
      </c>
      <c r="E150" s="164">
        <v>16574</v>
      </c>
      <c r="F150" s="164">
        <v>9173</v>
      </c>
      <c r="G150" s="164">
        <v>8086</v>
      </c>
      <c r="H150" s="164">
        <v>9982</v>
      </c>
      <c r="I150" s="165">
        <f>IFERROR(H150/G150-1,"-")</f>
        <v>0.23447934701953987</v>
      </c>
      <c r="J150" s="165">
        <f t="shared" si="101"/>
        <v>2.2810525473886269E-2</v>
      </c>
      <c r="K150" s="164">
        <v>36092</v>
      </c>
      <c r="L150" s="164">
        <v>46924</v>
      </c>
      <c r="M150" s="164">
        <v>31864</v>
      </c>
      <c r="N150" s="164">
        <v>43331</v>
      </c>
      <c r="O150" s="164">
        <v>30854</v>
      </c>
      <c r="P150" s="164">
        <v>27641</v>
      </c>
      <c r="Q150" s="165">
        <f>IFERROR(P150/O150-1,"-")</f>
        <v>-0.10413560640435604</v>
      </c>
      <c r="R150" s="165">
        <f t="shared" si="103"/>
        <v>1.3811667438672969E-2</v>
      </c>
      <c r="S150" s="164">
        <v>16871</v>
      </c>
      <c r="T150" s="164">
        <v>23911</v>
      </c>
      <c r="U150" s="164">
        <v>22049</v>
      </c>
      <c r="V150" s="164">
        <v>17905</v>
      </c>
      <c r="W150" s="164">
        <v>8330</v>
      </c>
      <c r="X150" s="165">
        <f>IFERROR(W150/V150-1,"-")</f>
        <v>-0.53476682490924321</v>
      </c>
      <c r="Y150" s="165">
        <f>W150/W$8</f>
        <v>3.4154965959840647E-3</v>
      </c>
    </row>
    <row r="151" spans="1:25" x14ac:dyDescent="0.25">
      <c r="A151" s="57"/>
      <c r="B151" s="163" t="s">
        <v>105</v>
      </c>
      <c r="C151" s="164">
        <v>1456</v>
      </c>
      <c r="D151" s="164">
        <v>8016</v>
      </c>
      <c r="E151" s="164">
        <v>11307</v>
      </c>
      <c r="F151" s="164">
        <v>13844</v>
      </c>
      <c r="G151" s="164">
        <v>12459</v>
      </c>
      <c r="H151" s="164">
        <v>14814</v>
      </c>
      <c r="I151" s="165">
        <f>IFERROR(H151/G151-1,"-")</f>
        <v>0.18901998555261268</v>
      </c>
      <c r="J151" s="165">
        <f t="shared" si="101"/>
        <v>3.3852446841329507E-2</v>
      </c>
      <c r="K151" s="164">
        <v>17263</v>
      </c>
      <c r="L151" s="164">
        <v>25369</v>
      </c>
      <c r="M151" s="164">
        <v>20844</v>
      </c>
      <c r="N151" s="164">
        <v>29463</v>
      </c>
      <c r="O151" s="164">
        <v>33455</v>
      </c>
      <c r="P151" s="164">
        <v>24295</v>
      </c>
      <c r="Q151" s="165">
        <f>IFERROR(P151/O151-1,"-")</f>
        <v>-0.2738006277088626</v>
      </c>
      <c r="R151" s="165">
        <f t="shared" si="103"/>
        <v>1.213973663841973E-2</v>
      </c>
      <c r="S151" s="164">
        <v>2825</v>
      </c>
      <c r="T151" s="164">
        <v>9267</v>
      </c>
      <c r="U151" s="164">
        <v>9332</v>
      </c>
      <c r="V151" s="164">
        <v>9584</v>
      </c>
      <c r="W151" s="164">
        <v>11094</v>
      </c>
      <c r="X151" s="165">
        <f>IFERROR(W151/V151-1,"-")</f>
        <v>0.15755425709515869</v>
      </c>
      <c r="Y151" s="165">
        <f>W151/W$8</f>
        <v>4.5488018290332794E-3</v>
      </c>
    </row>
    <row r="152" spans="1:25" x14ac:dyDescent="0.25">
      <c r="A152" s="57"/>
      <c r="B152" s="159" t="s">
        <v>112</v>
      </c>
      <c r="C152" s="160">
        <v>11969</v>
      </c>
      <c r="D152" s="160">
        <v>30546</v>
      </c>
      <c r="E152" s="160">
        <v>43919</v>
      </c>
      <c r="F152" s="160">
        <v>43639</v>
      </c>
      <c r="G152" s="160">
        <v>50480</v>
      </c>
      <c r="H152" s="160">
        <v>48619</v>
      </c>
      <c r="I152" s="161">
        <f>IFERROR(H152/G152-1,"-")</f>
        <v>-3.686608557844695E-2</v>
      </c>
      <c r="J152" s="161">
        <f t="shared" si="101"/>
        <v>0.11110247826235989</v>
      </c>
      <c r="K152" s="160">
        <v>32129</v>
      </c>
      <c r="L152" s="160">
        <v>150871</v>
      </c>
      <c r="M152" s="160">
        <v>166967</v>
      </c>
      <c r="N152" s="160">
        <v>185758</v>
      </c>
      <c r="O152" s="160">
        <v>174127</v>
      </c>
      <c r="P152" s="160">
        <v>163118</v>
      </c>
      <c r="Q152" s="161">
        <f>IFERROR(P152/O152-1,"-")</f>
        <v>-6.3223968712491474E-2</v>
      </c>
      <c r="R152" s="161">
        <f t="shared" si="103"/>
        <v>8.1506876352572533E-2</v>
      </c>
      <c r="S152" s="160">
        <v>9556</v>
      </c>
      <c r="T152" s="160">
        <v>30252</v>
      </c>
      <c r="U152" s="160">
        <v>35848</v>
      </c>
      <c r="V152" s="160">
        <v>36036</v>
      </c>
      <c r="W152" s="160">
        <v>34814</v>
      </c>
      <c r="X152" s="161">
        <f>IFERROR(W152/V152-1,"-")</f>
        <v>-3.3910533910533891E-2</v>
      </c>
      <c r="Y152" s="161">
        <f>W152/W$8</f>
        <v>1.4274561643768216E-2</v>
      </c>
    </row>
    <row r="153" spans="1:25" s="57" customFormat="1" x14ac:dyDescent="0.25">
      <c r="B153" s="163" t="s">
        <v>115</v>
      </c>
      <c r="C153" s="164">
        <v>1208</v>
      </c>
      <c r="D153" s="164">
        <v>7610</v>
      </c>
      <c r="E153" s="164">
        <v>20644</v>
      </c>
      <c r="F153" s="164">
        <v>15403</v>
      </c>
      <c r="G153" s="164">
        <v>17540</v>
      </c>
      <c r="H153" s="164">
        <v>15767</v>
      </c>
      <c r="I153" s="165">
        <f t="shared" ref="I153:I160" si="104">IFERROR(H153/G153-1,"-")</f>
        <v>-0.10108323831242871</v>
      </c>
      <c r="J153" s="165">
        <f t="shared" si="101"/>
        <v>3.6030209892482949E-2</v>
      </c>
      <c r="K153" s="164">
        <v>2429</v>
      </c>
      <c r="L153" s="164">
        <v>77578</v>
      </c>
      <c r="M153" s="164">
        <v>84761</v>
      </c>
      <c r="N153" s="164">
        <v>88818</v>
      </c>
      <c r="O153" s="164">
        <v>89468</v>
      </c>
      <c r="P153" s="164">
        <v>88698</v>
      </c>
      <c r="Q153" s="165">
        <f t="shared" ref="Q153:Q160" si="105">IFERROR(P153/O153-1,"-")</f>
        <v>-8.606429114320191E-3</v>
      </c>
      <c r="R153" s="165">
        <f t="shared" si="103"/>
        <v>4.4320656939886939E-2</v>
      </c>
      <c r="S153" s="164">
        <v>460</v>
      </c>
      <c r="T153" s="164">
        <v>10614</v>
      </c>
      <c r="U153" s="164">
        <v>11900</v>
      </c>
      <c r="V153" s="164">
        <v>10154</v>
      </c>
      <c r="W153" s="164">
        <v>11188</v>
      </c>
      <c r="X153" s="165">
        <f t="shared" ref="X153:X160" si="106">IFERROR(W153/V153-1,"-")</f>
        <v>0.10183179042741775</v>
      </c>
      <c r="Y153" s="165">
        <f t="shared" ref="Y153:Y160" si="107">W153/W$8</f>
        <v>4.5873440475233751E-3</v>
      </c>
    </row>
    <row r="154" spans="1:25" s="57" customFormat="1" x14ac:dyDescent="0.25">
      <c r="B154" s="163" t="s">
        <v>118</v>
      </c>
      <c r="C154" s="164">
        <v>3838</v>
      </c>
      <c r="D154" s="164">
        <v>6262</v>
      </c>
      <c r="E154" s="164">
        <v>5310</v>
      </c>
      <c r="F154" s="164">
        <v>6018</v>
      </c>
      <c r="G154" s="164">
        <v>6797</v>
      </c>
      <c r="H154" s="164">
        <v>6585</v>
      </c>
      <c r="I154" s="165">
        <f t="shared" si="104"/>
        <v>-3.1190230984257772E-2</v>
      </c>
      <c r="J154" s="165">
        <f t="shared" si="101"/>
        <v>1.5047817095325693E-2</v>
      </c>
      <c r="K154" s="164">
        <v>4620</v>
      </c>
      <c r="L154" s="164">
        <v>12879</v>
      </c>
      <c r="M154" s="164">
        <v>11196</v>
      </c>
      <c r="N154" s="164">
        <v>13017</v>
      </c>
      <c r="O154" s="164">
        <v>13561</v>
      </c>
      <c r="P154" s="164">
        <v>12692</v>
      </c>
      <c r="Q154" s="165">
        <f t="shared" si="105"/>
        <v>-6.4080819998525218E-2</v>
      </c>
      <c r="R154" s="165">
        <f t="shared" si="103"/>
        <v>6.3419443266031373E-3</v>
      </c>
      <c r="S154" s="164">
        <v>1758</v>
      </c>
      <c r="T154" s="164">
        <v>5549</v>
      </c>
      <c r="U154" s="164">
        <v>5644</v>
      </c>
      <c r="V154" s="164">
        <v>5617</v>
      </c>
      <c r="W154" s="164">
        <v>5464</v>
      </c>
      <c r="X154" s="165">
        <f t="shared" si="106"/>
        <v>-2.7238739540680124E-2</v>
      </c>
      <c r="Y154" s="165">
        <f t="shared" si="107"/>
        <v>2.2403689556370864E-3</v>
      </c>
    </row>
    <row r="155" spans="1:25" x14ac:dyDescent="0.25">
      <c r="A155" s="57"/>
      <c r="B155" s="163" t="s">
        <v>121</v>
      </c>
      <c r="C155" s="164">
        <v>2901</v>
      </c>
      <c r="D155" s="164">
        <v>3980</v>
      </c>
      <c r="E155" s="164">
        <v>6158</v>
      </c>
      <c r="F155" s="164">
        <v>4444</v>
      </c>
      <c r="G155" s="164">
        <v>4982</v>
      </c>
      <c r="H155" s="164">
        <v>5983</v>
      </c>
      <c r="I155" s="165">
        <f t="shared" si="104"/>
        <v>0.20092332396627866</v>
      </c>
      <c r="J155" s="165">
        <f t="shared" si="101"/>
        <v>1.3672147256087111E-2</v>
      </c>
      <c r="K155" s="164">
        <v>8841</v>
      </c>
      <c r="L155" s="164">
        <v>14247</v>
      </c>
      <c r="M155" s="164">
        <v>16766</v>
      </c>
      <c r="N155" s="164">
        <v>20595</v>
      </c>
      <c r="O155" s="164">
        <v>19429</v>
      </c>
      <c r="P155" s="164">
        <v>15654</v>
      </c>
      <c r="Q155" s="165">
        <f t="shared" si="105"/>
        <v>-0.19429718462092749</v>
      </c>
      <c r="R155" s="165">
        <f t="shared" si="103"/>
        <v>7.8219978323861884E-3</v>
      </c>
      <c r="S155" s="164">
        <v>2712</v>
      </c>
      <c r="T155" s="164">
        <v>4719</v>
      </c>
      <c r="U155" s="164">
        <v>5924</v>
      </c>
      <c r="V155" s="164">
        <v>8755</v>
      </c>
      <c r="W155" s="164">
        <v>7128</v>
      </c>
      <c r="X155" s="165">
        <f t="shared" si="106"/>
        <v>-0.18583666476299254</v>
      </c>
      <c r="Y155" s="165">
        <f t="shared" si="107"/>
        <v>2.9226482276319826E-3</v>
      </c>
    </row>
    <row r="156" spans="1:25" x14ac:dyDescent="0.25">
      <c r="A156" s="57"/>
      <c r="B156" s="163" t="s">
        <v>128</v>
      </c>
      <c r="C156" s="164">
        <v>268</v>
      </c>
      <c r="D156" s="164">
        <v>1006</v>
      </c>
      <c r="E156" s="164">
        <v>826</v>
      </c>
      <c r="F156" s="164">
        <v>1473</v>
      </c>
      <c r="G156" s="164">
        <v>1735</v>
      </c>
      <c r="H156" s="164">
        <v>2013</v>
      </c>
      <c r="I156" s="165">
        <f t="shared" si="104"/>
        <v>0.1602305475504322</v>
      </c>
      <c r="J156" s="165">
        <f t="shared" si="101"/>
        <v>4.6000388478193805E-3</v>
      </c>
      <c r="K156" s="164">
        <v>1429</v>
      </c>
      <c r="L156" s="164">
        <v>5454</v>
      </c>
      <c r="M156" s="164">
        <v>5141</v>
      </c>
      <c r="N156" s="164">
        <v>6295</v>
      </c>
      <c r="O156" s="164">
        <v>5336</v>
      </c>
      <c r="P156" s="164">
        <v>3595</v>
      </c>
      <c r="Q156" s="165">
        <f t="shared" si="105"/>
        <v>-0.32627436281859068</v>
      </c>
      <c r="R156" s="165">
        <f t="shared" si="103"/>
        <v>1.7963512333862494E-3</v>
      </c>
      <c r="S156" s="164">
        <v>310</v>
      </c>
      <c r="T156" s="164">
        <v>819</v>
      </c>
      <c r="U156" s="164">
        <v>1133</v>
      </c>
      <c r="V156" s="164">
        <v>1155</v>
      </c>
      <c r="W156" s="164">
        <v>1041</v>
      </c>
      <c r="X156" s="165">
        <f t="shared" si="106"/>
        <v>-9.8701298701298734E-2</v>
      </c>
      <c r="Y156" s="165">
        <f t="shared" si="107"/>
        <v>4.2683456859776849E-4</v>
      </c>
    </row>
    <row r="157" spans="1:25" x14ac:dyDescent="0.25">
      <c r="A157" s="57"/>
      <c r="B157" s="163" t="s">
        <v>124</v>
      </c>
      <c r="C157" s="164">
        <v>521</v>
      </c>
      <c r="D157" s="164">
        <v>1214</v>
      </c>
      <c r="E157" s="164">
        <v>1496</v>
      </c>
      <c r="F157" s="164">
        <v>1270</v>
      </c>
      <c r="G157" s="164">
        <v>1766</v>
      </c>
      <c r="H157" s="164">
        <v>1622</v>
      </c>
      <c r="I157" s="165">
        <f t="shared" si="104"/>
        <v>-8.154020385050964E-2</v>
      </c>
      <c r="J157" s="165">
        <f t="shared" si="101"/>
        <v>3.7065390020680749E-3</v>
      </c>
      <c r="K157" s="164">
        <v>2206</v>
      </c>
      <c r="L157" s="164">
        <v>5476</v>
      </c>
      <c r="M157" s="164">
        <v>4638</v>
      </c>
      <c r="N157" s="164">
        <v>5708</v>
      </c>
      <c r="O157" s="164">
        <v>4661</v>
      </c>
      <c r="P157" s="164">
        <v>3220</v>
      </c>
      <c r="Q157" s="165">
        <f t="shared" si="105"/>
        <v>-0.30916112422226993</v>
      </c>
      <c r="R157" s="165">
        <f t="shared" si="103"/>
        <v>1.6089710630052081E-3</v>
      </c>
      <c r="S157" s="164">
        <v>513</v>
      </c>
      <c r="T157" s="164">
        <v>1488</v>
      </c>
      <c r="U157" s="164">
        <v>1744</v>
      </c>
      <c r="V157" s="164">
        <v>1425</v>
      </c>
      <c r="W157" s="164">
        <v>1282</v>
      </c>
      <c r="X157" s="165">
        <f t="shared" si="106"/>
        <v>-0.10035087719298241</v>
      </c>
      <c r="Y157" s="165">
        <f t="shared" si="107"/>
        <v>5.2565025642876007E-4</v>
      </c>
    </row>
    <row r="158" spans="1:25" x14ac:dyDescent="0.25">
      <c r="A158" s="57"/>
      <c r="B158" s="163" t="s">
        <v>133</v>
      </c>
      <c r="C158" s="164">
        <v>27</v>
      </c>
      <c r="D158" s="164">
        <v>436</v>
      </c>
      <c r="E158" s="164">
        <v>549</v>
      </c>
      <c r="F158" s="164">
        <v>347</v>
      </c>
      <c r="G158" s="164">
        <v>401</v>
      </c>
      <c r="H158" s="164">
        <v>419</v>
      </c>
      <c r="I158" s="165">
        <f t="shared" si="104"/>
        <v>4.488778054862852E-2</v>
      </c>
      <c r="J158" s="165">
        <f t="shared" si="101"/>
        <v>9.5748448943682092E-4</v>
      </c>
      <c r="K158" s="164">
        <v>87</v>
      </c>
      <c r="L158" s="164">
        <v>1353</v>
      </c>
      <c r="M158" s="164">
        <v>3772</v>
      </c>
      <c r="N158" s="164">
        <v>2467</v>
      </c>
      <c r="O158" s="164">
        <v>1603</v>
      </c>
      <c r="P158" s="164">
        <v>1352</v>
      </c>
      <c r="Q158" s="165">
        <f t="shared" si="105"/>
        <v>-0.15658140985651903</v>
      </c>
      <c r="R158" s="165">
        <f t="shared" si="103"/>
        <v>6.7556797428044762E-4</v>
      </c>
      <c r="S158" s="164">
        <v>28</v>
      </c>
      <c r="T158" s="164">
        <v>248</v>
      </c>
      <c r="U158" s="164">
        <v>263</v>
      </c>
      <c r="V158" s="164">
        <v>200</v>
      </c>
      <c r="W158" s="164">
        <v>274</v>
      </c>
      <c r="X158" s="165">
        <f t="shared" si="106"/>
        <v>0.37000000000000011</v>
      </c>
      <c r="Y158" s="165">
        <f t="shared" si="107"/>
        <v>1.123464666626211E-4</v>
      </c>
    </row>
    <row r="159" spans="1:25" x14ac:dyDescent="0.25">
      <c r="A159" s="57"/>
      <c r="B159" s="163" t="s">
        <v>136</v>
      </c>
      <c r="C159" s="164">
        <v>41</v>
      </c>
      <c r="D159" s="164">
        <v>278</v>
      </c>
      <c r="E159" s="164">
        <v>188</v>
      </c>
      <c r="F159" s="164">
        <v>255</v>
      </c>
      <c r="G159" s="164">
        <v>570</v>
      </c>
      <c r="H159" s="164">
        <v>238</v>
      </c>
      <c r="I159" s="165">
        <f t="shared" si="104"/>
        <v>-0.58245614035087723</v>
      </c>
      <c r="J159" s="165">
        <f t="shared" si="101"/>
        <v>5.438694713268816E-4</v>
      </c>
      <c r="K159" s="164">
        <v>128</v>
      </c>
      <c r="L159" s="164">
        <v>1192</v>
      </c>
      <c r="M159" s="164">
        <v>1748</v>
      </c>
      <c r="N159" s="164">
        <v>1450</v>
      </c>
      <c r="O159" s="164">
        <v>1311</v>
      </c>
      <c r="P159" s="164">
        <v>1529</v>
      </c>
      <c r="Q159" s="165">
        <f t="shared" si="105"/>
        <v>0.16628527841342478</v>
      </c>
      <c r="R159" s="165">
        <f t="shared" si="103"/>
        <v>7.6401141470029915E-4</v>
      </c>
      <c r="S159" s="164">
        <v>68</v>
      </c>
      <c r="T159" s="164">
        <v>511</v>
      </c>
      <c r="U159" s="164">
        <v>373</v>
      </c>
      <c r="V159" s="164">
        <v>276</v>
      </c>
      <c r="W159" s="164">
        <v>158</v>
      </c>
      <c r="X159" s="165">
        <f t="shared" si="106"/>
        <v>-0.42753623188405798</v>
      </c>
      <c r="Y159" s="165">
        <f t="shared" si="107"/>
        <v>6.4783728951438443E-5</v>
      </c>
    </row>
    <row r="160" spans="1:25" x14ac:dyDescent="0.25">
      <c r="A160" s="57"/>
      <c r="B160" s="168" t="s">
        <v>150</v>
      </c>
      <c r="C160" s="169">
        <f t="shared" ref="C160:H160" si="108">C152-SUM(C153:C159)</f>
        <v>3165</v>
      </c>
      <c r="D160" s="169">
        <f t="shared" si="108"/>
        <v>9760</v>
      </c>
      <c r="E160" s="169">
        <f t="shared" si="108"/>
        <v>8748</v>
      </c>
      <c r="F160" s="169">
        <f t="shared" si="108"/>
        <v>14429</v>
      </c>
      <c r="G160" s="169">
        <f t="shared" si="108"/>
        <v>16689</v>
      </c>
      <c r="H160" s="169">
        <f t="shared" si="108"/>
        <v>15992</v>
      </c>
      <c r="I160" s="170">
        <f t="shared" si="104"/>
        <v>-4.1764036191503373E-2</v>
      </c>
      <c r="J160" s="170">
        <f t="shared" si="101"/>
        <v>3.6544372207812981E-2</v>
      </c>
      <c r="K160" s="169">
        <f t="shared" ref="K160:P160" si="109">K152-SUM(K153:K159)</f>
        <v>12389</v>
      </c>
      <c r="L160" s="169">
        <f t="shared" si="109"/>
        <v>32692</v>
      </c>
      <c r="M160" s="169">
        <f t="shared" si="109"/>
        <v>38945</v>
      </c>
      <c r="N160" s="169">
        <f t="shared" si="109"/>
        <v>47408</v>
      </c>
      <c r="O160" s="169">
        <f t="shared" si="109"/>
        <v>38758</v>
      </c>
      <c r="P160" s="169">
        <f t="shared" si="109"/>
        <v>36378</v>
      </c>
      <c r="Q160" s="170">
        <f t="shared" si="105"/>
        <v>-6.1406677331131587E-2</v>
      </c>
      <c r="R160" s="170">
        <f t="shared" si="103"/>
        <v>1.8177375568324057E-2</v>
      </c>
      <c r="S160" s="169">
        <f>S152-SUM(S153:S159)</f>
        <v>3707</v>
      </c>
      <c r="T160" s="169">
        <f>T152-SUM(T153:T159)</f>
        <v>6304</v>
      </c>
      <c r="U160" s="169">
        <f>U152-SUM(U153:U159)</f>
        <v>8867</v>
      </c>
      <c r="V160" s="169">
        <f>V152-SUM(V153:V159)</f>
        <v>8454</v>
      </c>
      <c r="W160" s="169">
        <f>W152-SUM(W153:W159)</f>
        <v>8279</v>
      </c>
      <c r="X160" s="170">
        <f t="shared" si="106"/>
        <v>-2.0700260231842904E-2</v>
      </c>
      <c r="Y160" s="170">
        <f t="shared" si="107"/>
        <v>3.3945853923351829E-3</v>
      </c>
    </row>
    <row r="161" spans="1:25" ht="6" customHeight="1" x14ac:dyDescent="0.25">
      <c r="A161" s="57"/>
      <c r="C161" s="81"/>
      <c r="D161" s="81"/>
      <c r="E161" s="81"/>
      <c r="F161" s="81"/>
      <c r="G161" s="81"/>
      <c r="H161" s="81"/>
      <c r="I161" s="81"/>
      <c r="K161" s="81"/>
      <c r="L161" s="81"/>
      <c r="M161" s="81"/>
      <c r="N161" s="81"/>
      <c r="O161" s="81"/>
      <c r="P161" s="81"/>
      <c r="Q161" s="81"/>
      <c r="S161" s="81"/>
      <c r="T161" s="81"/>
      <c r="U161" s="81"/>
      <c r="V161" s="81"/>
      <c r="W161" s="81"/>
      <c r="X161" s="81"/>
    </row>
    <row r="162" spans="1:25" ht="6" customHeight="1" x14ac:dyDescent="0.25">
      <c r="A162" s="57"/>
      <c r="B162" s="171"/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</row>
    <row r="163" spans="1:25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7587-0704-4056-9FFA-1BFE4A6763E8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66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</row>
    <row r="5" spans="1:26" ht="6" customHeight="1" x14ac:dyDescent="0.25"/>
    <row r="6" spans="1:26" ht="15.75" x14ac:dyDescent="0.25">
      <c r="B6" s="184"/>
      <c r="C6" s="308" t="s">
        <v>64</v>
      </c>
      <c r="D6" s="309"/>
      <c r="E6" s="309"/>
      <c r="F6" s="309"/>
      <c r="G6" s="309"/>
      <c r="H6" s="309"/>
      <c r="I6" s="309"/>
      <c r="J6" s="309"/>
      <c r="K6" s="308" t="s">
        <v>63</v>
      </c>
      <c r="L6" s="309"/>
      <c r="M6" s="309"/>
      <c r="N6" s="309"/>
      <c r="O6" s="309"/>
      <c r="P6" s="309"/>
      <c r="Q6" s="309"/>
      <c r="R6" s="309"/>
      <c r="S6" s="308" t="s">
        <v>142</v>
      </c>
      <c r="T6" s="309"/>
      <c r="U6" s="309"/>
      <c r="V6" s="309"/>
      <c r="W6" s="309"/>
      <c r="X6" s="309"/>
      <c r="Y6" s="309"/>
      <c r="Z6" s="309"/>
    </row>
    <row r="7" spans="1:26" s="146" customFormat="1" ht="72" customHeight="1" x14ac:dyDescent="0.25">
      <c r="B7" s="147"/>
      <c r="C7" s="185">
        <f>D7-1</f>
        <v>2021</v>
      </c>
      <c r="D7" s="185">
        <f>E7-1</f>
        <v>2022</v>
      </c>
      <c r="E7" s="185">
        <f>F7-1</f>
        <v>2023</v>
      </c>
      <c r="F7" s="185">
        <f>G7-1</f>
        <v>2024</v>
      </c>
      <c r="G7" s="185">
        <v>2025</v>
      </c>
      <c r="H7" s="173" t="str">
        <f>CONCATENATE("var. ",RIGHT(G7,2),"/",RIGHT(F7,2))</f>
        <v>var. 25/24</v>
      </c>
      <c r="I7" s="173" t="str">
        <f>CONCATENATE("var. ",RIGHT(G7,2),"/",RIGHT(C7,2))</f>
        <v>var. 25/21</v>
      </c>
      <c r="J7" s="173" t="str">
        <f>CONCATENATE("Cuota s/ total lugares de residencia ",RIGHT(G7,4))</f>
        <v>Cuota s/ total lugares de residencia 2025</v>
      </c>
      <c r="K7" s="185">
        <f>L7-1</f>
        <v>2021</v>
      </c>
      <c r="L7" s="185">
        <f>M7-1</f>
        <v>2022</v>
      </c>
      <c r="M7" s="185">
        <f>N7-1</f>
        <v>2023</v>
      </c>
      <c r="N7" s="185">
        <f>O7-1</f>
        <v>2024</v>
      </c>
      <c r="O7" s="185">
        <v>2025</v>
      </c>
      <c r="P7" s="173" t="str">
        <f>CONCATENATE("var. ",RIGHT(O7,2),"/",RIGHT(N7,2))</f>
        <v>var. 25/24</v>
      </c>
      <c r="Q7" s="173" t="str">
        <f>CONCATENATE("var. ",RIGHT(O7,2),"/",RIGHT(K7,2))</f>
        <v>var. 25/21</v>
      </c>
      <c r="R7" s="173" t="str">
        <f>CONCATENATE("Cuota s/ total lugares de residencia ",RIGHT(O7,4))</f>
        <v>Cuota s/ total lugares de residencia 2025</v>
      </c>
      <c r="S7" s="185">
        <f>T7-1</f>
        <v>2021</v>
      </c>
      <c r="T7" s="185">
        <f>U7-1</f>
        <v>2022</v>
      </c>
      <c r="U7" s="185">
        <f>V7-1</f>
        <v>2023</v>
      </c>
      <c r="V7" s="185">
        <f>W7-1</f>
        <v>2024</v>
      </c>
      <c r="W7" s="185">
        <v>2025</v>
      </c>
      <c r="X7" s="173" t="str">
        <f>CONCATENATE("var. ",RIGHT(W7,2),"/",RIGHT(V7,2))</f>
        <v>var. 25/24</v>
      </c>
      <c r="Y7" s="173" t="str">
        <f>CONCATENATE("var. ",RIGHT(W7,2),"/",RIGHT(S7,2))</f>
        <v>var. 25/21</v>
      </c>
      <c r="Z7" s="173" t="str">
        <f>CONCATENATE("Cuota s/ total lugares de residencia ",RIGHT(U7,4))</f>
        <v>Cuota s/ total lugares de residencia 2023</v>
      </c>
    </row>
    <row r="8" spans="1:26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spans="1:26" x14ac:dyDescent="0.25">
      <c r="A9" s="1" t="s">
        <v>0</v>
      </c>
      <c r="B9" s="156" t="s">
        <v>73</v>
      </c>
      <c r="C9" s="176">
        <f>C10+C13</f>
        <v>332855</v>
      </c>
      <c r="D9" s="176">
        <f>D10+D13</f>
        <v>672483</v>
      </c>
      <c r="E9" s="176">
        <f>E10+E13</f>
        <v>740673</v>
      </c>
      <c r="F9" s="176">
        <f>F10+F13</f>
        <v>759850</v>
      </c>
      <c r="G9" s="176">
        <f>G10+G13</f>
        <v>760112</v>
      </c>
      <c r="H9" s="177">
        <f>IFERROR(G9/F9-1,"-")</f>
        <v>3.4480489570309913E-4</v>
      </c>
      <c r="I9" s="177">
        <f>IFERROR(G9/C9-1,"-")</f>
        <v>1.2836129846329483</v>
      </c>
      <c r="J9" s="177">
        <f>G9/G$9</f>
        <v>1</v>
      </c>
      <c r="K9" s="176">
        <f>K10+K13</f>
        <v>1525176</v>
      </c>
      <c r="L9" s="176">
        <f>L10+L13</f>
        <v>3104390</v>
      </c>
      <c r="M9" s="176">
        <f>M10+M13</f>
        <v>3348191</v>
      </c>
      <c r="N9" s="176">
        <f>N10+N13</f>
        <v>3522695</v>
      </c>
      <c r="O9" s="176">
        <f>O10+O13</f>
        <v>3438737</v>
      </c>
      <c r="P9" s="177">
        <f>IFERROR(O9/N9-1,"-")</f>
        <v>-2.3833457054896923E-2</v>
      </c>
      <c r="Q9" s="177">
        <f>IFERROR(O9/K9-1,"-")</f>
        <v>1.2546492994906817</v>
      </c>
      <c r="R9" s="177">
        <f>O9/O$9</f>
        <v>1</v>
      </c>
      <c r="S9" s="176">
        <f>S10+S13</f>
        <v>1858031</v>
      </c>
      <c r="T9" s="176">
        <f>T10+T13</f>
        <v>3776873</v>
      </c>
      <c r="U9" s="176">
        <f>U10+U13</f>
        <v>4088864</v>
      </c>
      <c r="V9" s="176">
        <f>V10+V13</f>
        <v>4282545</v>
      </c>
      <c r="W9" s="176">
        <f>W10+W13</f>
        <v>4198849</v>
      </c>
      <c r="X9" s="177">
        <f>IFERROR(W9/V9-1,"-")</f>
        <v>-1.9543519099040396E-2</v>
      </c>
      <c r="Y9" s="177">
        <f>IFERROR(W9/S9-1,"-")</f>
        <v>1.2598379682577954</v>
      </c>
      <c r="Z9" s="177">
        <f t="shared" ref="Z9:Z21" si="0">U9/U$9</f>
        <v>1</v>
      </c>
    </row>
    <row r="10" spans="1:26" x14ac:dyDescent="0.25">
      <c r="A10" s="1" t="s">
        <v>101</v>
      </c>
      <c r="B10" s="159" t="s">
        <v>102</v>
      </c>
      <c r="C10" s="160">
        <v>119848</v>
      </c>
      <c r="D10" s="160">
        <v>173672</v>
      </c>
      <c r="E10" s="160">
        <v>208983</v>
      </c>
      <c r="F10" s="160">
        <v>212833</v>
      </c>
      <c r="G10" s="160">
        <v>203770</v>
      </c>
      <c r="H10" s="161">
        <f>IFERROR(G10/F10-1,"-")</f>
        <v>-4.2582682196839805E-2</v>
      </c>
      <c r="I10" s="178">
        <f t="shared" ref="I10:I73" si="1">IFERROR(G10/C10-1,"-")</f>
        <v>0.70023696682464465</v>
      </c>
      <c r="J10" s="161">
        <f>G10/G$9</f>
        <v>0.26807891468625678</v>
      </c>
      <c r="K10" s="160">
        <v>549418</v>
      </c>
      <c r="L10" s="160">
        <v>688398</v>
      </c>
      <c r="M10" s="160">
        <v>673764</v>
      </c>
      <c r="N10" s="160">
        <v>676348</v>
      </c>
      <c r="O10" s="160">
        <v>678164</v>
      </c>
      <c r="P10" s="161">
        <f>IFERROR(O10/N10-1,"-")</f>
        <v>2.6850083093319377E-3</v>
      </c>
      <c r="Q10" s="178">
        <f t="shared" ref="Q10:Q21" si="2">IFERROR(O10/K10-1,"-")</f>
        <v>0.23433160180409085</v>
      </c>
      <c r="R10" s="161">
        <f>O10/O$9</f>
        <v>0.19721310469512499</v>
      </c>
      <c r="S10" s="160">
        <v>669266</v>
      </c>
      <c r="T10" s="160">
        <v>862070</v>
      </c>
      <c r="U10" s="160">
        <v>882747</v>
      </c>
      <c r="V10" s="160">
        <v>889181</v>
      </c>
      <c r="W10" s="160">
        <v>881934</v>
      </c>
      <c r="X10" s="161">
        <f>IFERROR(W10/V10-1,"-")</f>
        <v>-8.1501966416286376E-3</v>
      </c>
      <c r="Y10" s="178">
        <f t="shared" ref="Y10:Y21" si="3">IFERROR(W10/S10-1,"-")</f>
        <v>0.31776304189963334</v>
      </c>
      <c r="Z10" s="161">
        <f t="shared" si="0"/>
        <v>0.2158905260727674</v>
      </c>
    </row>
    <row r="11" spans="1:26" x14ac:dyDescent="0.25">
      <c r="A11" s="162" t="s">
        <v>108</v>
      </c>
      <c r="B11" s="163" t="s">
        <v>108</v>
      </c>
      <c r="C11" s="164">
        <v>76913</v>
      </c>
      <c r="D11" s="164">
        <v>97401</v>
      </c>
      <c r="E11" s="164">
        <v>119374</v>
      </c>
      <c r="F11" s="164">
        <v>118341</v>
      </c>
      <c r="G11" s="164">
        <v>108798</v>
      </c>
      <c r="H11" s="165">
        <f>IFERROR(G11/F11-1,"-")</f>
        <v>-8.0639845869140858E-2</v>
      </c>
      <c r="I11" s="179">
        <f t="shared" si="1"/>
        <v>0.41455930726925216</v>
      </c>
      <c r="J11" s="165">
        <f>G11/G$9</f>
        <v>0.14313416970130718</v>
      </c>
      <c r="K11" s="164">
        <v>248239</v>
      </c>
      <c r="L11" s="164">
        <v>235468</v>
      </c>
      <c r="M11" s="164">
        <v>222224</v>
      </c>
      <c r="N11" s="164">
        <v>221054</v>
      </c>
      <c r="O11" s="164">
        <v>232464</v>
      </c>
      <c r="P11" s="165">
        <f>IFERROR(O11/N11-1,"-")</f>
        <v>5.1616347136898666E-2</v>
      </c>
      <c r="Q11" s="179">
        <f t="shared" si="2"/>
        <v>-6.3547629502213598E-2</v>
      </c>
      <c r="R11" s="165">
        <f>O11/O$9</f>
        <v>6.7601564178941281E-2</v>
      </c>
      <c r="S11" s="164">
        <v>325152</v>
      </c>
      <c r="T11" s="164">
        <v>332869</v>
      </c>
      <c r="U11" s="164">
        <v>341598</v>
      </c>
      <c r="V11" s="164">
        <v>339395</v>
      </c>
      <c r="W11" s="164">
        <v>341262</v>
      </c>
      <c r="X11" s="165">
        <f>IFERROR(W11/V11-1,"-")</f>
        <v>5.5009649523416471E-3</v>
      </c>
      <c r="Y11" s="179">
        <f t="shared" si="3"/>
        <v>4.9546058458813214E-2</v>
      </c>
      <c r="Z11" s="165">
        <f t="shared" si="0"/>
        <v>8.3543497656072691E-2</v>
      </c>
    </row>
    <row r="12" spans="1:26" x14ac:dyDescent="0.25">
      <c r="A12" s="162" t="s">
        <v>105</v>
      </c>
      <c r="B12" s="163" t="s">
        <v>105</v>
      </c>
      <c r="C12" s="164">
        <v>42935</v>
      </c>
      <c r="D12" s="164">
        <v>76271</v>
      </c>
      <c r="E12" s="164">
        <v>89609</v>
      </c>
      <c r="F12" s="164">
        <v>94492</v>
      </c>
      <c r="G12" s="164">
        <v>94972</v>
      </c>
      <c r="H12" s="165">
        <f>IFERROR(G12/F12-1,"-")</f>
        <v>5.0797951149303966E-3</v>
      </c>
      <c r="I12" s="179">
        <f t="shared" si="1"/>
        <v>1.2119948759753116</v>
      </c>
      <c r="J12" s="165">
        <f>G12/G$9</f>
        <v>0.12494474498494959</v>
      </c>
      <c r="K12" s="164">
        <v>301179</v>
      </c>
      <c r="L12" s="164">
        <v>452930</v>
      </c>
      <c r="M12" s="164">
        <v>451540</v>
      </c>
      <c r="N12" s="164">
        <v>455294</v>
      </c>
      <c r="O12" s="164">
        <v>445700</v>
      </c>
      <c r="P12" s="165">
        <f>IFERROR(O12/N12-1,"-")</f>
        <v>-2.1072098468242539E-2</v>
      </c>
      <c r="Q12" s="179">
        <f t="shared" si="2"/>
        <v>0.47985085281510331</v>
      </c>
      <c r="R12" s="165">
        <f>O12/O$9</f>
        <v>0.1296115405161837</v>
      </c>
      <c r="S12" s="164">
        <v>344114</v>
      </c>
      <c r="T12" s="164">
        <v>529201</v>
      </c>
      <c r="U12" s="164">
        <v>541149</v>
      </c>
      <c r="V12" s="164">
        <v>549786</v>
      </c>
      <c r="W12" s="164">
        <v>540672</v>
      </c>
      <c r="X12" s="165">
        <f>IFERROR(W12/V12-1,"-")</f>
        <v>-1.657735919066694E-2</v>
      </c>
      <c r="Y12" s="179">
        <f t="shared" si="3"/>
        <v>0.57120024178034035</v>
      </c>
      <c r="Z12" s="165">
        <f t="shared" si="0"/>
        <v>0.13234702841669471</v>
      </c>
    </row>
    <row r="13" spans="1:26" x14ac:dyDescent="0.25">
      <c r="A13" s="1" t="s">
        <v>151</v>
      </c>
      <c r="B13" s="159" t="s">
        <v>112</v>
      </c>
      <c r="C13" s="160">
        <v>213007</v>
      </c>
      <c r="D13" s="160">
        <v>498811</v>
      </c>
      <c r="E13" s="160">
        <v>531690</v>
      </c>
      <c r="F13" s="160">
        <v>547017</v>
      </c>
      <c r="G13" s="160">
        <v>556342</v>
      </c>
      <c r="H13" s="161">
        <f>IFERROR(G13/F13-1,"-")</f>
        <v>1.7047002195544225E-2</v>
      </c>
      <c r="I13" s="178">
        <f t="shared" si="1"/>
        <v>1.6118484369058295</v>
      </c>
      <c r="J13" s="161">
        <f>G13/G$9</f>
        <v>0.73192108531374322</v>
      </c>
      <c r="K13" s="160">
        <v>975758</v>
      </c>
      <c r="L13" s="160">
        <v>2415992</v>
      </c>
      <c r="M13" s="160">
        <v>2674427</v>
      </c>
      <c r="N13" s="160">
        <v>2846347</v>
      </c>
      <c r="O13" s="160">
        <v>2760573</v>
      </c>
      <c r="P13" s="161">
        <f>IFERROR(O13/N13-1,"-")</f>
        <v>-3.0134765719007528E-2</v>
      </c>
      <c r="Q13" s="178">
        <f t="shared" si="2"/>
        <v>1.8291574345278234</v>
      </c>
      <c r="R13" s="161">
        <f>O13/O$9</f>
        <v>0.80278689530487501</v>
      </c>
      <c r="S13" s="160">
        <v>1188765</v>
      </c>
      <c r="T13" s="160">
        <v>2914803</v>
      </c>
      <c r="U13" s="160">
        <v>3206117</v>
      </c>
      <c r="V13" s="160">
        <v>3393364</v>
      </c>
      <c r="W13" s="160">
        <v>3316915</v>
      </c>
      <c r="X13" s="161">
        <f>IFERROR(W13/V13-1,"-")</f>
        <v>-2.2528971250947438E-2</v>
      </c>
      <c r="Y13" s="178">
        <f t="shared" si="3"/>
        <v>1.7902192611659999</v>
      </c>
      <c r="Z13" s="161">
        <f t="shared" si="0"/>
        <v>0.78410947392723263</v>
      </c>
    </row>
    <row r="14" spans="1:26" x14ac:dyDescent="0.25">
      <c r="A14" s="162" t="s">
        <v>115</v>
      </c>
      <c r="B14" s="163" t="s">
        <v>115</v>
      </c>
      <c r="C14" s="164">
        <v>51463</v>
      </c>
      <c r="D14" s="164">
        <v>185404</v>
      </c>
      <c r="E14" s="164">
        <v>205697</v>
      </c>
      <c r="F14" s="164">
        <v>204584</v>
      </c>
      <c r="G14" s="164">
        <v>197758</v>
      </c>
      <c r="H14" s="165">
        <f t="shared" ref="H14:H21" si="4">IFERROR(G14/F14-1,"-")</f>
        <v>-3.3365268056152919E-2</v>
      </c>
      <c r="I14" s="179">
        <f t="shared" si="1"/>
        <v>2.8427219555797367</v>
      </c>
      <c r="J14" s="165">
        <f t="shared" ref="J14:J21" si="5">G14/G$9</f>
        <v>0.26016955396046898</v>
      </c>
      <c r="K14" s="164">
        <v>284717</v>
      </c>
      <c r="L14" s="164">
        <v>1132692</v>
      </c>
      <c r="M14" s="164">
        <v>1254292</v>
      </c>
      <c r="N14" s="164">
        <v>1327743</v>
      </c>
      <c r="O14" s="164">
        <v>1294002</v>
      </c>
      <c r="P14" s="165">
        <f t="shared" ref="P14:P21" si="6">IFERROR(O14/N14-1,"-")</f>
        <v>-2.5412297409965645E-2</v>
      </c>
      <c r="Q14" s="179">
        <f t="shared" si="2"/>
        <v>3.5448708717779409</v>
      </c>
      <c r="R14" s="165">
        <f t="shared" ref="R14:R21" si="7">O14/O$9</f>
        <v>0.37630153163792401</v>
      </c>
      <c r="S14" s="164">
        <v>336180</v>
      </c>
      <c r="T14" s="164">
        <v>1318096</v>
      </c>
      <c r="U14" s="164">
        <v>1459989</v>
      </c>
      <c r="V14" s="164">
        <v>1532327</v>
      </c>
      <c r="W14" s="164">
        <v>1491760</v>
      </c>
      <c r="X14" s="165">
        <f t="shared" ref="X14:X21" si="8">IFERROR(W14/V14-1,"-")</f>
        <v>-2.6474114206693433E-2</v>
      </c>
      <c r="Y14" s="179">
        <f t="shared" si="3"/>
        <v>3.4373847343684929</v>
      </c>
      <c r="Z14" s="165">
        <f t="shared" si="0"/>
        <v>0.35706470061122109</v>
      </c>
    </row>
    <row r="15" spans="1:26" x14ac:dyDescent="0.25">
      <c r="A15" s="162" t="s">
        <v>118</v>
      </c>
      <c r="B15" s="163" t="s">
        <v>118</v>
      </c>
      <c r="C15" s="164">
        <v>38221</v>
      </c>
      <c r="D15" s="164">
        <v>64721</v>
      </c>
      <c r="E15" s="164">
        <v>72602</v>
      </c>
      <c r="F15" s="164">
        <v>73311</v>
      </c>
      <c r="G15" s="164">
        <v>77383</v>
      </c>
      <c r="H15" s="165">
        <f t="shared" si="4"/>
        <v>5.554418845739395E-2</v>
      </c>
      <c r="I15" s="179">
        <f t="shared" si="1"/>
        <v>1.0246199733131003</v>
      </c>
      <c r="J15" s="165">
        <f t="shared" si="5"/>
        <v>0.10180473403919423</v>
      </c>
      <c r="K15" s="164">
        <v>156330</v>
      </c>
      <c r="L15" s="164">
        <v>274306</v>
      </c>
      <c r="M15" s="164">
        <v>310411</v>
      </c>
      <c r="N15" s="164">
        <v>317945</v>
      </c>
      <c r="O15" s="164">
        <v>307269</v>
      </c>
      <c r="P15" s="165">
        <f t="shared" si="6"/>
        <v>-3.3578134583025387E-2</v>
      </c>
      <c r="Q15" s="179">
        <f t="shared" si="2"/>
        <v>0.96551525618883138</v>
      </c>
      <c r="R15" s="165">
        <f t="shared" si="7"/>
        <v>8.9355190583054189E-2</v>
      </c>
      <c r="S15" s="164">
        <v>194551</v>
      </c>
      <c r="T15" s="164">
        <v>339027</v>
      </c>
      <c r="U15" s="164">
        <v>383013</v>
      </c>
      <c r="V15" s="164">
        <v>391256</v>
      </c>
      <c r="W15" s="164">
        <v>384652</v>
      </c>
      <c r="X15" s="165">
        <f t="shared" si="8"/>
        <v>-1.6878974379945566E-2</v>
      </c>
      <c r="Y15" s="179">
        <f t="shared" si="3"/>
        <v>0.97712682021680686</v>
      </c>
      <c r="Z15" s="165">
        <f t="shared" si="0"/>
        <v>9.3672227787473486E-2</v>
      </c>
    </row>
    <row r="16" spans="1:26" x14ac:dyDescent="0.25">
      <c r="A16" s="162" t="s">
        <v>121</v>
      </c>
      <c r="B16" s="163" t="s">
        <v>121</v>
      </c>
      <c r="C16" s="164">
        <v>21498</v>
      </c>
      <c r="D16" s="164">
        <v>31998</v>
      </c>
      <c r="E16" s="164">
        <v>34481</v>
      </c>
      <c r="F16" s="164">
        <v>33841</v>
      </c>
      <c r="G16" s="164">
        <v>36771</v>
      </c>
      <c r="H16" s="165">
        <f t="shared" si="4"/>
        <v>8.6581365798882981E-2</v>
      </c>
      <c r="I16" s="179">
        <f t="shared" si="1"/>
        <v>0.71043818029584149</v>
      </c>
      <c r="J16" s="165">
        <f t="shared" si="5"/>
        <v>4.8375765676637129E-2</v>
      </c>
      <c r="K16" s="164">
        <v>83736</v>
      </c>
      <c r="L16" s="164">
        <v>134432</v>
      </c>
      <c r="M16" s="164">
        <v>141579</v>
      </c>
      <c r="N16" s="164">
        <v>159005</v>
      </c>
      <c r="O16" s="164">
        <v>147456</v>
      </c>
      <c r="P16" s="165">
        <f t="shared" si="6"/>
        <v>-7.26329360711927E-2</v>
      </c>
      <c r="Q16" s="179">
        <f t="shared" si="2"/>
        <v>0.7609630266552021</v>
      </c>
      <c r="R16" s="165">
        <f t="shared" si="7"/>
        <v>4.2880860036693703E-2</v>
      </c>
      <c r="S16" s="164">
        <v>105234</v>
      </c>
      <c r="T16" s="164">
        <v>166430</v>
      </c>
      <c r="U16" s="164">
        <v>176060</v>
      </c>
      <c r="V16" s="164">
        <v>192846</v>
      </c>
      <c r="W16" s="164">
        <v>184227</v>
      </c>
      <c r="X16" s="165">
        <f t="shared" si="8"/>
        <v>-4.469369341339724E-2</v>
      </c>
      <c r="Y16" s="179">
        <f t="shared" si="3"/>
        <v>0.75064142767546604</v>
      </c>
      <c r="Z16" s="165">
        <f t="shared" si="0"/>
        <v>4.305841426860859E-2</v>
      </c>
    </row>
    <row r="17" spans="1:26" x14ac:dyDescent="0.25">
      <c r="A17" s="162" t="s">
        <v>128</v>
      </c>
      <c r="B17" s="163" t="s">
        <v>128</v>
      </c>
      <c r="C17" s="164">
        <v>10076</v>
      </c>
      <c r="D17" s="164">
        <v>19335</v>
      </c>
      <c r="E17" s="164">
        <v>14807</v>
      </c>
      <c r="F17" s="164">
        <v>14110</v>
      </c>
      <c r="G17" s="164">
        <v>13807</v>
      </c>
      <c r="H17" s="165">
        <f t="shared" si="4"/>
        <v>-2.1474131821403231E-2</v>
      </c>
      <c r="I17" s="179">
        <f t="shared" si="1"/>
        <v>0.37028582770940854</v>
      </c>
      <c r="J17" s="165">
        <f t="shared" si="5"/>
        <v>1.8164428400025259E-2</v>
      </c>
      <c r="K17" s="164">
        <v>56946</v>
      </c>
      <c r="L17" s="164">
        <v>104116</v>
      </c>
      <c r="M17" s="164">
        <v>103068</v>
      </c>
      <c r="N17" s="164">
        <v>113511</v>
      </c>
      <c r="O17" s="164">
        <v>104063</v>
      </c>
      <c r="P17" s="165">
        <f t="shared" si="6"/>
        <v>-8.3234223995912293E-2</v>
      </c>
      <c r="Q17" s="179">
        <f t="shared" si="2"/>
        <v>0.82739788571629269</v>
      </c>
      <c r="R17" s="165">
        <f t="shared" si="7"/>
        <v>3.0261982815202211E-2</v>
      </c>
      <c r="S17" s="164">
        <v>67022</v>
      </c>
      <c r="T17" s="164">
        <v>123451</v>
      </c>
      <c r="U17" s="164">
        <v>117875</v>
      </c>
      <c r="V17" s="164">
        <v>127621</v>
      </c>
      <c r="W17" s="164">
        <v>117870</v>
      </c>
      <c r="X17" s="165">
        <f t="shared" si="8"/>
        <v>-7.6405920655691406E-2</v>
      </c>
      <c r="Y17" s="179">
        <f t="shared" si="3"/>
        <v>0.75867625555787654</v>
      </c>
      <c r="Z17" s="165">
        <f t="shared" si="0"/>
        <v>2.8828300476611595E-2</v>
      </c>
    </row>
    <row r="18" spans="1:26" x14ac:dyDescent="0.25">
      <c r="A18" s="162" t="s">
        <v>124</v>
      </c>
      <c r="B18" s="163" t="s">
        <v>124</v>
      </c>
      <c r="C18" s="164">
        <v>6294</v>
      </c>
      <c r="D18" s="164">
        <v>10411</v>
      </c>
      <c r="E18" s="164">
        <v>10566</v>
      </c>
      <c r="F18" s="164">
        <v>9886</v>
      </c>
      <c r="G18" s="164">
        <v>10604</v>
      </c>
      <c r="H18" s="165">
        <f t="shared" si="4"/>
        <v>7.262795872951644E-2</v>
      </c>
      <c r="I18" s="179">
        <f t="shared" si="1"/>
        <v>0.68477915475055617</v>
      </c>
      <c r="J18" s="165">
        <f t="shared" si="5"/>
        <v>1.3950575704633001E-2</v>
      </c>
      <c r="K18" s="164">
        <v>77431</v>
      </c>
      <c r="L18" s="164">
        <v>120097</v>
      </c>
      <c r="M18" s="164">
        <v>123521</v>
      </c>
      <c r="N18" s="164">
        <v>130398</v>
      </c>
      <c r="O18" s="164">
        <v>121641</v>
      </c>
      <c r="P18" s="165">
        <f t="shared" si="6"/>
        <v>-6.7155937974508806E-2</v>
      </c>
      <c r="Q18" s="179">
        <f t="shared" si="2"/>
        <v>0.57095995144063738</v>
      </c>
      <c r="R18" s="165">
        <f t="shared" si="7"/>
        <v>3.5373743324947506E-2</v>
      </c>
      <c r="S18" s="164">
        <v>83725</v>
      </c>
      <c r="T18" s="164">
        <v>130508</v>
      </c>
      <c r="U18" s="164">
        <v>134087</v>
      </c>
      <c r="V18" s="164">
        <v>140284</v>
      </c>
      <c r="W18" s="164">
        <v>132245</v>
      </c>
      <c r="X18" s="165">
        <f t="shared" si="8"/>
        <v>-5.7305180918707732E-2</v>
      </c>
      <c r="Y18" s="179">
        <f t="shared" si="3"/>
        <v>0.57951627351448187</v>
      </c>
      <c r="Z18" s="165">
        <f t="shared" si="0"/>
        <v>3.2793215915227311E-2</v>
      </c>
    </row>
    <row r="19" spans="1:26" x14ac:dyDescent="0.25">
      <c r="A19" s="162" t="s">
        <v>133</v>
      </c>
      <c r="B19" s="163" t="s">
        <v>133</v>
      </c>
      <c r="C19" s="164">
        <v>2149</v>
      </c>
      <c r="D19" s="164">
        <v>5595</v>
      </c>
      <c r="E19" s="164">
        <v>6018</v>
      </c>
      <c r="F19" s="164">
        <v>5527</v>
      </c>
      <c r="G19" s="164">
        <v>5989</v>
      </c>
      <c r="H19" s="165">
        <f t="shared" si="4"/>
        <v>8.358965080513836E-2</v>
      </c>
      <c r="I19" s="179">
        <f t="shared" si="1"/>
        <v>1.78687761749651</v>
      </c>
      <c r="J19" s="165">
        <f t="shared" si="5"/>
        <v>7.8791020270696944E-3</v>
      </c>
      <c r="K19" s="164">
        <v>12822</v>
      </c>
      <c r="L19" s="164">
        <v>35340</v>
      </c>
      <c r="M19" s="164">
        <v>38414</v>
      </c>
      <c r="N19" s="164">
        <v>36006</v>
      </c>
      <c r="O19" s="164">
        <v>33961</v>
      </c>
      <c r="P19" s="165">
        <f t="shared" si="6"/>
        <v>-5.6796089540632089E-2</v>
      </c>
      <c r="Q19" s="179">
        <f t="shared" si="2"/>
        <v>1.6486507565122448</v>
      </c>
      <c r="R19" s="165">
        <f t="shared" si="7"/>
        <v>9.8760097093787639E-3</v>
      </c>
      <c r="S19" s="164">
        <v>14971</v>
      </c>
      <c r="T19" s="164">
        <v>40935</v>
      </c>
      <c r="U19" s="164">
        <v>44432</v>
      </c>
      <c r="V19" s="164">
        <v>41533</v>
      </c>
      <c r="W19" s="164">
        <v>39950</v>
      </c>
      <c r="X19" s="165">
        <f t="shared" si="8"/>
        <v>-3.8114270580020704E-2</v>
      </c>
      <c r="Y19" s="179">
        <f t="shared" si="3"/>
        <v>1.6684924186761072</v>
      </c>
      <c r="Z19" s="165">
        <f t="shared" si="0"/>
        <v>1.0866587883578421E-2</v>
      </c>
    </row>
    <row r="20" spans="1:26" x14ac:dyDescent="0.25">
      <c r="A20" s="162" t="s">
        <v>136</v>
      </c>
      <c r="B20" s="163" t="s">
        <v>136</v>
      </c>
      <c r="C20" s="164">
        <v>1763</v>
      </c>
      <c r="D20" s="164">
        <v>3453</v>
      </c>
      <c r="E20" s="164">
        <v>4405</v>
      </c>
      <c r="F20" s="164">
        <v>3651</v>
      </c>
      <c r="G20" s="164">
        <v>3369</v>
      </c>
      <c r="H20" s="165">
        <f t="shared" si="4"/>
        <v>-7.7239112571898083E-2</v>
      </c>
      <c r="I20" s="179">
        <f t="shared" si="1"/>
        <v>0.91094724900737378</v>
      </c>
      <c r="J20" s="165">
        <f t="shared" si="5"/>
        <v>4.4322415644010354E-3</v>
      </c>
      <c r="K20" s="164">
        <v>10721</v>
      </c>
      <c r="L20" s="164">
        <v>31821</v>
      </c>
      <c r="M20" s="164">
        <v>40302</v>
      </c>
      <c r="N20" s="164">
        <v>37275</v>
      </c>
      <c r="O20" s="164">
        <v>32249</v>
      </c>
      <c r="P20" s="165">
        <f t="shared" si="6"/>
        <v>-0.13483568075117369</v>
      </c>
      <c r="Q20" s="179">
        <f t="shared" si="2"/>
        <v>2.0080216397724091</v>
      </c>
      <c r="R20" s="165">
        <f t="shared" si="7"/>
        <v>9.3781525019214912E-3</v>
      </c>
      <c r="S20" s="164">
        <v>12484</v>
      </c>
      <c r="T20" s="164">
        <v>35274</v>
      </c>
      <c r="U20" s="164">
        <v>44707</v>
      </c>
      <c r="V20" s="164">
        <v>40926</v>
      </c>
      <c r="W20" s="164">
        <v>35618</v>
      </c>
      <c r="X20" s="165">
        <f t="shared" si="8"/>
        <v>-0.12969750280994963</v>
      </c>
      <c r="Y20" s="179">
        <f t="shared" si="3"/>
        <v>1.8530919577058635</v>
      </c>
      <c r="Z20" s="165">
        <f t="shared" si="0"/>
        <v>1.0933843727744429E-2</v>
      </c>
    </row>
    <row r="21" spans="1:26" x14ac:dyDescent="0.25">
      <c r="A21" s="167" t="s">
        <v>150</v>
      </c>
      <c r="B21" s="168" t="s">
        <v>150</v>
      </c>
      <c r="C21" s="169">
        <f>C13-SUM(C14:C20)</f>
        <v>81543</v>
      </c>
      <c r="D21" s="169">
        <f>D13-SUM(D14:D20)</f>
        <v>177894</v>
      </c>
      <c r="E21" s="169">
        <f>E13-SUM(E14:E20)</f>
        <v>183114</v>
      </c>
      <c r="F21" s="169">
        <f>F13-SUM(F14:F20)</f>
        <v>202107</v>
      </c>
      <c r="G21" s="169">
        <f>G13-SUM(G14:G20)</f>
        <v>210661</v>
      </c>
      <c r="H21" s="170">
        <f t="shared" si="4"/>
        <v>4.2324115443799659E-2</v>
      </c>
      <c r="I21" s="180">
        <f t="shared" si="1"/>
        <v>1.5834345069472548</v>
      </c>
      <c r="J21" s="170">
        <f t="shared" si="5"/>
        <v>0.27714468394131392</v>
      </c>
      <c r="K21" s="169">
        <f>K13-SUM(K14:K20)</f>
        <v>293055</v>
      </c>
      <c r="L21" s="169">
        <f>L13-SUM(L14:L20)</f>
        <v>583188</v>
      </c>
      <c r="M21" s="169">
        <f>M13-SUM(M14:M20)</f>
        <v>662840</v>
      </c>
      <c r="N21" s="169">
        <f>N13-SUM(N14:N20)</f>
        <v>724464</v>
      </c>
      <c r="O21" s="169">
        <f>O13-SUM(O14:O20)</f>
        <v>719932</v>
      </c>
      <c r="P21" s="170">
        <f t="shared" si="6"/>
        <v>-6.255659356434573E-3</v>
      </c>
      <c r="Q21" s="180">
        <f t="shared" si="2"/>
        <v>1.4566446571462697</v>
      </c>
      <c r="R21" s="170">
        <f t="shared" si="7"/>
        <v>0.20935942469575311</v>
      </c>
      <c r="S21" s="169">
        <f>S13-SUM(S14:S20)</f>
        <v>374598</v>
      </c>
      <c r="T21" s="169">
        <f>T13-SUM(T14:T20)</f>
        <v>761082</v>
      </c>
      <c r="U21" s="169">
        <f>U13-SUM(U14:U20)</f>
        <v>845954</v>
      </c>
      <c r="V21" s="169">
        <f>V13-SUM(V14:V20)</f>
        <v>926571</v>
      </c>
      <c r="W21" s="169">
        <f>W13-SUM(W14:W20)</f>
        <v>930593</v>
      </c>
      <c r="X21" s="170">
        <f t="shared" si="8"/>
        <v>4.3407358961158327E-3</v>
      </c>
      <c r="Y21" s="180">
        <f t="shared" si="3"/>
        <v>1.4842444433766331</v>
      </c>
      <c r="Z21" s="170">
        <f t="shared" si="0"/>
        <v>0.20689218325676764</v>
      </c>
    </row>
    <row r="22" spans="1:26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</row>
    <row r="23" spans="1:26" x14ac:dyDescent="0.25">
      <c r="A23" s="1" t="s">
        <v>0</v>
      </c>
      <c r="B23" s="156" t="s">
        <v>73</v>
      </c>
      <c r="C23" s="176">
        <f>C24+C27</f>
        <v>64946</v>
      </c>
      <c r="D23" s="176">
        <f>D24+D27</f>
        <v>165265</v>
      </c>
      <c r="E23" s="176">
        <f>E24+E27</f>
        <v>165626</v>
      </c>
      <c r="F23" s="176">
        <f>F24+F27</f>
        <v>152899</v>
      </c>
      <c r="G23" s="176">
        <f>G24+G27</f>
        <v>160603</v>
      </c>
      <c r="H23" s="177">
        <f>IFERROR(G23/F23-1,"-")</f>
        <v>5.0386202656655721E-2</v>
      </c>
      <c r="I23" s="177">
        <f t="shared" si="1"/>
        <v>1.4728697687309458</v>
      </c>
      <c r="J23" s="177">
        <f>G23/G$9</f>
        <v>0.21128859957479951</v>
      </c>
      <c r="K23" s="176">
        <f>K24+K27</f>
        <v>687822</v>
      </c>
      <c r="L23" s="176">
        <f>L24+L27</f>
        <v>1325364</v>
      </c>
      <c r="M23" s="176">
        <f>M24+M27</f>
        <v>1377896</v>
      </c>
      <c r="N23" s="176">
        <f>N24+N27</f>
        <v>1421021</v>
      </c>
      <c r="O23" s="176">
        <f>O24+O27</f>
        <v>1317842</v>
      </c>
      <c r="P23" s="177">
        <f>IFERROR(O23/N23-1,"-")</f>
        <v>-7.2609060668350378E-2</v>
      </c>
      <c r="Q23" s="177">
        <f t="shared" ref="Q23:Q86" si="9">IFERROR(O23/K23-1,"-")</f>
        <v>0.91596372317256503</v>
      </c>
      <c r="R23" s="177">
        <f>O23/O$9</f>
        <v>0.38323430957354399</v>
      </c>
      <c r="S23" s="176">
        <f>S24+S27</f>
        <v>752768</v>
      </c>
      <c r="T23" s="176">
        <f>T24+T27</f>
        <v>1490629</v>
      </c>
      <c r="U23" s="176">
        <f>U24+U27</f>
        <v>1543522</v>
      </c>
      <c r="V23" s="176">
        <f>V24+V27</f>
        <v>1573920</v>
      </c>
      <c r="W23" s="176">
        <f>W24+W27</f>
        <v>1478445</v>
      </c>
      <c r="X23" s="177">
        <f>IFERROR(W23/V23-1,"-")</f>
        <v>-6.0660643488868571E-2</v>
      </c>
      <c r="Y23" s="177">
        <f t="shared" ref="Y23:Y86" si="10">IFERROR(W23/S23-1,"-")</f>
        <v>0.96401148826730143</v>
      </c>
      <c r="Z23" s="177">
        <f t="shared" ref="Z23:Z35" si="11">U23/U$9</f>
        <v>0.37749409126838163</v>
      </c>
    </row>
    <row r="24" spans="1:26" x14ac:dyDescent="0.25">
      <c r="A24" s="1" t="s">
        <v>101</v>
      </c>
      <c r="B24" s="159" t="s">
        <v>102</v>
      </c>
      <c r="C24" s="160">
        <v>8952</v>
      </c>
      <c r="D24" s="160">
        <v>12689</v>
      </c>
      <c r="E24" s="160">
        <v>11591</v>
      </c>
      <c r="F24" s="160">
        <v>7728</v>
      </c>
      <c r="G24" s="160">
        <v>9219</v>
      </c>
      <c r="H24" s="161">
        <f>IFERROR(G24/F24-1,"-")</f>
        <v>0.19293478260869557</v>
      </c>
      <c r="I24" s="178">
        <f t="shared" si="1"/>
        <v>2.9825737265415597E-2</v>
      </c>
      <c r="J24" s="161">
        <f>G24/G$9</f>
        <v>1.212847580356579E-2</v>
      </c>
      <c r="K24" s="160">
        <v>198275</v>
      </c>
      <c r="L24" s="160">
        <v>161372</v>
      </c>
      <c r="M24" s="160">
        <v>131439</v>
      </c>
      <c r="N24" s="160">
        <v>120665</v>
      </c>
      <c r="O24" s="160">
        <v>102393</v>
      </c>
      <c r="P24" s="161">
        <f>IFERROR(O24/N24-1,"-")</f>
        <v>-0.15142750590477771</v>
      </c>
      <c r="Q24" s="178">
        <f t="shared" si="9"/>
        <v>-0.48358088513428321</v>
      </c>
      <c r="R24" s="161">
        <f>O24/O$9</f>
        <v>2.9776339394376482E-2</v>
      </c>
      <c r="S24" s="160">
        <v>207227</v>
      </c>
      <c r="T24" s="160">
        <v>174061</v>
      </c>
      <c r="U24" s="160">
        <v>143030</v>
      </c>
      <c r="V24" s="160">
        <v>128393</v>
      </c>
      <c r="W24" s="160">
        <v>111612</v>
      </c>
      <c r="X24" s="161">
        <f>IFERROR(W24/V24-1,"-")</f>
        <v>-0.13070027182167254</v>
      </c>
      <c r="Y24" s="178">
        <f t="shared" si="10"/>
        <v>-0.46140223040433925</v>
      </c>
      <c r="Z24" s="161">
        <f t="shared" si="11"/>
        <v>3.4980375967505889E-2</v>
      </c>
    </row>
    <row r="25" spans="1:26" x14ac:dyDescent="0.25">
      <c r="A25" s="162" t="s">
        <v>108</v>
      </c>
      <c r="B25" s="163" t="s">
        <v>108</v>
      </c>
      <c r="C25" s="164">
        <v>4418</v>
      </c>
      <c r="D25" s="164">
        <v>6088</v>
      </c>
      <c r="E25" s="164">
        <v>5369</v>
      </c>
      <c r="F25" s="164">
        <v>2401</v>
      </c>
      <c r="G25" s="164">
        <v>3104</v>
      </c>
      <c r="H25" s="165">
        <f>IFERROR(G25/F25-1,"-")</f>
        <v>0.29279466888796324</v>
      </c>
      <c r="I25" s="179">
        <f t="shared" si="1"/>
        <v>-0.29741964689904932</v>
      </c>
      <c r="J25" s="165">
        <f>G25/G$9</f>
        <v>4.0836087313448543E-3</v>
      </c>
      <c r="K25" s="164">
        <v>92809</v>
      </c>
      <c r="L25" s="164">
        <v>62381</v>
      </c>
      <c r="M25" s="164">
        <v>49550</v>
      </c>
      <c r="N25" s="164">
        <v>41611</v>
      </c>
      <c r="O25" s="164">
        <v>46937</v>
      </c>
      <c r="P25" s="165">
        <f>IFERROR(O25/N25-1,"-")</f>
        <v>0.12799500132176589</v>
      </c>
      <c r="Q25" s="179">
        <f t="shared" si="9"/>
        <v>-0.494262409895592</v>
      </c>
      <c r="R25" s="165">
        <f>O25/O$9</f>
        <v>1.3649488169639028E-2</v>
      </c>
      <c r="S25" s="164">
        <v>97227</v>
      </c>
      <c r="T25" s="164">
        <v>68469</v>
      </c>
      <c r="U25" s="164">
        <v>54919</v>
      </c>
      <c r="V25" s="164">
        <v>44012</v>
      </c>
      <c r="W25" s="164">
        <v>50041</v>
      </c>
      <c r="X25" s="165">
        <f>IFERROR(W25/V25-1,"-")</f>
        <v>0.13698536762701075</v>
      </c>
      <c r="Y25" s="179">
        <f t="shared" si="10"/>
        <v>-0.48531786437923619</v>
      </c>
      <c r="Z25" s="165">
        <f t="shared" si="11"/>
        <v>1.3431358930010878E-2</v>
      </c>
    </row>
    <row r="26" spans="1:26" x14ac:dyDescent="0.25">
      <c r="A26" s="162" t="s">
        <v>105</v>
      </c>
      <c r="B26" s="163" t="s">
        <v>105</v>
      </c>
      <c r="C26" s="164">
        <v>4534</v>
      </c>
      <c r="D26" s="164">
        <v>6601</v>
      </c>
      <c r="E26" s="164">
        <v>6222</v>
      </c>
      <c r="F26" s="164">
        <v>5327</v>
      </c>
      <c r="G26" s="164">
        <v>6115</v>
      </c>
      <c r="H26" s="165">
        <f>IFERROR(G26/F26-1,"-")</f>
        <v>0.14792566172329646</v>
      </c>
      <c r="I26" s="179">
        <f t="shared" si="1"/>
        <v>0.34869872077635633</v>
      </c>
      <c r="J26" s="165">
        <f>G26/G$9</f>
        <v>8.0448670722209365E-3</v>
      </c>
      <c r="K26" s="164">
        <v>105466</v>
      </c>
      <c r="L26" s="164">
        <v>98991</v>
      </c>
      <c r="M26" s="164">
        <v>81889</v>
      </c>
      <c r="N26" s="164">
        <v>79054</v>
      </c>
      <c r="O26" s="164">
        <v>55456</v>
      </c>
      <c r="P26" s="165">
        <f>IFERROR(O26/N26-1,"-")</f>
        <v>-0.29850481949047492</v>
      </c>
      <c r="Q26" s="179">
        <f t="shared" si="9"/>
        <v>-0.47418125272599698</v>
      </c>
      <c r="R26" s="165">
        <f>O26/O$9</f>
        <v>1.6126851224737455E-2</v>
      </c>
      <c r="S26" s="164">
        <v>110000</v>
      </c>
      <c r="T26" s="164">
        <v>105592</v>
      </c>
      <c r="U26" s="164">
        <v>88111</v>
      </c>
      <c r="V26" s="164">
        <v>84381</v>
      </c>
      <c r="W26" s="164">
        <v>61571</v>
      </c>
      <c r="X26" s="165">
        <f>IFERROR(W26/V26-1,"-")</f>
        <v>-0.27032151787724723</v>
      </c>
      <c r="Y26" s="179">
        <f t="shared" si="10"/>
        <v>-0.44026363636363641</v>
      </c>
      <c r="Z26" s="165">
        <f t="shared" si="11"/>
        <v>2.1549017037495011E-2</v>
      </c>
    </row>
    <row r="27" spans="1:26" x14ac:dyDescent="0.25">
      <c r="A27" s="1" t="s">
        <v>151</v>
      </c>
      <c r="B27" s="159" t="s">
        <v>112</v>
      </c>
      <c r="C27" s="160">
        <v>55994</v>
      </c>
      <c r="D27" s="160">
        <v>152576</v>
      </c>
      <c r="E27" s="160">
        <v>154035</v>
      </c>
      <c r="F27" s="160">
        <v>145171</v>
      </c>
      <c r="G27" s="160">
        <v>151384</v>
      </c>
      <c r="H27" s="161">
        <f>IFERROR(G27/F27-1,"-")</f>
        <v>4.2797803969112369E-2</v>
      </c>
      <c r="I27" s="178">
        <f t="shared" si="1"/>
        <v>1.7035753830767582</v>
      </c>
      <c r="J27" s="161">
        <f>G27/G$9</f>
        <v>0.19916012377123371</v>
      </c>
      <c r="K27" s="160">
        <v>489547</v>
      </c>
      <c r="L27" s="160">
        <v>1163992</v>
      </c>
      <c r="M27" s="160">
        <v>1246457</v>
      </c>
      <c r="N27" s="160">
        <v>1300356</v>
      </c>
      <c r="O27" s="160">
        <v>1215449</v>
      </c>
      <c r="P27" s="161">
        <f>IFERROR(O27/N27-1,"-")</f>
        <v>-6.5295196084764529E-2</v>
      </c>
      <c r="Q27" s="178">
        <f t="shared" si="9"/>
        <v>1.4828034897568569</v>
      </c>
      <c r="R27" s="161">
        <f>O27/O$9</f>
        <v>0.35345797017916752</v>
      </c>
      <c r="S27" s="160">
        <v>545541</v>
      </c>
      <c r="T27" s="160">
        <v>1316568</v>
      </c>
      <c r="U27" s="160">
        <v>1400492</v>
      </c>
      <c r="V27" s="160">
        <v>1445527</v>
      </c>
      <c r="W27" s="160">
        <v>1366833</v>
      </c>
      <c r="X27" s="161">
        <f>IFERROR(W27/V27-1,"-")</f>
        <v>-5.44396611062955E-2</v>
      </c>
      <c r="Y27" s="178">
        <f t="shared" si="10"/>
        <v>1.5054633840536273</v>
      </c>
      <c r="Z27" s="161">
        <f t="shared" si="11"/>
        <v>0.34251371530087577</v>
      </c>
    </row>
    <row r="28" spans="1:26" x14ac:dyDescent="0.25">
      <c r="A28" s="162" t="s">
        <v>115</v>
      </c>
      <c r="B28" s="163" t="s">
        <v>115</v>
      </c>
      <c r="C28" s="164">
        <v>16270</v>
      </c>
      <c r="D28" s="164">
        <v>66823</v>
      </c>
      <c r="E28" s="164">
        <v>69319</v>
      </c>
      <c r="F28" s="164">
        <v>63618</v>
      </c>
      <c r="G28" s="164">
        <v>64714</v>
      </c>
      <c r="H28" s="165">
        <f t="shared" ref="H28:H35" si="12">IFERROR(G28/F28-1,"-")</f>
        <v>1.7227828601968032E-2</v>
      </c>
      <c r="I28" s="179">
        <f t="shared" si="1"/>
        <v>2.9775046097111248</v>
      </c>
      <c r="J28" s="165">
        <f t="shared" ref="J28:J35" si="13">G28/G$9</f>
        <v>8.5137453427915885E-2</v>
      </c>
      <c r="K28" s="164">
        <v>159037</v>
      </c>
      <c r="L28" s="164">
        <v>590382</v>
      </c>
      <c r="M28" s="164">
        <v>640725</v>
      </c>
      <c r="N28" s="164">
        <v>669764</v>
      </c>
      <c r="O28" s="164">
        <v>630571</v>
      </c>
      <c r="P28" s="165">
        <f t="shared" ref="P28:P35" si="14">IFERROR(O28/N28-1,"-")</f>
        <v>-5.8517627104472614E-2</v>
      </c>
      <c r="Q28" s="179">
        <f t="shared" si="9"/>
        <v>2.9649326886196294</v>
      </c>
      <c r="R28" s="165">
        <f t="shared" ref="R28:R35" si="15">O28/O$9</f>
        <v>0.18337284881047897</v>
      </c>
      <c r="S28" s="164">
        <v>175307</v>
      </c>
      <c r="T28" s="164">
        <v>657205</v>
      </c>
      <c r="U28" s="164">
        <v>710044</v>
      </c>
      <c r="V28" s="164">
        <v>733382</v>
      </c>
      <c r="W28" s="164">
        <v>695285</v>
      </c>
      <c r="X28" s="165">
        <f t="shared" ref="X28:X35" si="16">IFERROR(W28/V28-1,"-")</f>
        <v>-5.1947007153161695E-2</v>
      </c>
      <c r="Y28" s="179">
        <f t="shared" si="10"/>
        <v>2.966099471213357</v>
      </c>
      <c r="Z28" s="165">
        <f t="shared" si="11"/>
        <v>0.17365312223639623</v>
      </c>
    </row>
    <row r="29" spans="1:26" x14ac:dyDescent="0.25">
      <c r="A29" s="162" t="s">
        <v>118</v>
      </c>
      <c r="B29" s="163" t="s">
        <v>118</v>
      </c>
      <c r="C29" s="164">
        <v>14336</v>
      </c>
      <c r="D29" s="164">
        <v>27397</v>
      </c>
      <c r="E29" s="164">
        <v>30224</v>
      </c>
      <c r="F29" s="164">
        <v>29376</v>
      </c>
      <c r="G29" s="164">
        <v>30419</v>
      </c>
      <c r="H29" s="165">
        <f t="shared" si="12"/>
        <v>3.5505174291939001E-2</v>
      </c>
      <c r="I29" s="179">
        <f t="shared" si="1"/>
        <v>1.1218610491071428</v>
      </c>
      <c r="J29" s="165">
        <f t="shared" si="13"/>
        <v>4.0019102448060284E-2</v>
      </c>
      <c r="K29" s="164">
        <v>81095</v>
      </c>
      <c r="L29" s="164">
        <v>128496</v>
      </c>
      <c r="M29" s="164">
        <v>137354</v>
      </c>
      <c r="N29" s="164">
        <v>137486</v>
      </c>
      <c r="O29" s="164">
        <v>125843</v>
      </c>
      <c r="P29" s="165">
        <f t="shared" si="14"/>
        <v>-8.4684986107676385E-2</v>
      </c>
      <c r="Q29" s="179">
        <f t="shared" si="9"/>
        <v>0.55179727480115903</v>
      </c>
      <c r="R29" s="165">
        <f t="shared" si="15"/>
        <v>3.6595703596989243E-2</v>
      </c>
      <c r="S29" s="164">
        <v>95431</v>
      </c>
      <c r="T29" s="164">
        <v>155893</v>
      </c>
      <c r="U29" s="164">
        <v>167578</v>
      </c>
      <c r="V29" s="164">
        <v>166862</v>
      </c>
      <c r="W29" s="164">
        <v>156262</v>
      </c>
      <c r="X29" s="165">
        <f t="shared" si="16"/>
        <v>-6.3525548057676406E-2</v>
      </c>
      <c r="Y29" s="179">
        <f t="shared" si="10"/>
        <v>0.63743437667005476</v>
      </c>
      <c r="Z29" s="165">
        <f t="shared" si="11"/>
        <v>4.098399946782285E-2</v>
      </c>
    </row>
    <row r="30" spans="1:26" x14ac:dyDescent="0.25">
      <c r="A30" s="162" t="s">
        <v>121</v>
      </c>
      <c r="B30" s="163" t="s">
        <v>121</v>
      </c>
      <c r="C30" s="164">
        <v>4987</v>
      </c>
      <c r="D30" s="164">
        <v>4132</v>
      </c>
      <c r="E30" s="164">
        <v>2982</v>
      </c>
      <c r="F30" s="164">
        <v>3034</v>
      </c>
      <c r="G30" s="164">
        <v>3330</v>
      </c>
      <c r="H30" s="165">
        <f t="shared" si="12"/>
        <v>9.7560975609756184E-2</v>
      </c>
      <c r="I30" s="179">
        <f t="shared" si="1"/>
        <v>-0.33226388610387003</v>
      </c>
      <c r="J30" s="165">
        <f t="shared" si="13"/>
        <v>4.3809333361399371E-3</v>
      </c>
      <c r="K30" s="164">
        <v>30800</v>
      </c>
      <c r="L30" s="164">
        <v>48228</v>
      </c>
      <c r="M30" s="164">
        <v>43563</v>
      </c>
      <c r="N30" s="164">
        <v>39137</v>
      </c>
      <c r="O30" s="164">
        <v>36886</v>
      </c>
      <c r="P30" s="165">
        <f t="shared" si="14"/>
        <v>-5.7515905664716205E-2</v>
      </c>
      <c r="Q30" s="179">
        <f t="shared" si="9"/>
        <v>0.19759740259740255</v>
      </c>
      <c r="R30" s="165">
        <f t="shared" si="15"/>
        <v>1.0726612706932807E-2</v>
      </c>
      <c r="S30" s="164">
        <v>35787</v>
      </c>
      <c r="T30" s="164">
        <v>52360</v>
      </c>
      <c r="U30" s="164">
        <v>46545</v>
      </c>
      <c r="V30" s="164">
        <v>42171</v>
      </c>
      <c r="W30" s="164">
        <v>40216</v>
      </c>
      <c r="X30" s="165">
        <f t="shared" si="16"/>
        <v>-4.635887221076096E-2</v>
      </c>
      <c r="Y30" s="179">
        <f t="shared" si="10"/>
        <v>0.12376002458993485</v>
      </c>
      <c r="Z30" s="165">
        <f t="shared" si="11"/>
        <v>1.1383357333479421E-2</v>
      </c>
    </row>
    <row r="31" spans="1:26" x14ac:dyDescent="0.25">
      <c r="A31" s="162" t="s">
        <v>128</v>
      </c>
      <c r="B31" s="163" t="s">
        <v>128</v>
      </c>
      <c r="C31" s="164">
        <v>3938</v>
      </c>
      <c r="D31" s="164">
        <v>7950</v>
      </c>
      <c r="E31" s="164">
        <v>4040</v>
      </c>
      <c r="F31" s="164">
        <v>3255</v>
      </c>
      <c r="G31" s="164">
        <v>3744</v>
      </c>
      <c r="H31" s="165">
        <f t="shared" si="12"/>
        <v>0.15023041474654386</v>
      </c>
      <c r="I31" s="179">
        <f t="shared" si="1"/>
        <v>-4.9263585576434732E-2</v>
      </c>
      <c r="J31" s="165">
        <f t="shared" si="13"/>
        <v>4.9255899130654429E-3</v>
      </c>
      <c r="K31" s="164">
        <v>32115</v>
      </c>
      <c r="L31" s="164">
        <v>56445</v>
      </c>
      <c r="M31" s="164">
        <v>53432</v>
      </c>
      <c r="N31" s="164">
        <v>57796</v>
      </c>
      <c r="O31" s="164">
        <v>53210</v>
      </c>
      <c r="P31" s="165">
        <f t="shared" si="14"/>
        <v>-7.9348051768288408E-2</v>
      </c>
      <c r="Q31" s="179">
        <f t="shared" si="9"/>
        <v>0.6568581659660595</v>
      </c>
      <c r="R31" s="165">
        <f t="shared" si="15"/>
        <v>1.5473704444393391E-2</v>
      </c>
      <c r="S31" s="164">
        <v>36053</v>
      </c>
      <c r="T31" s="164">
        <v>64395</v>
      </c>
      <c r="U31" s="164">
        <v>57472</v>
      </c>
      <c r="V31" s="164">
        <v>61051</v>
      </c>
      <c r="W31" s="164">
        <v>56954</v>
      </c>
      <c r="X31" s="165">
        <f t="shared" si="16"/>
        <v>-6.7107827881607185E-2</v>
      </c>
      <c r="Y31" s="179">
        <f t="shared" si="10"/>
        <v>0.57972984217679535</v>
      </c>
      <c r="Z31" s="165">
        <f t="shared" si="11"/>
        <v>1.4055737730577491E-2</v>
      </c>
    </row>
    <row r="32" spans="1:26" x14ac:dyDescent="0.25">
      <c r="A32" s="162" t="s">
        <v>124</v>
      </c>
      <c r="B32" s="163" t="s">
        <v>124</v>
      </c>
      <c r="C32" s="164">
        <v>2232</v>
      </c>
      <c r="D32" s="164">
        <v>4497</v>
      </c>
      <c r="E32" s="164">
        <v>3231</v>
      </c>
      <c r="F32" s="164">
        <v>2567</v>
      </c>
      <c r="G32" s="164">
        <v>2688</v>
      </c>
      <c r="H32" s="165">
        <f t="shared" si="12"/>
        <v>4.713673548889763E-2</v>
      </c>
      <c r="I32" s="179">
        <f t="shared" si="1"/>
        <v>0.20430107526881724</v>
      </c>
      <c r="J32" s="165">
        <f t="shared" si="13"/>
        <v>3.536320963226472E-3</v>
      </c>
      <c r="K32" s="164">
        <v>46414</v>
      </c>
      <c r="L32" s="164">
        <v>73182</v>
      </c>
      <c r="M32" s="164">
        <v>71425</v>
      </c>
      <c r="N32" s="164">
        <v>73828</v>
      </c>
      <c r="O32" s="164">
        <v>70496</v>
      </c>
      <c r="P32" s="165">
        <f t="shared" si="14"/>
        <v>-4.5131928265698673E-2</v>
      </c>
      <c r="Q32" s="179">
        <f t="shared" si="9"/>
        <v>0.51885207049597115</v>
      </c>
      <c r="R32" s="165">
        <f t="shared" si="15"/>
        <v>2.0500550056605085E-2</v>
      </c>
      <c r="S32" s="164">
        <v>48646</v>
      </c>
      <c r="T32" s="164">
        <v>77679</v>
      </c>
      <c r="U32" s="164">
        <v>74656</v>
      </c>
      <c r="V32" s="164">
        <v>76395</v>
      </c>
      <c r="W32" s="164">
        <v>73184</v>
      </c>
      <c r="X32" s="165">
        <f t="shared" si="16"/>
        <v>-4.2031546567183664E-2</v>
      </c>
      <c r="Y32" s="179">
        <f t="shared" si="10"/>
        <v>0.50441968507174284</v>
      </c>
      <c r="Z32" s="165">
        <f t="shared" si="11"/>
        <v>1.8258372007481784E-2</v>
      </c>
    </row>
    <row r="33" spans="1:26" x14ac:dyDescent="0.25">
      <c r="A33" s="162" t="s">
        <v>133</v>
      </c>
      <c r="B33" s="163" t="s">
        <v>133</v>
      </c>
      <c r="C33" s="164">
        <v>590</v>
      </c>
      <c r="D33" s="164">
        <v>1708</v>
      </c>
      <c r="E33" s="164">
        <v>2116</v>
      </c>
      <c r="F33" s="164">
        <v>2577</v>
      </c>
      <c r="G33" s="164">
        <v>2806</v>
      </c>
      <c r="H33" s="165">
        <f t="shared" si="12"/>
        <v>8.886301901435778E-2</v>
      </c>
      <c r="I33" s="179">
        <f t="shared" si="1"/>
        <v>3.7559322033898308</v>
      </c>
      <c r="J33" s="165">
        <f t="shared" si="13"/>
        <v>3.6915612436062054E-3</v>
      </c>
      <c r="K33" s="164">
        <v>5697</v>
      </c>
      <c r="L33" s="164">
        <v>18357</v>
      </c>
      <c r="M33" s="164">
        <v>18855</v>
      </c>
      <c r="N33" s="164">
        <v>18273</v>
      </c>
      <c r="O33" s="164">
        <v>16305</v>
      </c>
      <c r="P33" s="165">
        <f t="shared" si="14"/>
        <v>-0.10769988507634209</v>
      </c>
      <c r="Q33" s="179">
        <f t="shared" si="9"/>
        <v>1.8620326487625065</v>
      </c>
      <c r="R33" s="165">
        <f t="shared" si="15"/>
        <v>4.7415664530320286E-3</v>
      </c>
      <c r="S33" s="164">
        <v>6287</v>
      </c>
      <c r="T33" s="164">
        <v>20065</v>
      </c>
      <c r="U33" s="164">
        <v>20971</v>
      </c>
      <c r="V33" s="164">
        <v>20850</v>
      </c>
      <c r="W33" s="164">
        <v>19111</v>
      </c>
      <c r="X33" s="165">
        <f t="shared" si="16"/>
        <v>-8.3405275779376509E-2</v>
      </c>
      <c r="Y33" s="179">
        <f t="shared" si="10"/>
        <v>2.0397645936058533</v>
      </c>
      <c r="Z33" s="165">
        <f t="shared" si="11"/>
        <v>5.1288083927467382E-3</v>
      </c>
    </row>
    <row r="34" spans="1:26" x14ac:dyDescent="0.25">
      <c r="A34" s="162" t="s">
        <v>136</v>
      </c>
      <c r="B34" s="163" t="s">
        <v>136</v>
      </c>
      <c r="C34" s="164">
        <v>195</v>
      </c>
      <c r="D34" s="164">
        <v>794</v>
      </c>
      <c r="E34" s="164">
        <v>833</v>
      </c>
      <c r="F34" s="164">
        <v>620</v>
      </c>
      <c r="G34" s="164">
        <v>522</v>
      </c>
      <c r="H34" s="165">
        <f t="shared" si="12"/>
        <v>-0.15806451612903227</v>
      </c>
      <c r="I34" s="179">
        <f t="shared" si="1"/>
        <v>1.6769230769230767</v>
      </c>
      <c r="J34" s="165">
        <f t="shared" si="13"/>
        <v>6.8674090134085506E-4</v>
      </c>
      <c r="K34" s="164">
        <v>4211</v>
      </c>
      <c r="L34" s="164">
        <v>16482</v>
      </c>
      <c r="M34" s="164">
        <v>21196</v>
      </c>
      <c r="N34" s="164">
        <v>19378</v>
      </c>
      <c r="O34" s="164">
        <v>16679</v>
      </c>
      <c r="P34" s="165">
        <f t="shared" si="14"/>
        <v>-0.1392816596139953</v>
      </c>
      <c r="Q34" s="179">
        <f t="shared" si="9"/>
        <v>2.960816908097839</v>
      </c>
      <c r="R34" s="165">
        <f t="shared" si="15"/>
        <v>4.8503273149415032E-3</v>
      </c>
      <c r="S34" s="164">
        <v>4406</v>
      </c>
      <c r="T34" s="164">
        <v>17276</v>
      </c>
      <c r="U34" s="164">
        <v>22029</v>
      </c>
      <c r="V34" s="164">
        <v>19998</v>
      </c>
      <c r="W34" s="164">
        <v>17201</v>
      </c>
      <c r="X34" s="165">
        <f t="shared" si="16"/>
        <v>-0.13986398639863984</v>
      </c>
      <c r="Y34" s="179">
        <f t="shared" si="10"/>
        <v>2.9039945528824331</v>
      </c>
      <c r="Z34" s="165">
        <f t="shared" si="11"/>
        <v>5.3875599677563257E-3</v>
      </c>
    </row>
    <row r="35" spans="1:26" x14ac:dyDescent="0.25">
      <c r="A35" s="167" t="s">
        <v>150</v>
      </c>
      <c r="B35" s="168" t="s">
        <v>150</v>
      </c>
      <c r="C35" s="169">
        <f>C27-SUM(C28:C34)</f>
        <v>13446</v>
      </c>
      <c r="D35" s="169">
        <f>D27-SUM(D28:D34)</f>
        <v>39275</v>
      </c>
      <c r="E35" s="169">
        <f>E27-SUM(E28:E34)</f>
        <v>41290</v>
      </c>
      <c r="F35" s="169">
        <f>F27-SUM(F28:F34)</f>
        <v>40124</v>
      </c>
      <c r="G35" s="169">
        <f>G27-SUM(G28:G34)</f>
        <v>43161</v>
      </c>
      <c r="H35" s="170">
        <f t="shared" si="12"/>
        <v>7.5690359884358571E-2</v>
      </c>
      <c r="I35" s="180">
        <f t="shared" si="1"/>
        <v>2.2099509147701917</v>
      </c>
      <c r="J35" s="170">
        <f t="shared" si="13"/>
        <v>5.678242153787863E-2</v>
      </c>
      <c r="K35" s="169">
        <f>K27-SUM(K28:K34)</f>
        <v>130178</v>
      </c>
      <c r="L35" s="169">
        <f>L27-SUM(L28:L34)</f>
        <v>232420</v>
      </c>
      <c r="M35" s="169">
        <f>M27-SUM(M28:M34)</f>
        <v>259907</v>
      </c>
      <c r="N35" s="169">
        <f>N27-SUM(N28:N34)</f>
        <v>284694</v>
      </c>
      <c r="O35" s="169">
        <f>O27-SUM(O28:O34)</f>
        <v>265459</v>
      </c>
      <c r="P35" s="170">
        <f t="shared" si="14"/>
        <v>-6.7563770223468045E-2</v>
      </c>
      <c r="Q35" s="180">
        <f t="shared" si="9"/>
        <v>1.039200172072086</v>
      </c>
      <c r="R35" s="170">
        <f t="shared" si="15"/>
        <v>7.7196656795794502E-2</v>
      </c>
      <c r="S35" s="169">
        <f>S27-SUM(S28:S34)</f>
        <v>143624</v>
      </c>
      <c r="T35" s="169">
        <f>T27-SUM(T28:T34)</f>
        <v>271695</v>
      </c>
      <c r="U35" s="169">
        <f>U27-SUM(U28:U34)</f>
        <v>301197</v>
      </c>
      <c r="V35" s="169">
        <f>V27-SUM(V28:V34)</f>
        <v>324818</v>
      </c>
      <c r="W35" s="169">
        <f>W27-SUM(W28:W34)</f>
        <v>308620</v>
      </c>
      <c r="X35" s="170">
        <f t="shared" si="16"/>
        <v>-4.9867926038581589E-2</v>
      </c>
      <c r="Y35" s="180">
        <f t="shared" si="10"/>
        <v>1.1488052136133238</v>
      </c>
      <c r="Z35" s="170">
        <f t="shared" si="11"/>
        <v>7.3662758164614914E-2</v>
      </c>
    </row>
    <row r="36" spans="1:26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</row>
    <row r="37" spans="1:26" x14ac:dyDescent="0.25">
      <c r="A37" s="1" t="s">
        <v>0</v>
      </c>
      <c r="B37" s="156" t="s">
        <v>73</v>
      </c>
      <c r="C37" s="176">
        <f>C38+C41</f>
        <v>50672</v>
      </c>
      <c r="D37" s="176">
        <f>D38+D41</f>
        <v>179190</v>
      </c>
      <c r="E37" s="176">
        <f>E38+E41</f>
        <v>201032</v>
      </c>
      <c r="F37" s="176">
        <f>F38+F41</f>
        <v>210205</v>
      </c>
      <c r="G37" s="176">
        <f>G38+G41</f>
        <v>189976</v>
      </c>
      <c r="H37" s="177">
        <f>IFERROR(G37/F37-1,"-")</f>
        <v>-9.6234628101139363E-2</v>
      </c>
      <c r="I37" s="177">
        <f t="shared" si="1"/>
        <v>2.7491316703504896</v>
      </c>
      <c r="J37" s="177">
        <f>G37/G$9</f>
        <v>0.24993158902898521</v>
      </c>
      <c r="K37" s="176">
        <f>K38+K41</f>
        <v>206077</v>
      </c>
      <c r="L37" s="176">
        <f>L38+L41</f>
        <v>573367</v>
      </c>
      <c r="M37" s="176">
        <f>M38+M41</f>
        <v>609879</v>
      </c>
      <c r="N37" s="176">
        <f>N38+N41</f>
        <v>651234</v>
      </c>
      <c r="O37" s="176">
        <f>O38+O41</f>
        <v>686791</v>
      </c>
      <c r="P37" s="177">
        <f>IFERROR(O37/N37-1,"-")</f>
        <v>5.4599422020348953E-2</v>
      </c>
      <c r="Q37" s="177">
        <f t="shared" si="9"/>
        <v>2.3326911785400601</v>
      </c>
      <c r="R37" s="177">
        <f>O37/O$9</f>
        <v>0.19972187463013311</v>
      </c>
      <c r="S37" s="176">
        <f>S38+S41</f>
        <v>256749</v>
      </c>
      <c r="T37" s="176">
        <f>T38+T41</f>
        <v>752557</v>
      </c>
      <c r="U37" s="176">
        <f>U38+U41</f>
        <v>810911</v>
      </c>
      <c r="V37" s="176">
        <f>V38+V41</f>
        <v>861439</v>
      </c>
      <c r="W37" s="176">
        <f>W38+W41</f>
        <v>876767</v>
      </c>
      <c r="X37" s="177">
        <f>IFERROR(W37/V37-1,"-")</f>
        <v>1.7793482765465773E-2</v>
      </c>
      <c r="Y37" s="177">
        <f t="shared" si="10"/>
        <v>2.4148799021612546</v>
      </c>
      <c r="Z37" s="177">
        <f t="shared" ref="Z37:Z49" si="17">U37/U$9</f>
        <v>0.19832183217636976</v>
      </c>
    </row>
    <row r="38" spans="1:26" x14ac:dyDescent="0.25">
      <c r="A38" s="1" t="s">
        <v>101</v>
      </c>
      <c r="B38" s="159" t="s">
        <v>102</v>
      </c>
      <c r="C38" s="160">
        <v>6062</v>
      </c>
      <c r="D38" s="160">
        <v>22234</v>
      </c>
      <c r="E38" s="160">
        <v>28199</v>
      </c>
      <c r="F38" s="160">
        <v>31522</v>
      </c>
      <c r="G38" s="160">
        <v>21772</v>
      </c>
      <c r="H38" s="161">
        <f>IFERROR(G38/F38-1,"-")</f>
        <v>-0.30930778503902034</v>
      </c>
      <c r="I38" s="178">
        <f t="shared" si="1"/>
        <v>2.5915539425932037</v>
      </c>
      <c r="J38" s="161">
        <f>G38/G$9</f>
        <v>2.8643147325657273E-2</v>
      </c>
      <c r="K38" s="160">
        <v>33772</v>
      </c>
      <c r="L38" s="160">
        <v>60854</v>
      </c>
      <c r="M38" s="160">
        <v>53463</v>
      </c>
      <c r="N38" s="160">
        <v>49257</v>
      </c>
      <c r="O38" s="160">
        <v>58204</v>
      </c>
      <c r="P38" s="161">
        <f>IFERROR(O38/N38-1,"-")</f>
        <v>0.18163915788618867</v>
      </c>
      <c r="Q38" s="178">
        <f t="shared" si="9"/>
        <v>0.72343953571005559</v>
      </c>
      <c r="R38" s="161">
        <f>O38/O$9</f>
        <v>1.6925981835772843E-2</v>
      </c>
      <c r="S38" s="160">
        <v>39834</v>
      </c>
      <c r="T38" s="160">
        <v>83088</v>
      </c>
      <c r="U38" s="160">
        <v>81662</v>
      </c>
      <c r="V38" s="160">
        <v>80779</v>
      </c>
      <c r="W38" s="160">
        <v>79976</v>
      </c>
      <c r="X38" s="161">
        <f>IFERROR(W38/V38-1,"-")</f>
        <v>-9.9407024102798891E-3</v>
      </c>
      <c r="Y38" s="178">
        <f t="shared" si="10"/>
        <v>1.0077320881658882</v>
      </c>
      <c r="Z38" s="161">
        <f t="shared" si="17"/>
        <v>1.9971806350125611E-2</v>
      </c>
    </row>
    <row r="39" spans="1:26" x14ac:dyDescent="0.25">
      <c r="A39" s="162" t="s">
        <v>108</v>
      </c>
      <c r="B39" s="163" t="s">
        <v>108</v>
      </c>
      <c r="C39" s="164">
        <v>4351</v>
      </c>
      <c r="D39" s="164">
        <v>9363</v>
      </c>
      <c r="E39" s="164">
        <v>15617</v>
      </c>
      <c r="F39" s="164">
        <v>21291</v>
      </c>
      <c r="G39" s="164">
        <v>11825</v>
      </c>
      <c r="H39" s="165">
        <f>IFERROR(G39/F39-1,"-")</f>
        <v>-0.44460100511953404</v>
      </c>
      <c r="I39" s="179">
        <f t="shared" si="1"/>
        <v>1.717766030797518</v>
      </c>
      <c r="J39" s="165">
        <f>G39/G$9</f>
        <v>1.5556917927884311E-2</v>
      </c>
      <c r="K39" s="164">
        <v>4726</v>
      </c>
      <c r="L39" s="164">
        <v>9315</v>
      </c>
      <c r="M39" s="164">
        <v>14016</v>
      </c>
      <c r="N39" s="164">
        <v>10087</v>
      </c>
      <c r="O39" s="164">
        <v>18014</v>
      </c>
      <c r="P39" s="165">
        <f>IFERROR(O39/N39-1,"-")</f>
        <v>0.78586299196986209</v>
      </c>
      <c r="Q39" s="179">
        <f t="shared" si="9"/>
        <v>2.8116800677105376</v>
      </c>
      <c r="R39" s="165">
        <f>O39/O$9</f>
        <v>5.238551247158477E-3</v>
      </c>
      <c r="S39" s="164">
        <v>9077</v>
      </c>
      <c r="T39" s="164">
        <v>18678</v>
      </c>
      <c r="U39" s="164">
        <v>29633</v>
      </c>
      <c r="V39" s="164">
        <v>31378</v>
      </c>
      <c r="W39" s="164">
        <v>29839</v>
      </c>
      <c r="X39" s="165">
        <f>IFERROR(W39/V39-1,"-")</f>
        <v>-4.9047103065842257E-2</v>
      </c>
      <c r="Y39" s="179">
        <f t="shared" si="10"/>
        <v>2.2873195989864494</v>
      </c>
      <c r="Z39" s="165">
        <f t="shared" si="17"/>
        <v>7.2472452006229603E-3</v>
      </c>
    </row>
    <row r="40" spans="1:26" x14ac:dyDescent="0.25">
      <c r="A40" s="162" t="s">
        <v>105</v>
      </c>
      <c r="B40" s="163" t="s">
        <v>105</v>
      </c>
      <c r="C40" s="164">
        <v>1711</v>
      </c>
      <c r="D40" s="164">
        <v>12871</v>
      </c>
      <c r="E40" s="164">
        <v>12582</v>
      </c>
      <c r="F40" s="164">
        <v>10231</v>
      </c>
      <c r="G40" s="164">
        <v>9947</v>
      </c>
      <c r="H40" s="165">
        <f>IFERROR(G40/F40-1,"-")</f>
        <v>-2.7758772358518202E-2</v>
      </c>
      <c r="I40" s="179">
        <f t="shared" si="1"/>
        <v>4.8135593220338979</v>
      </c>
      <c r="J40" s="165">
        <f>G40/G$9</f>
        <v>1.308622939777296E-2</v>
      </c>
      <c r="K40" s="164">
        <v>29046</v>
      </c>
      <c r="L40" s="164">
        <v>51539</v>
      </c>
      <c r="M40" s="164">
        <v>39447</v>
      </c>
      <c r="N40" s="164">
        <v>39170</v>
      </c>
      <c r="O40" s="164">
        <v>40190</v>
      </c>
      <c r="P40" s="165">
        <f>IFERROR(O40/N40-1,"-")</f>
        <v>2.6040336992596336E-2</v>
      </c>
      <c r="Q40" s="179">
        <f t="shared" si="9"/>
        <v>0.3836672863733388</v>
      </c>
      <c r="R40" s="165">
        <f>O40/O$9</f>
        <v>1.1687430588614366E-2</v>
      </c>
      <c r="S40" s="164">
        <v>30757</v>
      </c>
      <c r="T40" s="164">
        <v>64410</v>
      </c>
      <c r="U40" s="164">
        <v>52029</v>
      </c>
      <c r="V40" s="164">
        <v>49401</v>
      </c>
      <c r="W40" s="164">
        <v>50137</v>
      </c>
      <c r="X40" s="165">
        <f>IFERROR(W40/V40-1,"-")</f>
        <v>1.48984838363595E-2</v>
      </c>
      <c r="Y40" s="179">
        <f t="shared" si="10"/>
        <v>0.63010046493481164</v>
      </c>
      <c r="Z40" s="165">
        <f t="shared" si="17"/>
        <v>1.2724561149502649E-2</v>
      </c>
    </row>
    <row r="41" spans="1:26" x14ac:dyDescent="0.25">
      <c r="A41" s="1" t="s">
        <v>151</v>
      </c>
      <c r="B41" s="159" t="s">
        <v>112</v>
      </c>
      <c r="C41" s="160">
        <v>44610</v>
      </c>
      <c r="D41" s="160">
        <v>156956</v>
      </c>
      <c r="E41" s="160">
        <v>172833</v>
      </c>
      <c r="F41" s="160">
        <v>178683</v>
      </c>
      <c r="G41" s="160">
        <v>168204</v>
      </c>
      <c r="H41" s="161">
        <f>IFERROR(G41/F41-1,"-")</f>
        <v>-5.8645758130320136E-2</v>
      </c>
      <c r="I41" s="178">
        <f t="shared" si="1"/>
        <v>2.770544720914593</v>
      </c>
      <c r="J41" s="161">
        <f>G41/G$9</f>
        <v>0.22128844170332793</v>
      </c>
      <c r="K41" s="160">
        <v>172305</v>
      </c>
      <c r="L41" s="160">
        <v>512513</v>
      </c>
      <c r="M41" s="160">
        <v>556416</v>
      </c>
      <c r="N41" s="160">
        <v>601977</v>
      </c>
      <c r="O41" s="160">
        <v>628587</v>
      </c>
      <c r="P41" s="161">
        <f>IFERROR(O41/N41-1,"-")</f>
        <v>4.4204346677696904E-2</v>
      </c>
      <c r="Q41" s="178">
        <f t="shared" si="9"/>
        <v>2.6481065552363541</v>
      </c>
      <c r="R41" s="161">
        <f>O41/O$9</f>
        <v>0.18279589279436026</v>
      </c>
      <c r="S41" s="160">
        <v>216915</v>
      </c>
      <c r="T41" s="160">
        <v>669469</v>
      </c>
      <c r="U41" s="160">
        <v>729249</v>
      </c>
      <c r="V41" s="160">
        <v>780660</v>
      </c>
      <c r="W41" s="160">
        <v>796791</v>
      </c>
      <c r="X41" s="161">
        <f>IFERROR(W41/V41-1,"-")</f>
        <v>2.0663284912766144E-2</v>
      </c>
      <c r="Y41" s="178">
        <f t="shared" si="10"/>
        <v>2.6732867713159534</v>
      </c>
      <c r="Z41" s="161">
        <f t="shared" si="17"/>
        <v>0.17835002582624415</v>
      </c>
    </row>
    <row r="42" spans="1:26" x14ac:dyDescent="0.25">
      <c r="A42" s="162" t="s">
        <v>115</v>
      </c>
      <c r="B42" s="163" t="s">
        <v>115</v>
      </c>
      <c r="C42" s="164">
        <v>17021</v>
      </c>
      <c r="D42" s="164">
        <v>75160</v>
      </c>
      <c r="E42" s="164">
        <v>74704</v>
      </c>
      <c r="F42" s="164">
        <v>75962</v>
      </c>
      <c r="G42" s="164">
        <v>64357</v>
      </c>
      <c r="H42" s="165">
        <f t="shared" ref="H42:H49" si="18">IFERROR(G42/F42-1,"-")</f>
        <v>-0.15277375529870196</v>
      </c>
      <c r="I42" s="179">
        <f t="shared" si="1"/>
        <v>2.781035191821867</v>
      </c>
      <c r="J42" s="165">
        <f t="shared" ref="J42:J49" si="19">G42/G$9</f>
        <v>8.4667785799987363E-2</v>
      </c>
      <c r="K42" s="164">
        <v>63769</v>
      </c>
      <c r="L42" s="164">
        <v>269103</v>
      </c>
      <c r="M42" s="164">
        <v>299592</v>
      </c>
      <c r="N42" s="164">
        <v>337098</v>
      </c>
      <c r="O42" s="164">
        <v>344030</v>
      </c>
      <c r="P42" s="165">
        <f t="shared" ref="P42:P49" si="20">IFERROR(O42/N42-1,"-")</f>
        <v>2.0563752973912663E-2</v>
      </c>
      <c r="Q42" s="179">
        <f t="shared" si="9"/>
        <v>4.394941115589079</v>
      </c>
      <c r="R42" s="165">
        <f t="shared" ref="R42:R49" si="21">O42/O$9</f>
        <v>0.10004545273453597</v>
      </c>
      <c r="S42" s="164">
        <v>80790</v>
      </c>
      <c r="T42" s="164">
        <v>344263</v>
      </c>
      <c r="U42" s="164">
        <v>374296</v>
      </c>
      <c r="V42" s="164">
        <v>413060</v>
      </c>
      <c r="W42" s="164">
        <v>408387</v>
      </c>
      <c r="X42" s="165">
        <f t="shared" ref="X42:X49" si="22">IFERROR(W42/V42-1,"-")</f>
        <v>-1.1313126422311526E-2</v>
      </c>
      <c r="Y42" s="179">
        <f t="shared" si="10"/>
        <v>4.0549201633865577</v>
      </c>
      <c r="Z42" s="165">
        <f t="shared" si="17"/>
        <v>9.1540339810764065E-2</v>
      </c>
    </row>
    <row r="43" spans="1:26" x14ac:dyDescent="0.25">
      <c r="A43" s="162" t="s">
        <v>118</v>
      </c>
      <c r="B43" s="163" t="s">
        <v>118</v>
      </c>
      <c r="C43" s="164">
        <v>2578</v>
      </c>
      <c r="D43" s="164">
        <v>7845</v>
      </c>
      <c r="E43" s="164">
        <v>10851</v>
      </c>
      <c r="F43" s="164">
        <v>11127</v>
      </c>
      <c r="G43" s="164">
        <v>12948</v>
      </c>
      <c r="H43" s="165">
        <f t="shared" si="18"/>
        <v>0.16365597196009696</v>
      </c>
      <c r="I43" s="179">
        <f t="shared" si="1"/>
        <v>4.0224980605120244</v>
      </c>
      <c r="J43" s="165">
        <f t="shared" si="19"/>
        <v>1.7034331782684656E-2</v>
      </c>
      <c r="K43" s="164">
        <v>10918</v>
      </c>
      <c r="L43" s="164">
        <v>19949</v>
      </c>
      <c r="M43" s="164">
        <v>22563</v>
      </c>
      <c r="N43" s="164">
        <v>20333</v>
      </c>
      <c r="O43" s="164">
        <v>21621</v>
      </c>
      <c r="P43" s="165">
        <f t="shared" si="20"/>
        <v>6.3345300742635224E-2</v>
      </c>
      <c r="Q43" s="179">
        <f t="shared" si="9"/>
        <v>0.98030774867191783</v>
      </c>
      <c r="R43" s="165">
        <f t="shared" si="21"/>
        <v>6.2874828752533269E-3</v>
      </c>
      <c r="S43" s="164">
        <v>13496</v>
      </c>
      <c r="T43" s="164">
        <v>27794</v>
      </c>
      <c r="U43" s="164">
        <v>33414</v>
      </c>
      <c r="V43" s="164">
        <v>31460</v>
      </c>
      <c r="W43" s="164">
        <v>34569</v>
      </c>
      <c r="X43" s="165">
        <f t="shared" si="22"/>
        <v>9.8823903369357868E-2</v>
      </c>
      <c r="Y43" s="179">
        <f t="shared" si="10"/>
        <v>1.5614256075874331</v>
      </c>
      <c r="Z43" s="165">
        <f t="shared" si="17"/>
        <v>8.1719519162290546E-3</v>
      </c>
    </row>
    <row r="44" spans="1:26" x14ac:dyDescent="0.25">
      <c r="A44" s="162" t="s">
        <v>121</v>
      </c>
      <c r="B44" s="163" t="s">
        <v>121</v>
      </c>
      <c r="C44" s="164">
        <v>1781</v>
      </c>
      <c r="D44" s="164">
        <v>5675</v>
      </c>
      <c r="E44" s="164">
        <v>7845</v>
      </c>
      <c r="F44" s="164">
        <v>8232</v>
      </c>
      <c r="G44" s="164">
        <v>8794</v>
      </c>
      <c r="H44" s="165">
        <f t="shared" si="18"/>
        <v>6.8270165208940803E-2</v>
      </c>
      <c r="I44" s="179">
        <f t="shared" si="1"/>
        <v>3.9376754632229085</v>
      </c>
      <c r="J44" s="165">
        <f t="shared" si="19"/>
        <v>1.1569347675079462E-2</v>
      </c>
      <c r="K44" s="164">
        <v>8252</v>
      </c>
      <c r="L44" s="164">
        <v>12032</v>
      </c>
      <c r="M44" s="164">
        <v>11886</v>
      </c>
      <c r="N44" s="164">
        <v>11380</v>
      </c>
      <c r="O44" s="164">
        <v>13384</v>
      </c>
      <c r="P44" s="165">
        <f t="shared" si="20"/>
        <v>0.17609841827768014</v>
      </c>
      <c r="Q44" s="179">
        <f t="shared" si="9"/>
        <v>0.62190984003877858</v>
      </c>
      <c r="R44" s="165">
        <f t="shared" si="21"/>
        <v>3.8921266732524179E-3</v>
      </c>
      <c r="S44" s="164">
        <v>10033</v>
      </c>
      <c r="T44" s="164">
        <v>17707</v>
      </c>
      <c r="U44" s="164">
        <v>19731</v>
      </c>
      <c r="V44" s="164">
        <v>19612</v>
      </c>
      <c r="W44" s="164">
        <v>22178</v>
      </c>
      <c r="X44" s="165">
        <f t="shared" si="22"/>
        <v>0.13083826228839479</v>
      </c>
      <c r="Y44" s="179">
        <f t="shared" si="10"/>
        <v>1.2105053324030699</v>
      </c>
      <c r="Z44" s="165">
        <f t="shared" si="17"/>
        <v>4.8255456772345572E-3</v>
      </c>
    </row>
    <row r="45" spans="1:26" x14ac:dyDescent="0.25">
      <c r="A45" s="162" t="s">
        <v>128</v>
      </c>
      <c r="B45" s="163" t="s">
        <v>128</v>
      </c>
      <c r="C45" s="164">
        <v>1430</v>
      </c>
      <c r="D45" s="164">
        <v>3236</v>
      </c>
      <c r="E45" s="164">
        <v>3478</v>
      </c>
      <c r="F45" s="164">
        <v>3809</v>
      </c>
      <c r="G45" s="164">
        <v>3286</v>
      </c>
      <c r="H45" s="165">
        <f t="shared" si="18"/>
        <v>-0.13730637962719872</v>
      </c>
      <c r="I45" s="179">
        <f t="shared" si="1"/>
        <v>1.2979020979020981</v>
      </c>
      <c r="J45" s="165">
        <f t="shared" si="19"/>
        <v>4.3230471298966464E-3</v>
      </c>
      <c r="K45" s="164">
        <v>13570</v>
      </c>
      <c r="L45" s="164">
        <v>27358</v>
      </c>
      <c r="M45" s="164">
        <v>26160</v>
      </c>
      <c r="N45" s="164">
        <v>28369</v>
      </c>
      <c r="O45" s="164">
        <v>25403</v>
      </c>
      <c r="P45" s="165">
        <f t="shared" si="20"/>
        <v>-0.10455074200712045</v>
      </c>
      <c r="Q45" s="179">
        <f t="shared" si="9"/>
        <v>0.87199705232129698</v>
      </c>
      <c r="R45" s="165">
        <f t="shared" si="21"/>
        <v>7.3873052809796157E-3</v>
      </c>
      <c r="S45" s="164">
        <v>15000</v>
      </c>
      <c r="T45" s="164">
        <v>30594</v>
      </c>
      <c r="U45" s="164">
        <v>29638</v>
      </c>
      <c r="V45" s="164">
        <v>32178</v>
      </c>
      <c r="W45" s="164">
        <v>28689</v>
      </c>
      <c r="X45" s="165">
        <f t="shared" si="22"/>
        <v>-0.10842811859034118</v>
      </c>
      <c r="Y45" s="179">
        <f t="shared" si="10"/>
        <v>0.91260000000000008</v>
      </c>
      <c r="Z45" s="165">
        <f t="shared" si="17"/>
        <v>7.2484680341532515E-3</v>
      </c>
    </row>
    <row r="46" spans="1:26" x14ac:dyDescent="0.25">
      <c r="A46" s="162" t="s">
        <v>124</v>
      </c>
      <c r="B46" s="163" t="s">
        <v>124</v>
      </c>
      <c r="C46" s="164">
        <v>722</v>
      </c>
      <c r="D46" s="164">
        <v>1778</v>
      </c>
      <c r="E46" s="164">
        <v>2265</v>
      </c>
      <c r="F46" s="164">
        <v>2413</v>
      </c>
      <c r="G46" s="164">
        <v>3459</v>
      </c>
      <c r="H46" s="165">
        <f t="shared" si="18"/>
        <v>0.43348528802320763</v>
      </c>
      <c r="I46" s="179">
        <f t="shared" si="1"/>
        <v>3.7908587257617725</v>
      </c>
      <c r="J46" s="165">
        <f t="shared" si="19"/>
        <v>4.5506451680804938E-3</v>
      </c>
      <c r="K46" s="164">
        <v>16968</v>
      </c>
      <c r="L46" s="164">
        <v>29000</v>
      </c>
      <c r="M46" s="164">
        <v>33231</v>
      </c>
      <c r="N46" s="164">
        <v>33087</v>
      </c>
      <c r="O46" s="164">
        <v>29103</v>
      </c>
      <c r="P46" s="165">
        <f t="shared" si="20"/>
        <v>-0.12040982863360228</v>
      </c>
      <c r="Q46" s="179">
        <f t="shared" si="9"/>
        <v>0.71516973125884009</v>
      </c>
      <c r="R46" s="165">
        <f t="shared" si="21"/>
        <v>8.4632817223300304E-3</v>
      </c>
      <c r="S46" s="164">
        <v>17690</v>
      </c>
      <c r="T46" s="164">
        <v>30778</v>
      </c>
      <c r="U46" s="164">
        <v>35496</v>
      </c>
      <c r="V46" s="164">
        <v>35500</v>
      </c>
      <c r="W46" s="164">
        <v>32562</v>
      </c>
      <c r="X46" s="165">
        <f t="shared" si="22"/>
        <v>-8.2760563380281704E-2</v>
      </c>
      <c r="Y46" s="179">
        <f t="shared" si="10"/>
        <v>0.84070096099491232</v>
      </c>
      <c r="Z46" s="165">
        <f t="shared" si="17"/>
        <v>8.681139798242251E-3</v>
      </c>
    </row>
    <row r="47" spans="1:26" x14ac:dyDescent="0.25">
      <c r="A47" s="162" t="s">
        <v>133</v>
      </c>
      <c r="B47" s="163" t="s">
        <v>133</v>
      </c>
      <c r="C47" s="164">
        <v>749</v>
      </c>
      <c r="D47" s="164">
        <v>2218</v>
      </c>
      <c r="E47" s="164">
        <v>2217</v>
      </c>
      <c r="F47" s="164">
        <v>1673</v>
      </c>
      <c r="G47" s="164">
        <v>1722</v>
      </c>
      <c r="H47" s="165">
        <f t="shared" si="18"/>
        <v>2.9288702928870203E-2</v>
      </c>
      <c r="I47" s="179">
        <f t="shared" si="1"/>
        <v>1.2990654205607477</v>
      </c>
      <c r="J47" s="165">
        <f t="shared" si="19"/>
        <v>2.2654556170669587E-3</v>
      </c>
      <c r="K47" s="164">
        <v>2639</v>
      </c>
      <c r="L47" s="164">
        <v>6605</v>
      </c>
      <c r="M47" s="164">
        <v>7002</v>
      </c>
      <c r="N47" s="164">
        <v>6960</v>
      </c>
      <c r="O47" s="164">
        <v>8257</v>
      </c>
      <c r="P47" s="165">
        <f t="shared" si="20"/>
        <v>0.18635057471264371</v>
      </c>
      <c r="Q47" s="179">
        <f t="shared" si="9"/>
        <v>2.1288366805608185</v>
      </c>
      <c r="R47" s="165">
        <f t="shared" si="21"/>
        <v>2.4011722908730735E-3</v>
      </c>
      <c r="S47" s="164">
        <v>3388</v>
      </c>
      <c r="T47" s="164">
        <v>8823</v>
      </c>
      <c r="U47" s="164">
        <v>9219</v>
      </c>
      <c r="V47" s="164">
        <v>8633</v>
      </c>
      <c r="W47" s="164">
        <v>9979</v>
      </c>
      <c r="X47" s="165">
        <f t="shared" si="22"/>
        <v>0.15591335572802034</v>
      </c>
      <c r="Y47" s="179">
        <f t="shared" si="10"/>
        <v>1.9453955135773318</v>
      </c>
      <c r="Z47" s="165">
        <f t="shared" si="17"/>
        <v>2.2546604631506454E-3</v>
      </c>
    </row>
    <row r="48" spans="1:26" x14ac:dyDescent="0.25">
      <c r="A48" s="162" t="s">
        <v>136</v>
      </c>
      <c r="B48" s="163" t="s">
        <v>136</v>
      </c>
      <c r="C48" s="164">
        <v>761</v>
      </c>
      <c r="D48" s="164">
        <v>1311</v>
      </c>
      <c r="E48" s="164">
        <v>1982</v>
      </c>
      <c r="F48" s="164">
        <v>1393</v>
      </c>
      <c r="G48" s="164">
        <v>1019</v>
      </c>
      <c r="H48" s="165">
        <f t="shared" si="18"/>
        <v>-0.26848528356066048</v>
      </c>
      <c r="I48" s="179">
        <f t="shared" si="1"/>
        <v>0.33902759526938242</v>
      </c>
      <c r="J48" s="165">
        <f t="shared" si="19"/>
        <v>1.3405919127707495E-3</v>
      </c>
      <c r="K48" s="164">
        <v>3019</v>
      </c>
      <c r="L48" s="164">
        <v>6804</v>
      </c>
      <c r="M48" s="164">
        <v>8431</v>
      </c>
      <c r="N48" s="164">
        <v>7038</v>
      </c>
      <c r="O48" s="164">
        <v>6780</v>
      </c>
      <c r="P48" s="165">
        <f t="shared" si="20"/>
        <v>-3.6658141517476595E-2</v>
      </c>
      <c r="Q48" s="179">
        <f t="shared" si="9"/>
        <v>1.2457767472673069</v>
      </c>
      <c r="R48" s="165">
        <f t="shared" si="21"/>
        <v>1.9716541276637322E-3</v>
      </c>
      <c r="S48" s="164">
        <v>3780</v>
      </c>
      <c r="T48" s="164">
        <v>8115</v>
      </c>
      <c r="U48" s="164">
        <v>10413</v>
      </c>
      <c r="V48" s="164">
        <v>8431</v>
      </c>
      <c r="W48" s="164">
        <v>7799</v>
      </c>
      <c r="X48" s="165">
        <f t="shared" si="22"/>
        <v>-7.4961451785078848E-2</v>
      </c>
      <c r="Y48" s="179">
        <f t="shared" si="10"/>
        <v>1.0632275132275133</v>
      </c>
      <c r="Z48" s="165">
        <f t="shared" si="17"/>
        <v>2.5466731101841489E-3</v>
      </c>
    </row>
    <row r="49" spans="1:26" x14ac:dyDescent="0.25">
      <c r="A49" s="167" t="s">
        <v>150</v>
      </c>
      <c r="B49" s="168" t="s">
        <v>150</v>
      </c>
      <c r="C49" s="169">
        <f>C41-SUM(C42:C48)</f>
        <v>19568</v>
      </c>
      <c r="D49" s="169">
        <f>D41-SUM(D42:D48)</f>
        <v>59733</v>
      </c>
      <c r="E49" s="169">
        <f>E41-SUM(E42:E48)</f>
        <v>69491</v>
      </c>
      <c r="F49" s="169">
        <f>F41-SUM(F42:F48)</f>
        <v>74074</v>
      </c>
      <c r="G49" s="169">
        <f>G41-SUM(G42:G48)</f>
        <v>72619</v>
      </c>
      <c r="H49" s="170">
        <f t="shared" si="18"/>
        <v>-1.9642519642519618E-2</v>
      </c>
      <c r="I49" s="180">
        <f t="shared" si="1"/>
        <v>2.7111099754701553</v>
      </c>
      <c r="J49" s="170">
        <f t="shared" si="19"/>
        <v>9.5537236617761589E-2</v>
      </c>
      <c r="K49" s="169">
        <f>K41-SUM(K42:K48)</f>
        <v>53170</v>
      </c>
      <c r="L49" s="169">
        <f>L41-SUM(L42:L48)</f>
        <v>141662</v>
      </c>
      <c r="M49" s="169">
        <f>M41-SUM(M42:M48)</f>
        <v>147551</v>
      </c>
      <c r="N49" s="169">
        <f>N41-SUM(N42:N48)</f>
        <v>157712</v>
      </c>
      <c r="O49" s="169">
        <f>O41-SUM(O42:O48)</f>
        <v>180009</v>
      </c>
      <c r="P49" s="170">
        <f t="shared" si="20"/>
        <v>0.14137795475296744</v>
      </c>
      <c r="Q49" s="180">
        <f t="shared" si="9"/>
        <v>2.3855369569305998</v>
      </c>
      <c r="R49" s="170">
        <f t="shared" si="21"/>
        <v>5.2347417089472097E-2</v>
      </c>
      <c r="S49" s="169">
        <f>S41-SUM(S42:S48)</f>
        <v>72738</v>
      </c>
      <c r="T49" s="169">
        <f>T41-SUM(T42:T48)</f>
        <v>201395</v>
      </c>
      <c r="U49" s="169">
        <f>U41-SUM(U42:U48)</f>
        <v>217042</v>
      </c>
      <c r="V49" s="169">
        <f>V41-SUM(V42:V48)</f>
        <v>231786</v>
      </c>
      <c r="W49" s="169">
        <f>W41-SUM(W42:W48)</f>
        <v>252628</v>
      </c>
      <c r="X49" s="170">
        <f t="shared" si="22"/>
        <v>8.9919149560370393E-2</v>
      </c>
      <c r="Y49" s="180">
        <f t="shared" si="10"/>
        <v>2.4731227143996262</v>
      </c>
      <c r="Z49" s="170">
        <f t="shared" si="17"/>
        <v>5.3081247016286186E-2</v>
      </c>
    </row>
    <row r="50" spans="1:26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</row>
    <row r="51" spans="1:26" x14ac:dyDescent="0.25">
      <c r="A51" s="1" t="s">
        <v>0</v>
      </c>
      <c r="B51" s="156" t="s">
        <v>73</v>
      </c>
      <c r="C51" s="176">
        <f>C52+C55</f>
        <v>0</v>
      </c>
      <c r="D51" s="176">
        <f>D52+D55</f>
        <v>0</v>
      </c>
      <c r="E51" s="176">
        <f>E52+E55</f>
        <v>0</v>
      </c>
      <c r="F51" s="176">
        <f>F52+F55</f>
        <v>0</v>
      </c>
      <c r="G51" s="176">
        <f>G52+G55</f>
        <v>0</v>
      </c>
      <c r="H51" s="177" t="str">
        <f>IFERROR(G51/F51-1,"-")</f>
        <v>-</v>
      </c>
      <c r="I51" s="177" t="str">
        <f t="shared" si="1"/>
        <v>-</v>
      </c>
      <c r="J51" s="177">
        <f>G51/G$9</f>
        <v>0</v>
      </c>
      <c r="K51" s="176">
        <f>K52+K55</f>
        <v>0</v>
      </c>
      <c r="L51" s="176">
        <f>L52+L55</f>
        <v>0</v>
      </c>
      <c r="M51" s="176">
        <f>M52+M55</f>
        <v>0</v>
      </c>
      <c r="N51" s="176">
        <f>N52+N55</f>
        <v>0</v>
      </c>
      <c r="O51" s="176">
        <f>O52+O55</f>
        <v>0</v>
      </c>
      <c r="P51" s="177" t="str">
        <f>IFERROR(O51/N51-1,"-")</f>
        <v>-</v>
      </c>
      <c r="Q51" s="177" t="str">
        <f t="shared" si="9"/>
        <v>-</v>
      </c>
      <c r="R51" s="177">
        <f>O51/O$9</f>
        <v>0</v>
      </c>
      <c r="S51" s="176">
        <f>S52+S55</f>
        <v>20161</v>
      </c>
      <c r="T51" s="176">
        <f>T52+T55</f>
        <v>37638</v>
      </c>
      <c r="U51" s="176">
        <f>U52+U55</f>
        <v>50566</v>
      </c>
      <c r="V51" s="176">
        <f>V52+V55</f>
        <v>44389</v>
      </c>
      <c r="W51" s="176">
        <f>W52+W55</f>
        <v>43817</v>
      </c>
      <c r="X51" s="177">
        <f>IFERROR(W51/V51-1,"-")</f>
        <v>-1.28860753790353E-2</v>
      </c>
      <c r="Y51" s="177">
        <f t="shared" si="10"/>
        <v>1.1733544963047469</v>
      </c>
      <c r="Z51" s="177">
        <f t="shared" ref="Z51:Z63" si="23">U51/U$9</f>
        <v>1.2366760058539487E-2</v>
      </c>
    </row>
    <row r="52" spans="1:26" x14ac:dyDescent="0.25">
      <c r="A52" s="1" t="s">
        <v>101</v>
      </c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1" t="str">
        <f>IFERROR(G52/F52-1,"-")</f>
        <v>-</v>
      </c>
      <c r="I52" s="178" t="str">
        <f t="shared" si="1"/>
        <v>-</v>
      </c>
      <c r="J52" s="161">
        <f>G52/G$9</f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1" t="str">
        <f>IFERROR(O52/N52-1,"-")</f>
        <v>-</v>
      </c>
      <c r="Q52" s="178" t="str">
        <f t="shared" si="9"/>
        <v>-</v>
      </c>
      <c r="R52" s="161">
        <f>O52/O$9</f>
        <v>0</v>
      </c>
      <c r="S52" s="160">
        <v>4950</v>
      </c>
      <c r="T52" s="160">
        <v>6738</v>
      </c>
      <c r="U52" s="160">
        <v>20123</v>
      </c>
      <c r="V52" s="160">
        <v>11822</v>
      </c>
      <c r="W52" s="160">
        <v>9889</v>
      </c>
      <c r="X52" s="161">
        <f>IFERROR(W52/V52-1,"-")</f>
        <v>-0.16350871256978516</v>
      </c>
      <c r="Y52" s="178">
        <f t="shared" si="10"/>
        <v>0.99777777777777787</v>
      </c>
      <c r="Z52" s="161">
        <f t="shared" si="23"/>
        <v>4.9214158260093756E-3</v>
      </c>
    </row>
    <row r="53" spans="1:26" x14ac:dyDescent="0.25">
      <c r="A53" s="162" t="s">
        <v>108</v>
      </c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5" t="str">
        <f>IFERROR(G53/F53-1,"-")</f>
        <v>-</v>
      </c>
      <c r="I53" s="179" t="str">
        <f t="shared" si="1"/>
        <v>-</v>
      </c>
      <c r="J53" s="165">
        <f>G53/G$9</f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5" t="str">
        <f>IFERROR(O53/N53-1,"-")</f>
        <v>-</v>
      </c>
      <c r="Q53" s="179" t="str">
        <f t="shared" si="9"/>
        <v>-</v>
      </c>
      <c r="R53" s="165">
        <f>O53/O$9</f>
        <v>0</v>
      </c>
      <c r="S53" s="164">
        <v>2415</v>
      </c>
      <c r="T53" s="164">
        <v>3508</v>
      </c>
      <c r="U53" s="164">
        <v>14745</v>
      </c>
      <c r="V53" s="164">
        <v>7661</v>
      </c>
      <c r="W53" s="164">
        <v>5821</v>
      </c>
      <c r="X53" s="165">
        <f>IFERROR(W53/V53-1,"-")</f>
        <v>-0.24017752251664271</v>
      </c>
      <c r="Y53" s="179">
        <f t="shared" si="10"/>
        <v>1.4103519668737059</v>
      </c>
      <c r="Z53" s="165">
        <f t="shared" si="23"/>
        <v>3.6061360808283182E-3</v>
      </c>
    </row>
    <row r="54" spans="1:26" x14ac:dyDescent="0.25">
      <c r="A54" s="162" t="s">
        <v>105</v>
      </c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5" t="str">
        <f>IFERROR(G54/F54-1,"-")</f>
        <v>-</v>
      </c>
      <c r="I54" s="179" t="str">
        <f t="shared" si="1"/>
        <v>-</v>
      </c>
      <c r="J54" s="165">
        <f>G54/G$9</f>
        <v>0</v>
      </c>
      <c r="K54" s="164">
        <v>0</v>
      </c>
      <c r="L54" s="164">
        <v>0</v>
      </c>
      <c r="M54" s="164">
        <v>0</v>
      </c>
      <c r="N54" s="164">
        <v>0</v>
      </c>
      <c r="O54" s="164">
        <v>0</v>
      </c>
      <c r="P54" s="165" t="str">
        <f>IFERROR(O54/N54-1,"-")</f>
        <v>-</v>
      </c>
      <c r="Q54" s="179" t="str">
        <f t="shared" si="9"/>
        <v>-</v>
      </c>
      <c r="R54" s="165">
        <f>O54/O$9</f>
        <v>0</v>
      </c>
      <c r="S54" s="164">
        <v>2535</v>
      </c>
      <c r="T54" s="164">
        <v>3230</v>
      </c>
      <c r="U54" s="164">
        <v>5378</v>
      </c>
      <c r="V54" s="164">
        <v>4161</v>
      </c>
      <c r="W54" s="164">
        <v>4068</v>
      </c>
      <c r="X54" s="165">
        <f>IFERROR(W54/V54-1,"-")</f>
        <v>-2.2350396539293493E-2</v>
      </c>
      <c r="Y54" s="179">
        <f t="shared" si="10"/>
        <v>0.60473372781065082</v>
      </c>
      <c r="Z54" s="165">
        <f t="shared" si="23"/>
        <v>1.3152797451810576E-3</v>
      </c>
    </row>
    <row r="55" spans="1:26" x14ac:dyDescent="0.25">
      <c r="A55" s="1" t="s">
        <v>151</v>
      </c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1" t="str">
        <f>IFERROR(G55/F55-1,"-")</f>
        <v>-</v>
      </c>
      <c r="I55" s="178" t="str">
        <f t="shared" si="1"/>
        <v>-</v>
      </c>
      <c r="J55" s="161">
        <f>G55/G$9</f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1" t="str">
        <f>IFERROR(O55/N55-1,"-")</f>
        <v>-</v>
      </c>
      <c r="Q55" s="178" t="str">
        <f t="shared" si="9"/>
        <v>-</v>
      </c>
      <c r="R55" s="161">
        <f>O55/O$9</f>
        <v>0</v>
      </c>
      <c r="S55" s="160">
        <v>15211</v>
      </c>
      <c r="T55" s="160">
        <v>30900</v>
      </c>
      <c r="U55" s="160">
        <v>30443</v>
      </c>
      <c r="V55" s="160">
        <v>32567</v>
      </c>
      <c r="W55" s="160">
        <v>33928</v>
      </c>
      <c r="X55" s="161">
        <f>IFERROR(W55/V55-1,"-")</f>
        <v>4.1790769797647842E-2</v>
      </c>
      <c r="Y55" s="178">
        <f t="shared" si="10"/>
        <v>1.2304910919729144</v>
      </c>
      <c r="Z55" s="161">
        <f t="shared" si="23"/>
        <v>7.4453442325301111E-3</v>
      </c>
    </row>
    <row r="56" spans="1:26" x14ac:dyDescent="0.25">
      <c r="A56" s="162" t="s">
        <v>115</v>
      </c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5" t="str">
        <f t="shared" ref="H56:H63" si="24">IFERROR(G56/F56-1,"-")</f>
        <v>-</v>
      </c>
      <c r="I56" s="179" t="str">
        <f t="shared" si="1"/>
        <v>-</v>
      </c>
      <c r="J56" s="165">
        <f t="shared" ref="J56:J63" si="25">G56/G$9</f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5" t="str">
        <f t="shared" ref="P56:P63" si="26">IFERROR(O56/N56-1,"-")</f>
        <v>-</v>
      </c>
      <c r="Q56" s="179" t="str">
        <f t="shared" si="9"/>
        <v>-</v>
      </c>
      <c r="R56" s="165">
        <f t="shared" ref="R56:R63" si="27">O56/O$9</f>
        <v>0</v>
      </c>
      <c r="S56" s="164">
        <v>3030</v>
      </c>
      <c r="T56" s="164">
        <v>10329</v>
      </c>
      <c r="U56" s="164">
        <v>9247</v>
      </c>
      <c r="V56" s="164">
        <v>10964</v>
      </c>
      <c r="W56" s="164">
        <v>11677</v>
      </c>
      <c r="X56" s="165">
        <f t="shared" ref="X56:X63" si="28">IFERROR(W56/V56-1,"-")</f>
        <v>6.5031010580080206E-2</v>
      </c>
      <c r="Y56" s="179">
        <f t="shared" si="10"/>
        <v>2.8537953795379538</v>
      </c>
      <c r="Z56" s="165">
        <f t="shared" si="23"/>
        <v>2.2615083309202753E-3</v>
      </c>
    </row>
    <row r="57" spans="1:26" x14ac:dyDescent="0.25">
      <c r="A57" s="162" t="s">
        <v>118</v>
      </c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5" t="str">
        <f t="shared" si="24"/>
        <v>-</v>
      </c>
      <c r="I57" s="179" t="str">
        <f t="shared" si="1"/>
        <v>-</v>
      </c>
      <c r="J57" s="165">
        <f t="shared" si="25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5" t="str">
        <f t="shared" si="26"/>
        <v>-</v>
      </c>
      <c r="Q57" s="179" t="str">
        <f t="shared" si="9"/>
        <v>-</v>
      </c>
      <c r="R57" s="165">
        <f t="shared" si="27"/>
        <v>0</v>
      </c>
      <c r="S57" s="164">
        <v>5150</v>
      </c>
      <c r="T57" s="164">
        <v>6783</v>
      </c>
      <c r="U57" s="164">
        <v>6068</v>
      </c>
      <c r="V57" s="164">
        <v>6166</v>
      </c>
      <c r="W57" s="164">
        <v>6797</v>
      </c>
      <c r="X57" s="165">
        <f t="shared" si="28"/>
        <v>0.10233538760947125</v>
      </c>
      <c r="Y57" s="179">
        <f t="shared" si="10"/>
        <v>0.3198058252427185</v>
      </c>
      <c r="Z57" s="165">
        <f t="shared" si="23"/>
        <v>1.4840307723612231E-3</v>
      </c>
    </row>
    <row r="58" spans="1:26" x14ac:dyDescent="0.25">
      <c r="A58" s="162" t="s">
        <v>121</v>
      </c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5" t="str">
        <f t="shared" si="24"/>
        <v>-</v>
      </c>
      <c r="I58" s="179" t="str">
        <f t="shared" si="1"/>
        <v>-</v>
      </c>
      <c r="J58" s="165">
        <f t="shared" si="25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5" t="str">
        <f t="shared" si="26"/>
        <v>-</v>
      </c>
      <c r="Q58" s="179" t="str">
        <f t="shared" si="9"/>
        <v>-</v>
      </c>
      <c r="R58" s="165">
        <f t="shared" si="27"/>
        <v>0</v>
      </c>
      <c r="S58" s="164">
        <v>1642</v>
      </c>
      <c r="T58" s="164">
        <v>2739</v>
      </c>
      <c r="U58" s="164">
        <v>2907</v>
      </c>
      <c r="V58" s="164">
        <v>2482</v>
      </c>
      <c r="W58" s="164">
        <v>2768</v>
      </c>
      <c r="X58" s="165">
        <f t="shared" si="28"/>
        <v>0.11522965350523773</v>
      </c>
      <c r="Y58" s="179">
        <f t="shared" si="10"/>
        <v>0.68574908647990251</v>
      </c>
      <c r="Z58" s="165">
        <f t="shared" si="23"/>
        <v>7.1095541451121874E-4</v>
      </c>
    </row>
    <row r="59" spans="1:26" x14ac:dyDescent="0.25">
      <c r="A59" s="162" t="s">
        <v>128</v>
      </c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5" t="str">
        <f t="shared" si="24"/>
        <v>-</v>
      </c>
      <c r="I59" s="179" t="str">
        <f t="shared" si="1"/>
        <v>-</v>
      </c>
      <c r="J59" s="165">
        <f t="shared" si="25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5" t="str">
        <f t="shared" si="26"/>
        <v>-</v>
      </c>
      <c r="Q59" s="179" t="str">
        <f t="shared" si="9"/>
        <v>-</v>
      </c>
      <c r="R59" s="165">
        <f t="shared" si="27"/>
        <v>0</v>
      </c>
      <c r="S59" s="164">
        <v>377</v>
      </c>
      <c r="T59" s="164">
        <v>866</v>
      </c>
      <c r="U59" s="164">
        <v>806</v>
      </c>
      <c r="V59" s="164">
        <v>1053</v>
      </c>
      <c r="W59" s="164">
        <v>1113</v>
      </c>
      <c r="X59" s="165">
        <f t="shared" si="28"/>
        <v>5.6980056980056926E-2</v>
      </c>
      <c r="Y59" s="179">
        <f t="shared" si="10"/>
        <v>1.9522546419098141</v>
      </c>
      <c r="Z59" s="165">
        <f t="shared" si="23"/>
        <v>1.971207650829179E-4</v>
      </c>
    </row>
    <row r="60" spans="1:26" x14ac:dyDescent="0.25">
      <c r="A60" s="162" t="s">
        <v>124</v>
      </c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5" t="str">
        <f t="shared" si="24"/>
        <v>-</v>
      </c>
      <c r="I60" s="179" t="str">
        <f t="shared" si="1"/>
        <v>-</v>
      </c>
      <c r="J60" s="165">
        <f t="shared" si="25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5" t="str">
        <f t="shared" si="26"/>
        <v>-</v>
      </c>
      <c r="Q60" s="179" t="str">
        <f t="shared" si="9"/>
        <v>-</v>
      </c>
      <c r="R60" s="165">
        <f t="shared" si="27"/>
        <v>0</v>
      </c>
      <c r="S60" s="164">
        <v>476</v>
      </c>
      <c r="T60" s="164">
        <v>649</v>
      </c>
      <c r="U60" s="164">
        <v>683</v>
      </c>
      <c r="V60" s="164">
        <v>736</v>
      </c>
      <c r="W60" s="164">
        <v>908</v>
      </c>
      <c r="X60" s="165">
        <f t="shared" si="28"/>
        <v>0.23369565217391308</v>
      </c>
      <c r="Y60" s="179">
        <f t="shared" si="10"/>
        <v>0.90756302521008414</v>
      </c>
      <c r="Z60" s="165">
        <f t="shared" si="23"/>
        <v>1.6703906023775796E-4</v>
      </c>
    </row>
    <row r="61" spans="1:26" x14ac:dyDescent="0.25">
      <c r="A61" s="162" t="s">
        <v>133</v>
      </c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5" t="str">
        <f t="shared" si="24"/>
        <v>-</v>
      </c>
      <c r="I61" s="179" t="str">
        <f t="shared" si="1"/>
        <v>-</v>
      </c>
      <c r="J61" s="165">
        <f t="shared" si="25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5" t="str">
        <f t="shared" si="26"/>
        <v>-</v>
      </c>
      <c r="Q61" s="179" t="str">
        <f t="shared" si="9"/>
        <v>-</v>
      </c>
      <c r="R61" s="165">
        <f t="shared" si="27"/>
        <v>0</v>
      </c>
      <c r="S61" s="164">
        <v>98</v>
      </c>
      <c r="T61" s="164">
        <v>132</v>
      </c>
      <c r="U61" s="164">
        <v>239</v>
      </c>
      <c r="V61" s="164">
        <v>145</v>
      </c>
      <c r="W61" s="164">
        <v>206</v>
      </c>
      <c r="X61" s="165">
        <f t="shared" si="28"/>
        <v>0.42068965517241375</v>
      </c>
      <c r="Y61" s="179">
        <f t="shared" si="10"/>
        <v>1.1020408163265305</v>
      </c>
      <c r="Z61" s="165">
        <f t="shared" si="23"/>
        <v>5.8451442747912382E-5</v>
      </c>
    </row>
    <row r="62" spans="1:26" x14ac:dyDescent="0.25">
      <c r="A62" s="162" t="s">
        <v>136</v>
      </c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5" t="str">
        <f t="shared" si="24"/>
        <v>-</v>
      </c>
      <c r="I62" s="179" t="str">
        <f t="shared" si="1"/>
        <v>-</v>
      </c>
      <c r="J62" s="165">
        <f t="shared" si="25"/>
        <v>0</v>
      </c>
      <c r="K62" s="164">
        <v>0</v>
      </c>
      <c r="L62" s="164">
        <v>0</v>
      </c>
      <c r="M62" s="164">
        <v>0</v>
      </c>
      <c r="N62" s="164">
        <v>0</v>
      </c>
      <c r="O62" s="164">
        <v>0</v>
      </c>
      <c r="P62" s="165" t="str">
        <f t="shared" si="26"/>
        <v>-</v>
      </c>
      <c r="Q62" s="179" t="str">
        <f t="shared" si="9"/>
        <v>-</v>
      </c>
      <c r="R62" s="165">
        <f t="shared" si="27"/>
        <v>0</v>
      </c>
      <c r="S62" s="164">
        <v>91</v>
      </c>
      <c r="T62" s="164">
        <v>153</v>
      </c>
      <c r="U62" s="164">
        <v>195</v>
      </c>
      <c r="V62" s="164">
        <v>158</v>
      </c>
      <c r="W62" s="164">
        <v>477</v>
      </c>
      <c r="X62" s="165">
        <f t="shared" si="28"/>
        <v>2.018987341772152</v>
      </c>
      <c r="Y62" s="179">
        <f t="shared" si="10"/>
        <v>4.2417582417582418</v>
      </c>
      <c r="Z62" s="165">
        <f t="shared" si="23"/>
        <v>4.7690507681351107E-5</v>
      </c>
    </row>
    <row r="63" spans="1:26" x14ac:dyDescent="0.25">
      <c r="A63" s="167" t="s">
        <v>150</v>
      </c>
      <c r="B63" s="168" t="s">
        <v>150</v>
      </c>
      <c r="C63" s="169">
        <f>C55-SUM(C56:C62)</f>
        <v>0</v>
      </c>
      <c r="D63" s="169">
        <f>D55-SUM(D56:D62)</f>
        <v>0</v>
      </c>
      <c r="E63" s="169">
        <f>E55-SUM(E56:E62)</f>
        <v>0</v>
      </c>
      <c r="F63" s="169">
        <f>F55-SUM(F56:F62)</f>
        <v>0</v>
      </c>
      <c r="G63" s="169">
        <f>G55-SUM(G56:G62)</f>
        <v>0</v>
      </c>
      <c r="H63" s="170" t="str">
        <f t="shared" si="24"/>
        <v>-</v>
      </c>
      <c r="I63" s="180" t="str">
        <f t="shared" si="1"/>
        <v>-</v>
      </c>
      <c r="J63" s="170">
        <f t="shared" si="25"/>
        <v>0</v>
      </c>
      <c r="K63" s="169">
        <f>K55-SUM(K56:K62)</f>
        <v>0</v>
      </c>
      <c r="L63" s="169">
        <f>L55-SUM(L56:L62)</f>
        <v>0</v>
      </c>
      <c r="M63" s="169">
        <f>M55-SUM(M56:M62)</f>
        <v>0</v>
      </c>
      <c r="N63" s="169">
        <f>N55-SUM(N56:N62)</f>
        <v>0</v>
      </c>
      <c r="O63" s="169">
        <f>O55-SUM(O56:O62)</f>
        <v>0</v>
      </c>
      <c r="P63" s="170" t="str">
        <f t="shared" si="26"/>
        <v>-</v>
      </c>
      <c r="Q63" s="180" t="str">
        <f t="shared" si="9"/>
        <v>-</v>
      </c>
      <c r="R63" s="170">
        <f t="shared" si="27"/>
        <v>0</v>
      </c>
      <c r="S63" s="169">
        <f>S55-SUM(S56:S62)</f>
        <v>4347</v>
      </c>
      <c r="T63" s="169">
        <f>T55-SUM(T56:T62)</f>
        <v>9249</v>
      </c>
      <c r="U63" s="169">
        <f>U55-SUM(U56:U62)</f>
        <v>10298</v>
      </c>
      <c r="V63" s="169">
        <f>V55-SUM(V56:V62)</f>
        <v>10863</v>
      </c>
      <c r="W63" s="169">
        <f>W55-SUM(W56:W62)</f>
        <v>9982</v>
      </c>
      <c r="X63" s="170">
        <f t="shared" si="28"/>
        <v>-8.1100984994936898E-2</v>
      </c>
      <c r="Y63" s="180">
        <f t="shared" si="10"/>
        <v>1.2962962962962963</v>
      </c>
      <c r="Z63" s="170">
        <f t="shared" si="23"/>
        <v>2.5185479389874545E-3</v>
      </c>
    </row>
    <row r="64" spans="1:26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</row>
    <row r="65" spans="1:26" x14ac:dyDescent="0.25">
      <c r="A65" s="1" t="s">
        <v>0</v>
      </c>
      <c r="B65" s="156" t="s">
        <v>73</v>
      </c>
      <c r="C65" s="176">
        <f>C66+C69</f>
        <v>0</v>
      </c>
      <c r="D65" s="176">
        <f>D66+D69</f>
        <v>0</v>
      </c>
      <c r="E65" s="176">
        <f>E66+E69</f>
        <v>0</v>
      </c>
      <c r="F65" s="176">
        <f>F66+F69</f>
        <v>0</v>
      </c>
      <c r="G65" s="176">
        <f>G66+G69</f>
        <v>0</v>
      </c>
      <c r="H65" s="177" t="str">
        <f>IFERROR(G65/F65-1,"-")</f>
        <v>-</v>
      </c>
      <c r="I65" s="177" t="str">
        <f t="shared" si="1"/>
        <v>-</v>
      </c>
      <c r="J65" s="177">
        <f>G65/G$9</f>
        <v>0</v>
      </c>
      <c r="K65" s="176">
        <f>K66+K69</f>
        <v>0</v>
      </c>
      <c r="L65" s="176">
        <f>L66+L69</f>
        <v>0</v>
      </c>
      <c r="M65" s="176">
        <f>M66+M69</f>
        <v>0</v>
      </c>
      <c r="N65" s="176">
        <f>N66+N69</f>
        <v>0</v>
      </c>
      <c r="O65" s="176">
        <f>O66+O69</f>
        <v>0</v>
      </c>
      <c r="P65" s="177" t="str">
        <f>IFERROR(O65/N65-1,"-")</f>
        <v>-</v>
      </c>
      <c r="Q65" s="177" t="str">
        <f t="shared" si="9"/>
        <v>-</v>
      </c>
      <c r="R65" s="177">
        <f>O65/O$9</f>
        <v>0</v>
      </c>
      <c r="S65" s="176">
        <f>S66+S69</f>
        <v>62020</v>
      </c>
      <c r="T65" s="176">
        <f>T66+T69</f>
        <v>151473</v>
      </c>
      <c r="U65" s="176">
        <f>U66+U69</f>
        <v>164769</v>
      </c>
      <c r="V65" s="176">
        <f>V66+V69</f>
        <v>191595</v>
      </c>
      <c r="W65" s="176">
        <f>W66+W69</f>
        <v>151475</v>
      </c>
      <c r="X65" s="177">
        <f>IFERROR(W65/V65-1,"-")</f>
        <v>-0.20940003653540018</v>
      </c>
      <c r="Y65" s="177">
        <f t="shared" si="10"/>
        <v>1.4423573040954532</v>
      </c>
      <c r="Z65" s="177">
        <f t="shared" ref="Z65:Z77" si="29">U65/U$9</f>
        <v>4.0297011590505333E-2</v>
      </c>
    </row>
    <row r="66" spans="1:26" x14ac:dyDescent="0.25">
      <c r="A66" s="1" t="s">
        <v>101</v>
      </c>
      <c r="B66" s="159" t="s">
        <v>102</v>
      </c>
      <c r="C66" s="160">
        <v>0</v>
      </c>
      <c r="D66" s="160">
        <v>0</v>
      </c>
      <c r="E66" s="160">
        <v>0</v>
      </c>
      <c r="F66" s="160">
        <v>0</v>
      </c>
      <c r="G66" s="160">
        <v>0</v>
      </c>
      <c r="H66" s="161" t="str">
        <f>IFERROR(G66/F66-1,"-")</f>
        <v>-</v>
      </c>
      <c r="I66" s="178" t="str">
        <f t="shared" si="1"/>
        <v>-</v>
      </c>
      <c r="J66" s="161">
        <f>G66/G$9</f>
        <v>0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1" t="str">
        <f>IFERROR(O66/N66-1,"-")</f>
        <v>-</v>
      </c>
      <c r="Q66" s="178" t="str">
        <f t="shared" si="9"/>
        <v>-</v>
      </c>
      <c r="R66" s="161">
        <f>O66/O$9</f>
        <v>0</v>
      </c>
      <c r="S66" s="160">
        <v>25803</v>
      </c>
      <c r="T66" s="160">
        <v>30941</v>
      </c>
      <c r="U66" s="160">
        <v>42327</v>
      </c>
      <c r="V66" s="160">
        <v>58550</v>
      </c>
      <c r="W66" s="160">
        <v>40777</v>
      </c>
      <c r="X66" s="161">
        <f>IFERROR(W66/V66-1,"-")</f>
        <v>-0.30355251921434667</v>
      </c>
      <c r="Y66" s="178">
        <f t="shared" si="10"/>
        <v>0.58032011781575776</v>
      </c>
      <c r="Z66" s="161">
        <f t="shared" si="29"/>
        <v>1.0351774967325889E-2</v>
      </c>
    </row>
    <row r="67" spans="1:26" x14ac:dyDescent="0.25">
      <c r="A67" s="162" t="s">
        <v>108</v>
      </c>
      <c r="B67" s="163" t="s">
        <v>108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5" t="str">
        <f>IFERROR(G67/F67-1,"-")</f>
        <v>-</v>
      </c>
      <c r="I67" s="179" t="str">
        <f t="shared" si="1"/>
        <v>-</v>
      </c>
      <c r="J67" s="165">
        <f>G67/G$9</f>
        <v>0</v>
      </c>
      <c r="K67" s="164">
        <v>0</v>
      </c>
      <c r="L67" s="164">
        <v>0</v>
      </c>
      <c r="M67" s="164">
        <v>0</v>
      </c>
      <c r="N67" s="164">
        <v>0</v>
      </c>
      <c r="O67" s="164">
        <v>0</v>
      </c>
      <c r="P67" s="165" t="str">
        <f>IFERROR(O67/N67-1,"-")</f>
        <v>-</v>
      </c>
      <c r="Q67" s="179" t="str">
        <f t="shared" si="9"/>
        <v>-</v>
      </c>
      <c r="R67" s="165">
        <f>O67/O$9</f>
        <v>0</v>
      </c>
      <c r="S67" s="164">
        <v>21207</v>
      </c>
      <c r="T67" s="164">
        <v>22920</v>
      </c>
      <c r="U67" s="164">
        <v>28864</v>
      </c>
      <c r="V67" s="164">
        <v>34800</v>
      </c>
      <c r="W67" s="164">
        <v>14323</v>
      </c>
      <c r="X67" s="165">
        <f>IFERROR(W67/V67-1,"-")</f>
        <v>-0.58841954022988507</v>
      </c>
      <c r="Y67" s="179">
        <f t="shared" si="10"/>
        <v>-0.32460979865138873</v>
      </c>
      <c r="Z67" s="165">
        <f t="shared" si="29"/>
        <v>7.059173403664196E-3</v>
      </c>
    </row>
    <row r="68" spans="1:26" x14ac:dyDescent="0.25">
      <c r="A68" s="162" t="s">
        <v>105</v>
      </c>
      <c r="B68" s="163" t="s">
        <v>105</v>
      </c>
      <c r="C68" s="164">
        <v>0</v>
      </c>
      <c r="D68" s="164">
        <v>0</v>
      </c>
      <c r="E68" s="164">
        <v>0</v>
      </c>
      <c r="F68" s="164">
        <v>0</v>
      </c>
      <c r="G68" s="164">
        <v>0</v>
      </c>
      <c r="H68" s="165" t="str">
        <f>IFERROR(G68/F68-1,"-")</f>
        <v>-</v>
      </c>
      <c r="I68" s="179" t="str">
        <f t="shared" si="1"/>
        <v>-</v>
      </c>
      <c r="J68" s="165">
        <f>G68/G$9</f>
        <v>0</v>
      </c>
      <c r="K68" s="164">
        <v>0</v>
      </c>
      <c r="L68" s="164">
        <v>0</v>
      </c>
      <c r="M68" s="164">
        <v>0</v>
      </c>
      <c r="N68" s="164">
        <v>0</v>
      </c>
      <c r="O68" s="164">
        <v>0</v>
      </c>
      <c r="P68" s="165" t="str">
        <f>IFERROR(O68/N68-1,"-")</f>
        <v>-</v>
      </c>
      <c r="Q68" s="179" t="str">
        <f t="shared" si="9"/>
        <v>-</v>
      </c>
      <c r="R68" s="165">
        <f>O68/O$9</f>
        <v>0</v>
      </c>
      <c r="S68" s="164">
        <v>4596</v>
      </c>
      <c r="T68" s="164">
        <v>8021</v>
      </c>
      <c r="U68" s="164">
        <v>13463</v>
      </c>
      <c r="V68" s="164">
        <v>23750</v>
      </c>
      <c r="W68" s="164">
        <v>26454</v>
      </c>
      <c r="X68" s="165">
        <f>IFERROR(W68/V68-1,"-")</f>
        <v>0.11385263157894743</v>
      </c>
      <c r="Y68" s="179">
        <f t="shared" si="10"/>
        <v>4.7558746736292425</v>
      </c>
      <c r="Z68" s="165">
        <f t="shared" si="29"/>
        <v>3.292601563661692E-3</v>
      </c>
    </row>
    <row r="69" spans="1:26" x14ac:dyDescent="0.25">
      <c r="A69" s="1" t="s">
        <v>151</v>
      </c>
      <c r="B69" s="159" t="s">
        <v>112</v>
      </c>
      <c r="C69" s="160">
        <v>0</v>
      </c>
      <c r="D69" s="160">
        <v>0</v>
      </c>
      <c r="E69" s="160">
        <v>0</v>
      </c>
      <c r="F69" s="160">
        <v>0</v>
      </c>
      <c r="G69" s="160">
        <v>0</v>
      </c>
      <c r="H69" s="161" t="str">
        <f>IFERROR(G69/F69-1,"-")</f>
        <v>-</v>
      </c>
      <c r="I69" s="178" t="str">
        <f t="shared" si="1"/>
        <v>-</v>
      </c>
      <c r="J69" s="161">
        <f>G69/G$9</f>
        <v>0</v>
      </c>
      <c r="K69" s="160">
        <v>0</v>
      </c>
      <c r="L69" s="160">
        <v>0</v>
      </c>
      <c r="M69" s="160">
        <v>0</v>
      </c>
      <c r="N69" s="160">
        <v>0</v>
      </c>
      <c r="O69" s="160">
        <v>0</v>
      </c>
      <c r="P69" s="161" t="str">
        <f>IFERROR(O69/N69-1,"-")</f>
        <v>-</v>
      </c>
      <c r="Q69" s="178" t="str">
        <f t="shared" si="9"/>
        <v>-</v>
      </c>
      <c r="R69" s="161">
        <f>O69/O$9</f>
        <v>0</v>
      </c>
      <c r="S69" s="160">
        <v>36217</v>
      </c>
      <c r="T69" s="160">
        <v>120532</v>
      </c>
      <c r="U69" s="160">
        <v>122442</v>
      </c>
      <c r="V69" s="160">
        <v>133045</v>
      </c>
      <c r="W69" s="160">
        <v>110698</v>
      </c>
      <c r="X69" s="161">
        <f>IFERROR(W69/V69-1,"-")</f>
        <v>-0.16796572588222025</v>
      </c>
      <c r="Y69" s="178">
        <f t="shared" si="10"/>
        <v>2.0565204185879558</v>
      </c>
      <c r="Z69" s="161">
        <f t="shared" si="29"/>
        <v>2.9945236623179446E-2</v>
      </c>
    </row>
    <row r="70" spans="1:26" x14ac:dyDescent="0.25">
      <c r="A70" s="162" t="s">
        <v>115</v>
      </c>
      <c r="B70" s="163" t="s">
        <v>115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5" t="str">
        <f t="shared" ref="H70:H77" si="30">IFERROR(G70/F70-1,"-")</f>
        <v>-</v>
      </c>
      <c r="I70" s="179" t="str">
        <f t="shared" si="1"/>
        <v>-</v>
      </c>
      <c r="J70" s="165">
        <f t="shared" ref="J70:J77" si="31">G70/G$9</f>
        <v>0</v>
      </c>
      <c r="K70" s="164">
        <v>0</v>
      </c>
      <c r="L70" s="164">
        <v>0</v>
      </c>
      <c r="M70" s="164">
        <v>0</v>
      </c>
      <c r="N70" s="164">
        <v>0</v>
      </c>
      <c r="O70" s="164">
        <v>0</v>
      </c>
      <c r="P70" s="165" t="str">
        <f t="shared" ref="P70:P77" si="32">IFERROR(O70/N70-1,"-")</f>
        <v>-</v>
      </c>
      <c r="Q70" s="179" t="str">
        <f t="shared" si="9"/>
        <v>-</v>
      </c>
      <c r="R70" s="165">
        <f t="shared" ref="R70:R77" si="33">O70/O$9</f>
        <v>0</v>
      </c>
      <c r="S70" s="164">
        <v>7549</v>
      </c>
      <c r="T70" s="164">
        <v>52809</v>
      </c>
      <c r="U70" s="164">
        <v>47522</v>
      </c>
      <c r="V70" s="164">
        <v>45250</v>
      </c>
      <c r="W70" s="164">
        <v>46430</v>
      </c>
      <c r="X70" s="165">
        <f t="shared" ref="X70:X77" si="34">IFERROR(W70/V70-1,"-")</f>
        <v>2.6077348066298356E-2</v>
      </c>
      <c r="Y70" s="179">
        <f t="shared" si="10"/>
        <v>5.1504835077493709</v>
      </c>
      <c r="Z70" s="165">
        <f t="shared" si="29"/>
        <v>1.1622299005298294E-2</v>
      </c>
    </row>
    <row r="71" spans="1:26" x14ac:dyDescent="0.25">
      <c r="A71" s="162" t="s">
        <v>118</v>
      </c>
      <c r="B71" s="163" t="s">
        <v>118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5" t="str">
        <f t="shared" si="30"/>
        <v>-</v>
      </c>
      <c r="I71" s="179" t="str">
        <f t="shared" si="1"/>
        <v>-</v>
      </c>
      <c r="J71" s="165">
        <f t="shared" si="31"/>
        <v>0</v>
      </c>
      <c r="K71" s="164">
        <v>0</v>
      </c>
      <c r="L71" s="164">
        <v>0</v>
      </c>
      <c r="M71" s="164">
        <v>0</v>
      </c>
      <c r="N71" s="164">
        <v>0</v>
      </c>
      <c r="O71" s="164">
        <v>0</v>
      </c>
      <c r="P71" s="165" t="str">
        <f t="shared" si="32"/>
        <v>-</v>
      </c>
      <c r="Q71" s="179" t="str">
        <f t="shared" si="9"/>
        <v>-</v>
      </c>
      <c r="R71" s="165">
        <f t="shared" si="33"/>
        <v>0</v>
      </c>
      <c r="S71" s="164">
        <v>3513</v>
      </c>
      <c r="T71" s="164">
        <v>7009</v>
      </c>
      <c r="U71" s="164">
        <v>10647</v>
      </c>
      <c r="V71" s="164">
        <v>9892</v>
      </c>
      <c r="W71" s="164">
        <v>10514</v>
      </c>
      <c r="X71" s="165">
        <f t="shared" si="34"/>
        <v>6.2879094217549447E-2</v>
      </c>
      <c r="Y71" s="179">
        <f t="shared" si="10"/>
        <v>1.9928835752917733</v>
      </c>
      <c r="Z71" s="165">
        <f t="shared" si="29"/>
        <v>2.6039017194017704E-3</v>
      </c>
    </row>
    <row r="72" spans="1:26" x14ac:dyDescent="0.25">
      <c r="A72" s="162" t="s">
        <v>121</v>
      </c>
      <c r="B72" s="163" t="s">
        <v>121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5" t="str">
        <f t="shared" si="30"/>
        <v>-</v>
      </c>
      <c r="I72" s="179" t="str">
        <f t="shared" si="1"/>
        <v>-</v>
      </c>
      <c r="J72" s="165">
        <f t="shared" si="31"/>
        <v>0</v>
      </c>
      <c r="K72" s="164">
        <v>0</v>
      </c>
      <c r="L72" s="164">
        <v>0</v>
      </c>
      <c r="M72" s="164">
        <v>0</v>
      </c>
      <c r="N72" s="164">
        <v>0</v>
      </c>
      <c r="O72" s="164">
        <v>0</v>
      </c>
      <c r="P72" s="165" t="str">
        <f t="shared" si="32"/>
        <v>-</v>
      </c>
      <c r="Q72" s="179" t="str">
        <f t="shared" si="9"/>
        <v>-</v>
      </c>
      <c r="R72" s="165">
        <f t="shared" si="33"/>
        <v>0</v>
      </c>
      <c r="S72" s="164">
        <v>6247</v>
      </c>
      <c r="T72" s="164">
        <v>17604</v>
      </c>
      <c r="U72" s="164">
        <v>14089</v>
      </c>
      <c r="V72" s="164">
        <v>19078</v>
      </c>
      <c r="W72" s="164">
        <v>9779</v>
      </c>
      <c r="X72" s="165">
        <f t="shared" si="34"/>
        <v>-0.48742006499633084</v>
      </c>
      <c r="Y72" s="179">
        <f t="shared" si="10"/>
        <v>0.56539138786617582</v>
      </c>
      <c r="Z72" s="165">
        <f t="shared" si="29"/>
        <v>3.4457003216541316E-3</v>
      </c>
    </row>
    <row r="73" spans="1:26" x14ac:dyDescent="0.25">
      <c r="A73" s="162" t="s">
        <v>128</v>
      </c>
      <c r="B73" s="163" t="s">
        <v>128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5" t="str">
        <f t="shared" si="30"/>
        <v>-</v>
      </c>
      <c r="I73" s="179" t="str">
        <f t="shared" si="1"/>
        <v>-</v>
      </c>
      <c r="J73" s="165">
        <f t="shared" si="31"/>
        <v>0</v>
      </c>
      <c r="K73" s="164">
        <v>0</v>
      </c>
      <c r="L73" s="164">
        <v>0</v>
      </c>
      <c r="M73" s="164">
        <v>0</v>
      </c>
      <c r="N73" s="164">
        <v>0</v>
      </c>
      <c r="O73" s="164">
        <v>0</v>
      </c>
      <c r="P73" s="165" t="str">
        <f t="shared" si="32"/>
        <v>-</v>
      </c>
      <c r="Q73" s="179" t="str">
        <f t="shared" si="9"/>
        <v>-</v>
      </c>
      <c r="R73" s="165">
        <f t="shared" si="33"/>
        <v>0</v>
      </c>
      <c r="S73" s="164">
        <v>1777</v>
      </c>
      <c r="T73" s="164">
        <v>2468</v>
      </c>
      <c r="U73" s="164">
        <v>3450</v>
      </c>
      <c r="V73" s="164">
        <v>4281</v>
      </c>
      <c r="W73" s="164">
        <v>2636</v>
      </c>
      <c r="X73" s="165">
        <f t="shared" si="34"/>
        <v>-0.38425601494977812</v>
      </c>
      <c r="Y73" s="179">
        <f t="shared" si="10"/>
        <v>0.48339898705683737</v>
      </c>
      <c r="Z73" s="165">
        <f t="shared" si="29"/>
        <v>8.4375513590082723E-4</v>
      </c>
    </row>
    <row r="74" spans="1:26" x14ac:dyDescent="0.25">
      <c r="A74" s="162" t="s">
        <v>124</v>
      </c>
      <c r="B74" s="163" t="s">
        <v>124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5" t="str">
        <f t="shared" si="30"/>
        <v>-</v>
      </c>
      <c r="I74" s="179" t="str">
        <f t="shared" ref="I74:I137" si="35">IFERROR(G74/C74-1,"-")</f>
        <v>-</v>
      </c>
      <c r="J74" s="165">
        <f t="shared" si="31"/>
        <v>0</v>
      </c>
      <c r="K74" s="164">
        <v>0</v>
      </c>
      <c r="L74" s="164">
        <v>0</v>
      </c>
      <c r="M74" s="164">
        <v>0</v>
      </c>
      <c r="N74" s="164">
        <v>0</v>
      </c>
      <c r="O74" s="164">
        <v>0</v>
      </c>
      <c r="P74" s="165" t="str">
        <f t="shared" si="32"/>
        <v>-</v>
      </c>
      <c r="Q74" s="179" t="str">
        <f t="shared" si="9"/>
        <v>-</v>
      </c>
      <c r="R74" s="165">
        <f t="shared" si="33"/>
        <v>0</v>
      </c>
      <c r="S74" s="164">
        <v>1607</v>
      </c>
      <c r="T74" s="164">
        <v>2853</v>
      </c>
      <c r="U74" s="164">
        <v>1813</v>
      </c>
      <c r="V74" s="164">
        <v>3870</v>
      </c>
      <c r="W74" s="164">
        <v>3064</v>
      </c>
      <c r="X74" s="165">
        <f t="shared" si="34"/>
        <v>-0.20826873385012923</v>
      </c>
      <c r="Y74" s="179">
        <f t="shared" si="10"/>
        <v>0.90665836963285629</v>
      </c>
      <c r="Z74" s="165">
        <f t="shared" si="29"/>
        <v>4.4339943808353616E-4</v>
      </c>
    </row>
    <row r="75" spans="1:26" x14ac:dyDescent="0.25">
      <c r="A75" s="162" t="s">
        <v>133</v>
      </c>
      <c r="B75" s="163" t="s">
        <v>133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5" t="str">
        <f t="shared" si="30"/>
        <v>-</v>
      </c>
      <c r="I75" s="179" t="str">
        <f t="shared" si="35"/>
        <v>-</v>
      </c>
      <c r="J75" s="165">
        <f t="shared" si="31"/>
        <v>0</v>
      </c>
      <c r="K75" s="164">
        <v>0</v>
      </c>
      <c r="L75" s="164">
        <v>0</v>
      </c>
      <c r="M75" s="164">
        <v>0</v>
      </c>
      <c r="N75" s="164">
        <v>0</v>
      </c>
      <c r="O75" s="164">
        <v>0</v>
      </c>
      <c r="P75" s="165" t="str">
        <f t="shared" si="32"/>
        <v>-</v>
      </c>
      <c r="Q75" s="179" t="str">
        <f t="shared" si="9"/>
        <v>-</v>
      </c>
      <c r="R75" s="165">
        <f t="shared" si="33"/>
        <v>0</v>
      </c>
      <c r="S75" s="164">
        <v>1674</v>
      </c>
      <c r="T75" s="164">
        <v>2685</v>
      </c>
      <c r="U75" s="164">
        <v>3726</v>
      </c>
      <c r="V75" s="164">
        <v>2300</v>
      </c>
      <c r="W75" s="164">
        <v>1042</v>
      </c>
      <c r="X75" s="165">
        <f t="shared" si="34"/>
        <v>-0.54695652173913045</v>
      </c>
      <c r="Y75" s="179">
        <f t="shared" si="10"/>
        <v>-0.37753882915173242</v>
      </c>
      <c r="Z75" s="165">
        <f t="shared" si="29"/>
        <v>9.1125554677289338E-4</v>
      </c>
    </row>
    <row r="76" spans="1:26" x14ac:dyDescent="0.25">
      <c r="A76" s="162" t="s">
        <v>136</v>
      </c>
      <c r="B76" s="163" t="s">
        <v>136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  <c r="H76" s="165" t="str">
        <f t="shared" si="30"/>
        <v>-</v>
      </c>
      <c r="I76" s="179" t="str">
        <f t="shared" si="35"/>
        <v>-</v>
      </c>
      <c r="J76" s="165">
        <f t="shared" si="31"/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5" t="str">
        <f t="shared" si="32"/>
        <v>-</v>
      </c>
      <c r="Q76" s="179" t="str">
        <f t="shared" si="9"/>
        <v>-</v>
      </c>
      <c r="R76" s="165">
        <f t="shared" si="33"/>
        <v>0</v>
      </c>
      <c r="S76" s="164">
        <v>154</v>
      </c>
      <c r="T76" s="164">
        <v>799</v>
      </c>
      <c r="U76" s="164">
        <v>1020</v>
      </c>
      <c r="V76" s="164">
        <v>628</v>
      </c>
      <c r="W76" s="164">
        <v>935</v>
      </c>
      <c r="X76" s="165">
        <f t="shared" si="34"/>
        <v>0.48885350318471343</v>
      </c>
      <c r="Y76" s="179">
        <f t="shared" si="10"/>
        <v>5.0714285714285712</v>
      </c>
      <c r="Z76" s="165">
        <f t="shared" si="29"/>
        <v>2.49458040179375E-4</v>
      </c>
    </row>
    <row r="77" spans="1:26" x14ac:dyDescent="0.25">
      <c r="A77" s="167" t="s">
        <v>150</v>
      </c>
      <c r="B77" s="168" t="s">
        <v>150</v>
      </c>
      <c r="C77" s="169">
        <f>C69-SUM(C70:C76)</f>
        <v>0</v>
      </c>
      <c r="D77" s="169">
        <f>D69-SUM(D70:D76)</f>
        <v>0</v>
      </c>
      <c r="E77" s="169">
        <f>E69-SUM(E70:E76)</f>
        <v>0</v>
      </c>
      <c r="F77" s="169">
        <f>F69-SUM(F70:F76)</f>
        <v>0</v>
      </c>
      <c r="G77" s="169">
        <f>G69-SUM(G70:G76)</f>
        <v>0</v>
      </c>
      <c r="H77" s="170" t="str">
        <f t="shared" si="30"/>
        <v>-</v>
      </c>
      <c r="I77" s="180" t="str">
        <f t="shared" si="35"/>
        <v>-</v>
      </c>
      <c r="J77" s="170">
        <f t="shared" si="31"/>
        <v>0</v>
      </c>
      <c r="K77" s="169">
        <f>K69-SUM(K70:K76)</f>
        <v>0</v>
      </c>
      <c r="L77" s="169">
        <f>L69-SUM(L70:L76)</f>
        <v>0</v>
      </c>
      <c r="M77" s="169">
        <f>M69-SUM(M70:M76)</f>
        <v>0</v>
      </c>
      <c r="N77" s="169">
        <f>N69-SUM(N70:N76)</f>
        <v>0</v>
      </c>
      <c r="O77" s="169">
        <f>O69-SUM(O70:O76)</f>
        <v>0</v>
      </c>
      <c r="P77" s="170" t="str">
        <f t="shared" si="32"/>
        <v>-</v>
      </c>
      <c r="Q77" s="180" t="str">
        <f t="shared" si="9"/>
        <v>-</v>
      </c>
      <c r="R77" s="170">
        <f t="shared" si="33"/>
        <v>0</v>
      </c>
      <c r="S77" s="169">
        <f>S69-SUM(S70:S76)</f>
        <v>13696</v>
      </c>
      <c r="T77" s="169">
        <f>T69-SUM(T70:T76)</f>
        <v>34305</v>
      </c>
      <c r="U77" s="169">
        <f>U69-SUM(U70:U76)</f>
        <v>40175</v>
      </c>
      <c r="V77" s="169">
        <f>V69-SUM(V70:V76)</f>
        <v>47746</v>
      </c>
      <c r="W77" s="169">
        <f>W69-SUM(W70:W76)</f>
        <v>36298</v>
      </c>
      <c r="X77" s="170">
        <f t="shared" si="34"/>
        <v>-0.23976877644200556</v>
      </c>
      <c r="Y77" s="180">
        <f t="shared" si="10"/>
        <v>1.6502628504672896</v>
      </c>
      <c r="Z77" s="170">
        <f t="shared" si="29"/>
        <v>9.8254674158886179E-3</v>
      </c>
    </row>
    <row r="78" spans="1:26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</row>
    <row r="79" spans="1:26" x14ac:dyDescent="0.25">
      <c r="A79" s="1" t="s">
        <v>0</v>
      </c>
      <c r="B79" s="156" t="s">
        <v>73</v>
      </c>
      <c r="C79" s="176">
        <f>C80+C83</f>
        <v>70827</v>
      </c>
      <c r="D79" s="176">
        <f>D80+D83</f>
        <v>98456</v>
      </c>
      <c r="E79" s="176">
        <f>E80+E83</f>
        <v>104893</v>
      </c>
      <c r="F79" s="176">
        <f>F80+F83</f>
        <v>118842</v>
      </c>
      <c r="G79" s="176">
        <f>G80+G83</f>
        <v>127700</v>
      </c>
      <c r="H79" s="177">
        <f>IFERROR(G79/F79-1,"-")</f>
        <v>7.4535938472930496E-2</v>
      </c>
      <c r="I79" s="177">
        <f t="shared" si="35"/>
        <v>0.80298473745887877</v>
      </c>
      <c r="J79" s="177">
        <f>G79/G$9</f>
        <v>0.16800155766518618</v>
      </c>
      <c r="K79" s="176">
        <f>K80+K83</f>
        <v>214429</v>
      </c>
      <c r="L79" s="176">
        <f>L80+L83</f>
        <v>476344</v>
      </c>
      <c r="M79" s="176">
        <f>M80+M83</f>
        <v>550170</v>
      </c>
      <c r="N79" s="176">
        <f>N80+N83</f>
        <v>623703</v>
      </c>
      <c r="O79" s="176">
        <f>O80+O83</f>
        <v>619427</v>
      </c>
      <c r="P79" s="177">
        <f>IFERROR(O79/N79-1,"-")</f>
        <v>-6.8558272126316711E-3</v>
      </c>
      <c r="Q79" s="177">
        <f t="shared" si="9"/>
        <v>1.8887277373862679</v>
      </c>
      <c r="R79" s="177">
        <f>O79/O$9</f>
        <v>0.18013212409090895</v>
      </c>
      <c r="S79" s="176">
        <f>S80+S83</f>
        <v>285256</v>
      </c>
      <c r="T79" s="176">
        <f>T80+T83</f>
        <v>574800</v>
      </c>
      <c r="U79" s="176">
        <f>U80+U83</f>
        <v>655063</v>
      </c>
      <c r="V79" s="176">
        <f>V80+V83</f>
        <v>742545</v>
      </c>
      <c r="W79" s="176">
        <f>W80+W83</f>
        <v>747127</v>
      </c>
      <c r="X79" s="177">
        <f>IFERROR(W79/V79-1,"-")</f>
        <v>6.1706697910564046E-3</v>
      </c>
      <c r="Y79" s="177">
        <f t="shared" si="10"/>
        <v>1.6191456095577306</v>
      </c>
      <c r="Z79" s="177">
        <f t="shared" ref="Z79:Z91" si="36">U79/U$9</f>
        <v>0.16020660017060973</v>
      </c>
    </row>
    <row r="80" spans="1:26" x14ac:dyDescent="0.25">
      <c r="A80" s="1" t="s">
        <v>101</v>
      </c>
      <c r="B80" s="159" t="s">
        <v>102</v>
      </c>
      <c r="C80" s="160">
        <v>38077</v>
      </c>
      <c r="D80" s="160">
        <v>48839</v>
      </c>
      <c r="E80" s="160">
        <v>50783</v>
      </c>
      <c r="F80" s="160">
        <v>56114</v>
      </c>
      <c r="G80" s="160">
        <v>64071</v>
      </c>
      <c r="H80" s="161">
        <f>IFERROR(G80/F80-1,"-")</f>
        <v>0.14180062016609041</v>
      </c>
      <c r="I80" s="178">
        <f t="shared" si="35"/>
        <v>0.68266932794075164</v>
      </c>
      <c r="J80" s="161">
        <f>G80/G$9</f>
        <v>8.4291525459405978E-2</v>
      </c>
      <c r="K80" s="160">
        <v>109519</v>
      </c>
      <c r="L80" s="160">
        <v>230615</v>
      </c>
      <c r="M80" s="160">
        <v>229750</v>
      </c>
      <c r="N80" s="160">
        <v>243834</v>
      </c>
      <c r="O80" s="160">
        <v>244197</v>
      </c>
      <c r="P80" s="161">
        <f>IFERROR(O80/N80-1,"-")</f>
        <v>1.4887177341962321E-3</v>
      </c>
      <c r="Q80" s="178">
        <f t="shared" si="9"/>
        <v>1.2297226965184125</v>
      </c>
      <c r="R80" s="161">
        <f>O80/O$9</f>
        <v>7.101357271579653E-2</v>
      </c>
      <c r="S80" s="160">
        <v>147596</v>
      </c>
      <c r="T80" s="160">
        <v>279454</v>
      </c>
      <c r="U80" s="160">
        <v>280533</v>
      </c>
      <c r="V80" s="160">
        <v>299948</v>
      </c>
      <c r="W80" s="160">
        <v>308268</v>
      </c>
      <c r="X80" s="161">
        <f>IFERROR(W80/V80-1,"-")</f>
        <v>2.7738141277821482E-2</v>
      </c>
      <c r="Y80" s="178">
        <f t="shared" si="10"/>
        <v>1.0885931868072305</v>
      </c>
      <c r="Z80" s="161">
        <f t="shared" si="36"/>
        <v>6.8609031750628047E-2</v>
      </c>
    </row>
    <row r="81" spans="1:26" x14ac:dyDescent="0.25">
      <c r="A81" s="162" t="s">
        <v>108</v>
      </c>
      <c r="B81" s="163" t="s">
        <v>108</v>
      </c>
      <c r="C81" s="164">
        <v>24218</v>
      </c>
      <c r="D81" s="164">
        <v>29828</v>
      </c>
      <c r="E81" s="164">
        <v>31545</v>
      </c>
      <c r="F81" s="164">
        <v>30462</v>
      </c>
      <c r="G81" s="164">
        <v>32705</v>
      </c>
      <c r="H81" s="165">
        <f>IFERROR(G81/F81-1,"-")</f>
        <v>7.3632722736524103E-2</v>
      </c>
      <c r="I81" s="179">
        <f t="shared" si="35"/>
        <v>0.35044182013378489</v>
      </c>
      <c r="J81" s="165">
        <f>G81/G$9</f>
        <v>4.3026553981518514E-2</v>
      </c>
      <c r="K81" s="164">
        <v>24585</v>
      </c>
      <c r="L81" s="164">
        <v>36378</v>
      </c>
      <c r="M81" s="164">
        <v>29406</v>
      </c>
      <c r="N81" s="164">
        <v>41998</v>
      </c>
      <c r="O81" s="164">
        <v>39469</v>
      </c>
      <c r="P81" s="165">
        <f>IFERROR(O81/N81-1,"-")</f>
        <v>-6.0217153197771323E-2</v>
      </c>
      <c r="Q81" s="179">
        <f t="shared" si="9"/>
        <v>0.60540980272523903</v>
      </c>
      <c r="R81" s="165">
        <f>O81/O$9</f>
        <v>1.147776058477284E-2</v>
      </c>
      <c r="S81" s="164">
        <v>48803</v>
      </c>
      <c r="T81" s="164">
        <v>66206</v>
      </c>
      <c r="U81" s="164">
        <v>60951</v>
      </c>
      <c r="V81" s="164">
        <v>72460</v>
      </c>
      <c r="W81" s="164">
        <v>72174</v>
      </c>
      <c r="X81" s="165">
        <f>IFERROR(W81/V81-1,"-")</f>
        <v>-3.9470052442727166E-3</v>
      </c>
      <c r="Y81" s="179">
        <f t="shared" si="10"/>
        <v>0.47888449480564721</v>
      </c>
      <c r="Z81" s="165">
        <f t="shared" si="36"/>
        <v>1.4906585300954006E-2</v>
      </c>
    </row>
    <row r="82" spans="1:26" x14ac:dyDescent="0.25">
      <c r="A82" s="162" t="s">
        <v>105</v>
      </c>
      <c r="B82" s="163" t="s">
        <v>105</v>
      </c>
      <c r="C82" s="164">
        <v>13859</v>
      </c>
      <c r="D82" s="164">
        <v>19011</v>
      </c>
      <c r="E82" s="164">
        <v>19238</v>
      </c>
      <c r="F82" s="164">
        <v>25652</v>
      </c>
      <c r="G82" s="164">
        <v>31366</v>
      </c>
      <c r="H82" s="165">
        <f>IFERROR(G82/F82-1,"-")</f>
        <v>0.22275066271635735</v>
      </c>
      <c r="I82" s="179">
        <f t="shared" si="35"/>
        <v>1.263222454722563</v>
      </c>
      <c r="J82" s="165">
        <f>G82/G$9</f>
        <v>4.126497147788747E-2</v>
      </c>
      <c r="K82" s="164">
        <v>84934</v>
      </c>
      <c r="L82" s="164">
        <v>194237</v>
      </c>
      <c r="M82" s="164">
        <v>200344</v>
      </c>
      <c r="N82" s="164">
        <v>201836</v>
      </c>
      <c r="O82" s="164">
        <v>204728</v>
      </c>
      <c r="P82" s="165">
        <f>IFERROR(O82/N82-1,"-")</f>
        <v>1.4328464694107979E-2</v>
      </c>
      <c r="Q82" s="179">
        <f t="shared" si="9"/>
        <v>1.410436338804248</v>
      </c>
      <c r="R82" s="165">
        <f>O82/O$9</f>
        <v>5.9535812131023685E-2</v>
      </c>
      <c r="S82" s="164">
        <v>98793</v>
      </c>
      <c r="T82" s="164">
        <v>213248</v>
      </c>
      <c r="U82" s="164">
        <v>219582</v>
      </c>
      <c r="V82" s="164">
        <v>227488</v>
      </c>
      <c r="W82" s="164">
        <v>236094</v>
      </c>
      <c r="X82" s="165">
        <f>IFERROR(W82/V82-1,"-")</f>
        <v>3.783056688704467E-2</v>
      </c>
      <c r="Y82" s="179">
        <f t="shared" si="10"/>
        <v>1.3897847013452371</v>
      </c>
      <c r="Z82" s="165">
        <f t="shared" si="36"/>
        <v>5.3702446449674042E-2</v>
      </c>
    </row>
    <row r="83" spans="1:26" x14ac:dyDescent="0.25">
      <c r="A83" s="1" t="s">
        <v>151</v>
      </c>
      <c r="B83" s="159" t="s">
        <v>112</v>
      </c>
      <c r="C83" s="160">
        <v>32750</v>
      </c>
      <c r="D83" s="160">
        <v>49617</v>
      </c>
      <c r="E83" s="160">
        <v>54110</v>
      </c>
      <c r="F83" s="160">
        <v>62728</v>
      </c>
      <c r="G83" s="160">
        <v>63629</v>
      </c>
      <c r="H83" s="161">
        <f>IFERROR(G83/F83-1,"-")</f>
        <v>1.4363601581431018E-2</v>
      </c>
      <c r="I83" s="178">
        <f t="shared" si="35"/>
        <v>0.94287022900763362</v>
      </c>
      <c r="J83" s="161">
        <f>G83/G$9</f>
        <v>8.3710032205780202E-2</v>
      </c>
      <c r="K83" s="160">
        <v>104910</v>
      </c>
      <c r="L83" s="160">
        <v>245729</v>
      </c>
      <c r="M83" s="160">
        <v>320420</v>
      </c>
      <c r="N83" s="160">
        <v>379869</v>
      </c>
      <c r="O83" s="160">
        <v>375230</v>
      </c>
      <c r="P83" s="161">
        <f>IFERROR(O83/N83-1,"-")</f>
        <v>-1.2212104699251602E-2</v>
      </c>
      <c r="Q83" s="178">
        <f t="shared" si="9"/>
        <v>2.5766847774282717</v>
      </c>
      <c r="R83" s="161">
        <f>O83/O$9</f>
        <v>0.10911855137511244</v>
      </c>
      <c r="S83" s="160">
        <v>137660</v>
      </c>
      <c r="T83" s="160">
        <v>295346</v>
      </c>
      <c r="U83" s="160">
        <v>374530</v>
      </c>
      <c r="V83" s="160">
        <v>442597</v>
      </c>
      <c r="W83" s="160">
        <v>438859</v>
      </c>
      <c r="X83" s="161">
        <f>IFERROR(W83/V83-1,"-")</f>
        <v>-8.4456062738789139E-3</v>
      </c>
      <c r="Y83" s="178">
        <f t="shared" si="10"/>
        <v>2.1879921545837573</v>
      </c>
      <c r="Z83" s="161">
        <f t="shared" si="36"/>
        <v>9.1597568419981693E-2</v>
      </c>
    </row>
    <row r="84" spans="1:26" x14ac:dyDescent="0.25">
      <c r="A84" s="162" t="s">
        <v>115</v>
      </c>
      <c r="B84" s="163" t="s">
        <v>115</v>
      </c>
      <c r="C84" s="164">
        <v>3228</v>
      </c>
      <c r="D84" s="164">
        <v>5828</v>
      </c>
      <c r="E84" s="164">
        <v>7066</v>
      </c>
      <c r="F84" s="164">
        <v>9146</v>
      </c>
      <c r="G84" s="164">
        <v>9299</v>
      </c>
      <c r="H84" s="165">
        <f t="shared" ref="H84:H91" si="37">IFERROR(G84/F84-1,"-")</f>
        <v>1.6728624535315983E-2</v>
      </c>
      <c r="I84" s="179">
        <f t="shared" si="35"/>
        <v>1.8807311028500622</v>
      </c>
      <c r="J84" s="165">
        <f t="shared" ref="J84:J91" si="38">G84/G$9</f>
        <v>1.2233723451280864E-2</v>
      </c>
      <c r="K84" s="164">
        <v>11210</v>
      </c>
      <c r="L84" s="164">
        <v>56300</v>
      </c>
      <c r="M84" s="164">
        <v>75623</v>
      </c>
      <c r="N84" s="164">
        <v>87361</v>
      </c>
      <c r="O84" s="164">
        <v>91968</v>
      </c>
      <c r="P84" s="165">
        <f t="shared" ref="P84:P91" si="39">IFERROR(O84/N84-1,"-")</f>
        <v>5.2735202206934506E-2</v>
      </c>
      <c r="Q84" s="179">
        <f t="shared" si="9"/>
        <v>7.2041034790365739</v>
      </c>
      <c r="R84" s="165">
        <f t="shared" ref="R84:R91" si="40">O84/O$9</f>
        <v>2.6744703069760786E-2</v>
      </c>
      <c r="S84" s="164">
        <v>14438</v>
      </c>
      <c r="T84" s="164">
        <v>62128</v>
      </c>
      <c r="U84" s="164">
        <v>82689</v>
      </c>
      <c r="V84" s="164">
        <v>96507</v>
      </c>
      <c r="W84" s="164">
        <v>101267</v>
      </c>
      <c r="X84" s="165">
        <f t="shared" ref="X84:X91" si="41">IFERROR(W84/V84-1,"-")</f>
        <v>4.9322847047364338E-2</v>
      </c>
      <c r="Y84" s="179">
        <f t="shared" si="10"/>
        <v>6.0139215957888901</v>
      </c>
      <c r="Z84" s="165">
        <f t="shared" si="36"/>
        <v>2.0222976357247392E-2</v>
      </c>
    </row>
    <row r="85" spans="1:26" x14ac:dyDescent="0.25">
      <c r="A85" s="162" t="s">
        <v>118</v>
      </c>
      <c r="B85" s="163" t="s">
        <v>118</v>
      </c>
      <c r="C85" s="164">
        <v>8563</v>
      </c>
      <c r="D85" s="164">
        <v>13220</v>
      </c>
      <c r="E85" s="164">
        <v>14970</v>
      </c>
      <c r="F85" s="164">
        <v>15604</v>
      </c>
      <c r="G85" s="164">
        <v>14631</v>
      </c>
      <c r="H85" s="165">
        <f t="shared" si="37"/>
        <v>-6.2355806203537534E-2</v>
      </c>
      <c r="I85" s="179">
        <f t="shared" si="35"/>
        <v>0.7086301529837673</v>
      </c>
      <c r="J85" s="165">
        <f t="shared" si="38"/>
        <v>1.9248479171490519E-2</v>
      </c>
      <c r="K85" s="164">
        <v>36097</v>
      </c>
      <c r="L85" s="164">
        <v>84214</v>
      </c>
      <c r="M85" s="164">
        <v>97137</v>
      </c>
      <c r="N85" s="164">
        <v>107979</v>
      </c>
      <c r="O85" s="164">
        <v>105125</v>
      </c>
      <c r="P85" s="165">
        <f t="shared" si="39"/>
        <v>-2.6431065299734158E-2</v>
      </c>
      <c r="Q85" s="179">
        <f t="shared" si="9"/>
        <v>1.9122918802116518</v>
      </c>
      <c r="R85" s="165">
        <f t="shared" si="40"/>
        <v>3.057081713431414E-2</v>
      </c>
      <c r="S85" s="164">
        <v>44660</v>
      </c>
      <c r="T85" s="164">
        <v>97434</v>
      </c>
      <c r="U85" s="164">
        <v>112107</v>
      </c>
      <c r="V85" s="164">
        <v>123583</v>
      </c>
      <c r="W85" s="164">
        <v>119756</v>
      </c>
      <c r="X85" s="165">
        <f t="shared" si="41"/>
        <v>-3.0967042392562094E-2</v>
      </c>
      <c r="Y85" s="179">
        <f t="shared" si="10"/>
        <v>1.6815047021943572</v>
      </c>
      <c r="Z85" s="165">
        <f t="shared" si="36"/>
        <v>2.7417639716067838E-2</v>
      </c>
    </row>
    <row r="86" spans="1:26" x14ac:dyDescent="0.25">
      <c r="A86" s="162" t="s">
        <v>121</v>
      </c>
      <c r="B86" s="163" t="s">
        <v>121</v>
      </c>
      <c r="C86" s="164">
        <v>5280</v>
      </c>
      <c r="D86" s="164">
        <v>5870</v>
      </c>
      <c r="E86" s="164">
        <v>5310</v>
      </c>
      <c r="F86" s="164">
        <v>6020</v>
      </c>
      <c r="G86" s="164">
        <v>6184</v>
      </c>
      <c r="H86" s="165">
        <f t="shared" si="37"/>
        <v>2.7242524916943456E-2</v>
      </c>
      <c r="I86" s="179">
        <f t="shared" si="35"/>
        <v>0.17121212121212115</v>
      </c>
      <c r="J86" s="165">
        <f t="shared" si="38"/>
        <v>8.1356431683751868E-3</v>
      </c>
      <c r="K86" s="164">
        <v>11108</v>
      </c>
      <c r="L86" s="164">
        <v>20133</v>
      </c>
      <c r="M86" s="164">
        <v>32432</v>
      </c>
      <c r="N86" s="164">
        <v>46149</v>
      </c>
      <c r="O86" s="164">
        <v>40975</v>
      </c>
      <c r="P86" s="165">
        <f t="shared" si="39"/>
        <v>-0.11211510541940239</v>
      </c>
      <c r="Q86" s="179">
        <f t="shared" si="9"/>
        <v>2.6887828592005762</v>
      </c>
      <c r="R86" s="165">
        <f t="shared" si="40"/>
        <v>1.1915712076846819E-2</v>
      </c>
      <c r="S86" s="164">
        <v>16388</v>
      </c>
      <c r="T86" s="164">
        <v>26003</v>
      </c>
      <c r="U86" s="164">
        <v>37742</v>
      </c>
      <c r="V86" s="164">
        <v>52169</v>
      </c>
      <c r="W86" s="164">
        <v>47159</v>
      </c>
      <c r="X86" s="165">
        <f t="shared" si="41"/>
        <v>-9.6034043205735165E-2</v>
      </c>
      <c r="Y86" s="179">
        <f t="shared" si="10"/>
        <v>1.8776543812545765</v>
      </c>
      <c r="Z86" s="165">
        <f t="shared" si="36"/>
        <v>9.2304366200489912E-3</v>
      </c>
    </row>
    <row r="87" spans="1:26" x14ac:dyDescent="0.25">
      <c r="A87" s="162" t="s">
        <v>128</v>
      </c>
      <c r="B87" s="163" t="s">
        <v>128</v>
      </c>
      <c r="C87" s="164">
        <v>921</v>
      </c>
      <c r="D87" s="164">
        <v>1133</v>
      </c>
      <c r="E87" s="164">
        <v>1155</v>
      </c>
      <c r="F87" s="164">
        <v>1481</v>
      </c>
      <c r="G87" s="164">
        <v>1612</v>
      </c>
      <c r="H87" s="165">
        <f t="shared" si="37"/>
        <v>8.8453747467927002E-2</v>
      </c>
      <c r="I87" s="179">
        <f t="shared" si="35"/>
        <v>0.75027144408251889</v>
      </c>
      <c r="J87" s="165">
        <f t="shared" si="38"/>
        <v>2.1207401014587323E-3</v>
      </c>
      <c r="K87" s="164">
        <v>2935</v>
      </c>
      <c r="L87" s="164">
        <v>4473</v>
      </c>
      <c r="M87" s="164">
        <v>6846</v>
      </c>
      <c r="N87" s="164">
        <v>11371</v>
      </c>
      <c r="O87" s="164">
        <v>11141</v>
      </c>
      <c r="P87" s="165">
        <f t="shared" si="39"/>
        <v>-2.0226892973353228E-2</v>
      </c>
      <c r="Q87" s="179">
        <f t="shared" ref="Q87:Q150" si="42">IFERROR(O87/K87-1,"-")</f>
        <v>2.7959114139693355</v>
      </c>
      <c r="R87" s="165">
        <f t="shared" si="40"/>
        <v>3.2398523062391804E-3</v>
      </c>
      <c r="S87" s="164">
        <v>3856</v>
      </c>
      <c r="T87" s="164">
        <v>5606</v>
      </c>
      <c r="U87" s="164">
        <v>8001</v>
      </c>
      <c r="V87" s="164">
        <v>12852</v>
      </c>
      <c r="W87" s="164">
        <v>12753</v>
      </c>
      <c r="X87" s="165">
        <f t="shared" si="41"/>
        <v>-7.7030812324929698E-3</v>
      </c>
      <c r="Y87" s="179">
        <f t="shared" ref="Y87:Y150" si="43">IFERROR(W87/S87-1,"-")</f>
        <v>2.3073132780082988</v>
      </c>
      <c r="Z87" s="165">
        <f t="shared" si="36"/>
        <v>1.9567782151717447E-3</v>
      </c>
    </row>
    <row r="88" spans="1:26" x14ac:dyDescent="0.25">
      <c r="A88" s="162" t="s">
        <v>124</v>
      </c>
      <c r="B88" s="163" t="s">
        <v>124</v>
      </c>
      <c r="C88" s="164">
        <v>804</v>
      </c>
      <c r="D88" s="164">
        <v>921</v>
      </c>
      <c r="E88" s="164">
        <v>774</v>
      </c>
      <c r="F88" s="164">
        <v>909</v>
      </c>
      <c r="G88" s="164">
        <v>892</v>
      </c>
      <c r="H88" s="165">
        <f t="shared" si="37"/>
        <v>-1.8701870187018743E-2</v>
      </c>
      <c r="I88" s="179">
        <f t="shared" si="35"/>
        <v>0.10945273631840791</v>
      </c>
      <c r="J88" s="165">
        <f t="shared" si="38"/>
        <v>1.1735112720230702E-3</v>
      </c>
      <c r="K88" s="164">
        <v>3904</v>
      </c>
      <c r="L88" s="164">
        <v>4162</v>
      </c>
      <c r="M88" s="164">
        <v>5572</v>
      </c>
      <c r="N88" s="164">
        <v>7126</v>
      </c>
      <c r="O88" s="164">
        <v>7672</v>
      </c>
      <c r="P88" s="165">
        <f t="shared" si="39"/>
        <v>7.6620825147347693E-2</v>
      </c>
      <c r="Q88" s="179">
        <f t="shared" si="42"/>
        <v>0.9651639344262295</v>
      </c>
      <c r="R88" s="165">
        <f t="shared" si="40"/>
        <v>2.2310516913622647E-3</v>
      </c>
      <c r="S88" s="164">
        <v>4708</v>
      </c>
      <c r="T88" s="164">
        <v>5083</v>
      </c>
      <c r="U88" s="164">
        <v>6346</v>
      </c>
      <c r="V88" s="164">
        <v>8035</v>
      </c>
      <c r="W88" s="164">
        <v>8564</v>
      </c>
      <c r="X88" s="165">
        <f t="shared" si="41"/>
        <v>6.5836963285625494E-2</v>
      </c>
      <c r="Y88" s="179">
        <f t="shared" si="43"/>
        <v>0.81903143585386573</v>
      </c>
      <c r="Z88" s="165">
        <f t="shared" si="36"/>
        <v>1.5520203166454057E-3</v>
      </c>
    </row>
    <row r="89" spans="1:26" x14ac:dyDescent="0.25">
      <c r="A89" s="162" t="s">
        <v>133</v>
      </c>
      <c r="B89" s="163" t="s">
        <v>133</v>
      </c>
      <c r="C89" s="164">
        <v>296</v>
      </c>
      <c r="D89" s="164">
        <v>433</v>
      </c>
      <c r="E89" s="164">
        <v>451</v>
      </c>
      <c r="F89" s="164">
        <v>500</v>
      </c>
      <c r="G89" s="164">
        <v>595</v>
      </c>
      <c r="H89" s="165">
        <f t="shared" si="37"/>
        <v>0.18999999999999995</v>
      </c>
      <c r="I89" s="179">
        <f t="shared" si="35"/>
        <v>1.0101351351351351</v>
      </c>
      <c r="J89" s="165">
        <f t="shared" si="38"/>
        <v>7.8277937988085967E-4</v>
      </c>
      <c r="K89" s="164">
        <v>781</v>
      </c>
      <c r="L89" s="164">
        <v>2952</v>
      </c>
      <c r="M89" s="164">
        <v>3352</v>
      </c>
      <c r="N89" s="164">
        <v>3068</v>
      </c>
      <c r="O89" s="164">
        <v>3215</v>
      </c>
      <c r="P89" s="165">
        <f t="shared" si="39"/>
        <v>4.7913950456323295E-2</v>
      </c>
      <c r="Q89" s="179">
        <f t="shared" si="42"/>
        <v>3.1165172855313701</v>
      </c>
      <c r="R89" s="165">
        <f t="shared" si="40"/>
        <v>9.3493628620042765E-4</v>
      </c>
      <c r="S89" s="164">
        <v>1077</v>
      </c>
      <c r="T89" s="164">
        <v>3385</v>
      </c>
      <c r="U89" s="164">
        <v>3803</v>
      </c>
      <c r="V89" s="164">
        <v>3568</v>
      </c>
      <c r="W89" s="164">
        <v>3810</v>
      </c>
      <c r="X89" s="165">
        <f t="shared" si="41"/>
        <v>6.7825112107623209E-2</v>
      </c>
      <c r="Y89" s="179">
        <f t="shared" si="43"/>
        <v>2.5376044568245124</v>
      </c>
      <c r="Z89" s="165">
        <f t="shared" si="36"/>
        <v>9.3008718313937564E-4</v>
      </c>
    </row>
    <row r="90" spans="1:26" x14ac:dyDescent="0.25">
      <c r="A90" s="162" t="s">
        <v>136</v>
      </c>
      <c r="B90" s="163" t="s">
        <v>136</v>
      </c>
      <c r="C90" s="164">
        <v>385</v>
      </c>
      <c r="D90" s="164">
        <v>658</v>
      </c>
      <c r="E90" s="164">
        <v>678</v>
      </c>
      <c r="F90" s="164">
        <v>636</v>
      </c>
      <c r="G90" s="164">
        <v>767</v>
      </c>
      <c r="H90" s="165">
        <f t="shared" si="37"/>
        <v>0.20597484276729561</v>
      </c>
      <c r="I90" s="179">
        <f t="shared" si="35"/>
        <v>0.99220779220779232</v>
      </c>
      <c r="J90" s="165">
        <f t="shared" si="38"/>
        <v>1.0090618224682679E-3</v>
      </c>
      <c r="K90" s="164">
        <v>947</v>
      </c>
      <c r="L90" s="164">
        <v>3040</v>
      </c>
      <c r="M90" s="164">
        <v>3739</v>
      </c>
      <c r="N90" s="164">
        <v>4092</v>
      </c>
      <c r="O90" s="164">
        <v>2810</v>
      </c>
      <c r="P90" s="165">
        <f t="shared" si="39"/>
        <v>-0.31329423264907141</v>
      </c>
      <c r="Q90" s="179">
        <f t="shared" si="42"/>
        <v>1.9672650475184792</v>
      </c>
      <c r="R90" s="165">
        <f t="shared" si="40"/>
        <v>8.1716048653909855E-4</v>
      </c>
      <c r="S90" s="164">
        <v>1332</v>
      </c>
      <c r="T90" s="164">
        <v>3698</v>
      </c>
      <c r="U90" s="164">
        <v>4417</v>
      </c>
      <c r="V90" s="164">
        <v>4728</v>
      </c>
      <c r="W90" s="164">
        <v>3577</v>
      </c>
      <c r="X90" s="165">
        <f t="shared" si="41"/>
        <v>-0.24344331641285955</v>
      </c>
      <c r="Y90" s="179">
        <f t="shared" si="43"/>
        <v>1.6854354354354353</v>
      </c>
      <c r="Z90" s="165">
        <f t="shared" si="36"/>
        <v>1.0802511406591171E-3</v>
      </c>
    </row>
    <row r="91" spans="1:26" x14ac:dyDescent="0.25">
      <c r="A91" s="167" t="s">
        <v>150</v>
      </c>
      <c r="B91" s="168" t="s">
        <v>150</v>
      </c>
      <c r="C91" s="169">
        <f>C83-SUM(C84:C90)</f>
        <v>13273</v>
      </c>
      <c r="D91" s="169">
        <f>D83-SUM(D84:D90)</f>
        <v>21554</v>
      </c>
      <c r="E91" s="169">
        <f>E83-SUM(E84:E90)</f>
        <v>23706</v>
      </c>
      <c r="F91" s="169">
        <f>F83-SUM(F84:F90)</f>
        <v>28432</v>
      </c>
      <c r="G91" s="169">
        <f>G83-SUM(G84:G90)</f>
        <v>29649</v>
      </c>
      <c r="H91" s="170">
        <f t="shared" si="37"/>
        <v>4.2803882948790006E-2</v>
      </c>
      <c r="I91" s="180">
        <f t="shared" si="35"/>
        <v>1.233782867475326</v>
      </c>
      <c r="J91" s="170">
        <f t="shared" si="38"/>
        <v>3.90060938388027E-2</v>
      </c>
      <c r="K91" s="169">
        <f>K83-SUM(K84:K90)</f>
        <v>37928</v>
      </c>
      <c r="L91" s="169">
        <f>L83-SUM(L84:L90)</f>
        <v>70455</v>
      </c>
      <c r="M91" s="169">
        <f>M83-SUM(M84:M90)</f>
        <v>95719</v>
      </c>
      <c r="N91" s="169">
        <f>N83-SUM(N84:N90)</f>
        <v>112723</v>
      </c>
      <c r="O91" s="169">
        <f>O83-SUM(O84:O90)</f>
        <v>112324</v>
      </c>
      <c r="P91" s="170">
        <f t="shared" si="39"/>
        <v>-3.5396502931965834E-3</v>
      </c>
      <c r="Q91" s="180">
        <f t="shared" si="42"/>
        <v>1.9615060113900022</v>
      </c>
      <c r="R91" s="170">
        <f t="shared" si="40"/>
        <v>3.2664318323849716E-2</v>
      </c>
      <c r="S91" s="169">
        <f>S83-SUM(S84:S90)</f>
        <v>51201</v>
      </c>
      <c r="T91" s="169">
        <f>T83-SUM(T84:T90)</f>
        <v>92009</v>
      </c>
      <c r="U91" s="169">
        <f>U83-SUM(U84:U90)</f>
        <v>119425</v>
      </c>
      <c r="V91" s="169">
        <f>V83-SUM(V84:V90)</f>
        <v>141155</v>
      </c>
      <c r="W91" s="169">
        <f>W83-SUM(W84:W90)</f>
        <v>141973</v>
      </c>
      <c r="X91" s="170">
        <f t="shared" si="41"/>
        <v>5.7950479968829072E-3</v>
      </c>
      <c r="Y91" s="180">
        <f t="shared" si="43"/>
        <v>1.7728559989062713</v>
      </c>
      <c r="Z91" s="170">
        <f t="shared" si="36"/>
        <v>2.9207378871001822E-2</v>
      </c>
    </row>
    <row r="92" spans="1:26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</row>
    <row r="93" spans="1:26" x14ac:dyDescent="0.25">
      <c r="A93" s="1" t="s">
        <v>0</v>
      </c>
      <c r="B93" s="156" t="s">
        <v>73</v>
      </c>
      <c r="C93" s="176">
        <f>C94+C97</f>
        <v>0</v>
      </c>
      <c r="D93" s="176">
        <f>D94+D97</f>
        <v>5131</v>
      </c>
      <c r="E93" s="176">
        <f>E94+E97</f>
        <v>7607</v>
      </c>
      <c r="F93" s="176">
        <f>F94+F97</f>
        <v>7923</v>
      </c>
      <c r="G93" s="176">
        <f>G94+G97</f>
        <v>8662</v>
      </c>
      <c r="H93" s="177">
        <f>IFERROR(G93/F93-1,"-")</f>
        <v>9.3272750220875889E-2</v>
      </c>
      <c r="I93" s="177" t="str">
        <f t="shared" si="35"/>
        <v>-</v>
      </c>
      <c r="J93" s="177">
        <f>G93/G$9</f>
        <v>1.139568905634959E-2</v>
      </c>
      <c r="K93" s="176">
        <f>K94+K97</f>
        <v>0</v>
      </c>
      <c r="L93" s="176">
        <f>L94+L97</f>
        <v>46354</v>
      </c>
      <c r="M93" s="176">
        <f>M94+M97</f>
        <v>50550</v>
      </c>
      <c r="N93" s="176">
        <f>N94+N97</f>
        <v>49465</v>
      </c>
      <c r="O93" s="176">
        <f>O94+O97</f>
        <v>47923</v>
      </c>
      <c r="P93" s="177">
        <f>IFERROR(O93/N93-1,"-")</f>
        <v>-3.1173557060547807E-2</v>
      </c>
      <c r="Q93" s="177" t="str">
        <f t="shared" si="42"/>
        <v>-</v>
      </c>
      <c r="R93" s="177">
        <f>O93/O$9</f>
        <v>1.3936221351036733E-2</v>
      </c>
      <c r="S93" s="176">
        <f>S94+S97</f>
        <v>33444</v>
      </c>
      <c r="T93" s="176">
        <f>T94+T97</f>
        <v>51485</v>
      </c>
      <c r="U93" s="176">
        <f>U94+U97</f>
        <v>58157</v>
      </c>
      <c r="V93" s="176">
        <f>V94+V97</f>
        <v>57388</v>
      </c>
      <c r="W93" s="176">
        <f>W94+W97</f>
        <v>56585</v>
      </c>
      <c r="X93" s="177">
        <f>IFERROR(W93/V93-1,"-")</f>
        <v>-1.3992472293859359E-2</v>
      </c>
      <c r="Y93" s="177">
        <f t="shared" si="43"/>
        <v>0.69193278315990914</v>
      </c>
      <c r="Z93" s="177">
        <f t="shared" ref="Z93:Z105" si="44">U93/U$9</f>
        <v>1.4223265924227365E-2</v>
      </c>
    </row>
    <row r="94" spans="1:26" x14ac:dyDescent="0.25">
      <c r="A94" s="1" t="s">
        <v>101</v>
      </c>
      <c r="B94" s="159" t="s">
        <v>102</v>
      </c>
      <c r="C94" s="160">
        <v>0</v>
      </c>
      <c r="D94" s="160">
        <v>3937</v>
      </c>
      <c r="E94" s="160">
        <v>5346</v>
      </c>
      <c r="F94" s="160">
        <v>5742</v>
      </c>
      <c r="G94" s="160">
        <v>6217</v>
      </c>
      <c r="H94" s="161">
        <f>IFERROR(G94/F94-1,"-")</f>
        <v>8.2723789620341437E-2</v>
      </c>
      <c r="I94" s="178" t="str">
        <f t="shared" si="35"/>
        <v>-</v>
      </c>
      <c r="J94" s="161">
        <f>G94/G$9</f>
        <v>8.179057823057655E-3</v>
      </c>
      <c r="K94" s="160">
        <v>0</v>
      </c>
      <c r="L94" s="160">
        <v>29872</v>
      </c>
      <c r="M94" s="160">
        <v>32376</v>
      </c>
      <c r="N94" s="160">
        <v>30079</v>
      </c>
      <c r="O94" s="160">
        <v>29348</v>
      </c>
      <c r="P94" s="161">
        <f>IFERROR(O94/N94-1,"-")</f>
        <v>-2.4302669636623531E-2</v>
      </c>
      <c r="Q94" s="178" t="str">
        <f t="shared" si="42"/>
        <v>-</v>
      </c>
      <c r="R94" s="161">
        <f>O94/O$9</f>
        <v>8.5345288110140437E-3</v>
      </c>
      <c r="S94" s="160">
        <v>21732</v>
      </c>
      <c r="T94" s="160">
        <v>33809</v>
      </c>
      <c r="U94" s="160">
        <v>37722</v>
      </c>
      <c r="V94" s="160">
        <v>35821</v>
      </c>
      <c r="W94" s="160">
        <v>35565</v>
      </c>
      <c r="X94" s="161">
        <f>IFERROR(W94/V94-1,"-")</f>
        <v>-7.146645822282971E-3</v>
      </c>
      <c r="Y94" s="178">
        <f t="shared" si="43"/>
        <v>0.63652678078409708</v>
      </c>
      <c r="Z94" s="161">
        <f t="shared" si="44"/>
        <v>9.2255452859278282E-3</v>
      </c>
    </row>
    <row r="95" spans="1:26" x14ac:dyDescent="0.25">
      <c r="A95" s="162" t="s">
        <v>108</v>
      </c>
      <c r="B95" s="163" t="s">
        <v>108</v>
      </c>
      <c r="C95" s="164">
        <v>0</v>
      </c>
      <c r="D95" s="164">
        <v>2928</v>
      </c>
      <c r="E95" s="164">
        <v>3814</v>
      </c>
      <c r="F95" s="164">
        <v>4202</v>
      </c>
      <c r="G95" s="164">
        <v>4481</v>
      </c>
      <c r="H95" s="165">
        <f>IFERROR(G95/F95-1,"-")</f>
        <v>6.6396953831508787E-2</v>
      </c>
      <c r="I95" s="179" t="str">
        <f t="shared" si="35"/>
        <v>-</v>
      </c>
      <c r="J95" s="165">
        <f>G95/G$9</f>
        <v>5.8951838676405584E-3</v>
      </c>
      <c r="K95" s="164">
        <v>0</v>
      </c>
      <c r="L95" s="164">
        <v>13361</v>
      </c>
      <c r="M95" s="164">
        <v>8210</v>
      </c>
      <c r="N95" s="164">
        <v>7675</v>
      </c>
      <c r="O95" s="164">
        <v>9206</v>
      </c>
      <c r="P95" s="165">
        <f>IFERROR(O95/N95-1,"-")</f>
        <v>0.19947882736156353</v>
      </c>
      <c r="Q95" s="179" t="str">
        <f t="shared" si="42"/>
        <v>-</v>
      </c>
      <c r="R95" s="165">
        <f>O95/O$9</f>
        <v>2.6771457078572742E-3</v>
      </c>
      <c r="S95" s="164">
        <v>11001</v>
      </c>
      <c r="T95" s="164">
        <v>16289</v>
      </c>
      <c r="U95" s="164">
        <v>12024</v>
      </c>
      <c r="V95" s="164">
        <v>11877</v>
      </c>
      <c r="W95" s="164">
        <v>13687</v>
      </c>
      <c r="X95" s="165">
        <f>IFERROR(W95/V95-1,"-")</f>
        <v>0.15239538604024583</v>
      </c>
      <c r="Y95" s="179">
        <f t="shared" si="43"/>
        <v>0.24415962185255879</v>
      </c>
      <c r="Z95" s="165">
        <f t="shared" si="44"/>
        <v>2.9406700736439267E-3</v>
      </c>
    </row>
    <row r="96" spans="1:26" x14ac:dyDescent="0.25">
      <c r="A96" s="162" t="s">
        <v>105</v>
      </c>
      <c r="B96" s="163" t="s">
        <v>105</v>
      </c>
      <c r="C96" s="164">
        <v>0</v>
      </c>
      <c r="D96" s="164">
        <v>1009</v>
      </c>
      <c r="E96" s="164">
        <v>1532</v>
      </c>
      <c r="F96" s="164">
        <v>1540</v>
      </c>
      <c r="G96" s="164">
        <v>1736</v>
      </c>
      <c r="H96" s="165">
        <f>IFERROR(G96/F96-1,"-")</f>
        <v>0.1272727272727272</v>
      </c>
      <c r="I96" s="179" t="str">
        <f t="shared" si="35"/>
        <v>-</v>
      </c>
      <c r="J96" s="165">
        <f>G96/G$9</f>
        <v>2.2838739554170966E-3</v>
      </c>
      <c r="K96" s="164">
        <v>0</v>
      </c>
      <c r="L96" s="164">
        <v>16511</v>
      </c>
      <c r="M96" s="164">
        <v>24166</v>
      </c>
      <c r="N96" s="164">
        <v>22404</v>
      </c>
      <c r="O96" s="164">
        <v>20142</v>
      </c>
      <c r="P96" s="165">
        <f>IFERROR(O96/N96-1,"-")</f>
        <v>-0.10096411355115154</v>
      </c>
      <c r="Q96" s="179" t="str">
        <f t="shared" si="42"/>
        <v>-</v>
      </c>
      <c r="R96" s="165">
        <f>O96/O$9</f>
        <v>5.8573831031567694E-3</v>
      </c>
      <c r="S96" s="164">
        <v>10731</v>
      </c>
      <c r="T96" s="164">
        <v>17520</v>
      </c>
      <c r="U96" s="164">
        <v>25698</v>
      </c>
      <c r="V96" s="164">
        <v>23944</v>
      </c>
      <c r="W96" s="164">
        <v>21878</v>
      </c>
      <c r="X96" s="165">
        <f>IFERROR(W96/V96-1,"-")</f>
        <v>-8.6284664216505158E-2</v>
      </c>
      <c r="Y96" s="179">
        <f t="shared" si="43"/>
        <v>1.0387661914080701</v>
      </c>
      <c r="Z96" s="165">
        <f t="shared" si="44"/>
        <v>6.2848752122839011E-3</v>
      </c>
    </row>
    <row r="97" spans="1:26" x14ac:dyDescent="0.25">
      <c r="A97" s="1" t="s">
        <v>151</v>
      </c>
      <c r="B97" s="159" t="s">
        <v>112</v>
      </c>
      <c r="C97" s="160">
        <v>0</v>
      </c>
      <c r="D97" s="160">
        <v>1194</v>
      </c>
      <c r="E97" s="160">
        <v>2261</v>
      </c>
      <c r="F97" s="160">
        <v>2181</v>
      </c>
      <c r="G97" s="160">
        <v>2445</v>
      </c>
      <c r="H97" s="161">
        <f>IFERROR(G97/F97-1,"-")</f>
        <v>0.12104539202200826</v>
      </c>
      <c r="I97" s="178" t="str">
        <f t="shared" si="35"/>
        <v>-</v>
      </c>
      <c r="J97" s="161">
        <f>G97/G$9</f>
        <v>3.2166312332919359E-3</v>
      </c>
      <c r="K97" s="160">
        <v>0</v>
      </c>
      <c r="L97" s="160">
        <v>16482</v>
      </c>
      <c r="M97" s="160">
        <v>18174</v>
      </c>
      <c r="N97" s="160">
        <v>19386</v>
      </c>
      <c r="O97" s="160">
        <v>18575</v>
      </c>
      <c r="P97" s="161">
        <f>IFERROR(O97/N97-1,"-")</f>
        <v>-4.1834313422057123E-2</v>
      </c>
      <c r="Q97" s="178" t="str">
        <f t="shared" si="42"/>
        <v>-</v>
      </c>
      <c r="R97" s="161">
        <f>O97/O$9</f>
        <v>5.4016925400226885E-3</v>
      </c>
      <c r="S97" s="160">
        <v>11712</v>
      </c>
      <c r="T97" s="160">
        <v>17676</v>
      </c>
      <c r="U97" s="160">
        <v>20435</v>
      </c>
      <c r="V97" s="160">
        <v>21567</v>
      </c>
      <c r="W97" s="160">
        <v>21020</v>
      </c>
      <c r="X97" s="161">
        <f>IFERROR(W97/V97-1,"-")</f>
        <v>-2.5362822831177301E-2</v>
      </c>
      <c r="Y97" s="178">
        <f t="shared" si="43"/>
        <v>0.79474043715846987</v>
      </c>
      <c r="Z97" s="161">
        <f t="shared" si="44"/>
        <v>4.9977206382995371E-3</v>
      </c>
    </row>
    <row r="98" spans="1:26" x14ac:dyDescent="0.25">
      <c r="A98" s="162" t="s">
        <v>115</v>
      </c>
      <c r="B98" s="163" t="s">
        <v>115</v>
      </c>
      <c r="C98" s="164">
        <v>0</v>
      </c>
      <c r="D98" s="164">
        <v>50</v>
      </c>
      <c r="E98" s="164">
        <v>173</v>
      </c>
      <c r="F98" s="164">
        <v>203</v>
      </c>
      <c r="G98" s="164">
        <v>174</v>
      </c>
      <c r="H98" s="165">
        <f t="shared" ref="H98:H105" si="45">IFERROR(G98/F98-1,"-")</f>
        <v>-0.1428571428571429</v>
      </c>
      <c r="I98" s="179" t="str">
        <f t="shared" si="35"/>
        <v>-</v>
      </c>
      <c r="J98" s="165">
        <f t="shared" ref="J98:J105" si="46">G98/G$9</f>
        <v>2.28913633780285E-4</v>
      </c>
      <c r="K98" s="164">
        <v>0</v>
      </c>
      <c r="L98" s="164">
        <v>2353</v>
      </c>
      <c r="M98" s="164">
        <v>2622</v>
      </c>
      <c r="N98" s="164">
        <v>2827</v>
      </c>
      <c r="O98" s="164">
        <v>2377</v>
      </c>
      <c r="P98" s="165">
        <f t="shared" ref="P98:P105" si="47">IFERROR(O98/N98-1,"-")</f>
        <v>-0.15917934205871953</v>
      </c>
      <c r="Q98" s="179" t="str">
        <f t="shared" si="42"/>
        <v>-</v>
      </c>
      <c r="R98" s="165">
        <f t="shared" ref="R98:R105" si="48">O98/O$9</f>
        <v>6.9124216245673926E-4</v>
      </c>
      <c r="S98" s="164">
        <v>921</v>
      </c>
      <c r="T98" s="164">
        <v>2403</v>
      </c>
      <c r="U98" s="164">
        <v>2795</v>
      </c>
      <c r="V98" s="164">
        <v>3030</v>
      </c>
      <c r="W98" s="164">
        <v>2551</v>
      </c>
      <c r="X98" s="165">
        <f t="shared" ref="X98:X105" si="49">IFERROR(W98/V98-1,"-")</f>
        <v>-0.15808580858085808</v>
      </c>
      <c r="Y98" s="179">
        <f t="shared" si="43"/>
        <v>1.769815418023887</v>
      </c>
      <c r="Z98" s="165">
        <f t="shared" si="44"/>
        <v>6.8356394343269914E-4</v>
      </c>
    </row>
    <row r="99" spans="1:26" x14ac:dyDescent="0.25">
      <c r="A99" s="162" t="s">
        <v>118</v>
      </c>
      <c r="B99" s="163" t="s">
        <v>118</v>
      </c>
      <c r="C99" s="164">
        <v>0</v>
      </c>
      <c r="D99" s="164">
        <v>194</v>
      </c>
      <c r="E99" s="164">
        <v>319</v>
      </c>
      <c r="F99" s="164">
        <v>341</v>
      </c>
      <c r="G99" s="164">
        <v>375</v>
      </c>
      <c r="H99" s="165">
        <f t="shared" si="45"/>
        <v>9.9706744868035102E-2</v>
      </c>
      <c r="I99" s="179" t="str">
        <f t="shared" si="35"/>
        <v>-</v>
      </c>
      <c r="J99" s="165">
        <f t="shared" si="46"/>
        <v>4.9334834866440736E-4</v>
      </c>
      <c r="K99" s="164">
        <v>0</v>
      </c>
      <c r="L99" s="164">
        <v>3288</v>
      </c>
      <c r="M99" s="164">
        <v>3495</v>
      </c>
      <c r="N99" s="164">
        <v>3893</v>
      </c>
      <c r="O99" s="164">
        <v>3556</v>
      </c>
      <c r="P99" s="165">
        <f t="shared" si="47"/>
        <v>-8.6565630619059863E-2</v>
      </c>
      <c r="Q99" s="179" t="str">
        <f t="shared" si="42"/>
        <v>-</v>
      </c>
      <c r="R99" s="165">
        <f t="shared" si="48"/>
        <v>1.0341006014708306E-3</v>
      </c>
      <c r="S99" s="164">
        <v>2395</v>
      </c>
      <c r="T99" s="164">
        <v>3482</v>
      </c>
      <c r="U99" s="164">
        <v>3814</v>
      </c>
      <c r="V99" s="164">
        <v>4234</v>
      </c>
      <c r="W99" s="164">
        <v>3931</v>
      </c>
      <c r="X99" s="165">
        <f t="shared" si="49"/>
        <v>-7.1563533301842175E-2</v>
      </c>
      <c r="Y99" s="179">
        <f t="shared" si="43"/>
        <v>0.64133611691022963</v>
      </c>
      <c r="Z99" s="165">
        <f t="shared" si="44"/>
        <v>9.3277741690601598E-4</v>
      </c>
    </row>
    <row r="100" spans="1:26" x14ac:dyDescent="0.25">
      <c r="A100" s="162" t="s">
        <v>121</v>
      </c>
      <c r="B100" s="163" t="s">
        <v>121</v>
      </c>
      <c r="C100" s="164">
        <v>0</v>
      </c>
      <c r="D100" s="164">
        <v>346</v>
      </c>
      <c r="E100" s="164">
        <v>771</v>
      </c>
      <c r="F100" s="164">
        <v>574</v>
      </c>
      <c r="G100" s="164">
        <v>737</v>
      </c>
      <c r="H100" s="165">
        <f t="shared" si="45"/>
        <v>0.28397212543554007</v>
      </c>
      <c r="I100" s="179" t="str">
        <f t="shared" si="35"/>
        <v>-</v>
      </c>
      <c r="J100" s="165">
        <f t="shared" si="46"/>
        <v>9.6959395457511528E-4</v>
      </c>
      <c r="K100" s="164">
        <v>0</v>
      </c>
      <c r="L100" s="164">
        <v>3066</v>
      </c>
      <c r="M100" s="164">
        <v>3114</v>
      </c>
      <c r="N100" s="164">
        <v>3111</v>
      </c>
      <c r="O100" s="164">
        <v>2964</v>
      </c>
      <c r="P100" s="165">
        <f t="shared" si="47"/>
        <v>-4.7251687560269984E-2</v>
      </c>
      <c r="Q100" s="179" t="str">
        <f t="shared" si="42"/>
        <v>-</v>
      </c>
      <c r="R100" s="165">
        <f t="shared" si="48"/>
        <v>8.6194437085476445E-4</v>
      </c>
      <c r="S100" s="164">
        <v>3541</v>
      </c>
      <c r="T100" s="164">
        <v>3412</v>
      </c>
      <c r="U100" s="164">
        <v>3885</v>
      </c>
      <c r="V100" s="164">
        <v>3685</v>
      </c>
      <c r="W100" s="164">
        <v>3701</v>
      </c>
      <c r="X100" s="165">
        <f t="shared" si="49"/>
        <v>4.3419267299864561E-3</v>
      </c>
      <c r="Y100" s="179">
        <f t="shared" si="43"/>
        <v>4.5184975995481436E-2</v>
      </c>
      <c r="Z100" s="165">
        <f t="shared" si="44"/>
        <v>9.5014165303614897E-4</v>
      </c>
    </row>
    <row r="101" spans="1:26" x14ac:dyDescent="0.25">
      <c r="A101" s="162" t="s">
        <v>128</v>
      </c>
      <c r="B101" s="163" t="s">
        <v>128</v>
      </c>
      <c r="C101" s="164">
        <v>0</v>
      </c>
      <c r="D101" s="164">
        <v>32</v>
      </c>
      <c r="E101" s="164">
        <v>58</v>
      </c>
      <c r="F101" s="164">
        <v>90</v>
      </c>
      <c r="G101" s="164">
        <v>62</v>
      </c>
      <c r="H101" s="165">
        <f t="shared" si="45"/>
        <v>-0.31111111111111112</v>
      </c>
      <c r="I101" s="179" t="str">
        <f t="shared" si="35"/>
        <v>-</v>
      </c>
      <c r="J101" s="165">
        <f t="shared" si="46"/>
        <v>8.1566926979182011E-5</v>
      </c>
      <c r="K101" s="164">
        <v>0</v>
      </c>
      <c r="L101" s="164">
        <v>1140</v>
      </c>
      <c r="M101" s="164">
        <v>880</v>
      </c>
      <c r="N101" s="164">
        <v>843</v>
      </c>
      <c r="O101" s="164">
        <v>838</v>
      </c>
      <c r="P101" s="165">
        <f t="shared" si="47"/>
        <v>-5.9311981020165883E-3</v>
      </c>
      <c r="Q101" s="179" t="str">
        <f t="shared" si="42"/>
        <v>-</v>
      </c>
      <c r="R101" s="165">
        <f t="shared" si="48"/>
        <v>2.4369412374368845E-4</v>
      </c>
      <c r="S101" s="164">
        <v>432</v>
      </c>
      <c r="T101" s="164">
        <v>1172</v>
      </c>
      <c r="U101" s="164">
        <v>938</v>
      </c>
      <c r="V101" s="164">
        <v>933</v>
      </c>
      <c r="W101" s="164">
        <v>900</v>
      </c>
      <c r="X101" s="165">
        <f t="shared" si="49"/>
        <v>-3.5369774919614128E-2</v>
      </c>
      <c r="Y101" s="179">
        <f t="shared" si="43"/>
        <v>1.0833333333333335</v>
      </c>
      <c r="Z101" s="165">
        <f t="shared" si="44"/>
        <v>2.2940357028260173E-4</v>
      </c>
    </row>
    <row r="102" spans="1:26" x14ac:dyDescent="0.25">
      <c r="A102" s="162" t="s">
        <v>124</v>
      </c>
      <c r="B102" s="163" t="s">
        <v>124</v>
      </c>
      <c r="C102" s="164">
        <v>0</v>
      </c>
      <c r="D102" s="164">
        <v>15</v>
      </c>
      <c r="E102" s="164">
        <v>87</v>
      </c>
      <c r="F102" s="164">
        <v>64</v>
      </c>
      <c r="G102" s="164">
        <v>78</v>
      </c>
      <c r="H102" s="165">
        <f t="shared" si="45"/>
        <v>0.21875</v>
      </c>
      <c r="I102" s="179" t="str">
        <f t="shared" si="35"/>
        <v>-</v>
      </c>
      <c r="J102" s="165">
        <f t="shared" si="46"/>
        <v>1.0261645652219672E-4</v>
      </c>
      <c r="K102" s="164">
        <v>0</v>
      </c>
      <c r="L102" s="164">
        <v>667</v>
      </c>
      <c r="M102" s="164">
        <v>563</v>
      </c>
      <c r="N102" s="164">
        <v>839</v>
      </c>
      <c r="O102" s="164">
        <v>761</v>
      </c>
      <c r="P102" s="165">
        <f t="shared" si="47"/>
        <v>-9.2967818831942828E-2</v>
      </c>
      <c r="Q102" s="179" t="str">
        <f t="shared" si="42"/>
        <v>-</v>
      </c>
      <c r="R102" s="165">
        <f t="shared" si="48"/>
        <v>2.213021815858555E-4</v>
      </c>
      <c r="S102" s="164">
        <v>507</v>
      </c>
      <c r="T102" s="164">
        <v>682</v>
      </c>
      <c r="U102" s="164">
        <v>650</v>
      </c>
      <c r="V102" s="164">
        <v>903</v>
      </c>
      <c r="W102" s="164">
        <v>839</v>
      </c>
      <c r="X102" s="165">
        <f t="shared" si="49"/>
        <v>-7.0874861572535974E-2</v>
      </c>
      <c r="Y102" s="179">
        <f t="shared" si="43"/>
        <v>0.65483234714003946</v>
      </c>
      <c r="Z102" s="165">
        <f t="shared" si="44"/>
        <v>1.58968358937837E-4</v>
      </c>
    </row>
    <row r="103" spans="1:26" x14ac:dyDescent="0.25">
      <c r="A103" s="162" t="s">
        <v>133</v>
      </c>
      <c r="B103" s="163" t="s">
        <v>133</v>
      </c>
      <c r="C103" s="164">
        <v>0</v>
      </c>
      <c r="D103" s="164">
        <v>10</v>
      </c>
      <c r="E103" s="164">
        <v>22</v>
      </c>
      <c r="F103" s="164">
        <v>28</v>
      </c>
      <c r="G103" s="164">
        <v>12</v>
      </c>
      <c r="H103" s="165">
        <f t="shared" si="45"/>
        <v>-0.5714285714285714</v>
      </c>
      <c r="I103" s="179" t="str">
        <f t="shared" si="35"/>
        <v>-</v>
      </c>
      <c r="J103" s="165">
        <f t="shared" si="46"/>
        <v>1.5787147157261037E-5</v>
      </c>
      <c r="K103" s="164">
        <v>0</v>
      </c>
      <c r="L103" s="164">
        <v>260</v>
      </c>
      <c r="M103" s="164">
        <v>131</v>
      </c>
      <c r="N103" s="164">
        <v>202</v>
      </c>
      <c r="O103" s="164">
        <v>173</v>
      </c>
      <c r="P103" s="165">
        <f t="shared" si="47"/>
        <v>-0.14356435643564358</v>
      </c>
      <c r="Q103" s="179" t="str">
        <f t="shared" si="42"/>
        <v>-</v>
      </c>
      <c r="R103" s="165">
        <f t="shared" si="48"/>
        <v>5.0309168744222082E-5</v>
      </c>
      <c r="S103" s="164">
        <v>105</v>
      </c>
      <c r="T103" s="164">
        <v>270</v>
      </c>
      <c r="U103" s="164">
        <v>153</v>
      </c>
      <c r="V103" s="164">
        <v>230</v>
      </c>
      <c r="W103" s="164">
        <v>185</v>
      </c>
      <c r="X103" s="165">
        <f t="shared" si="49"/>
        <v>-0.19565217391304346</v>
      </c>
      <c r="Y103" s="179">
        <f t="shared" si="43"/>
        <v>0.76190476190476186</v>
      </c>
      <c r="Z103" s="165">
        <f t="shared" si="44"/>
        <v>3.741870602690625E-5</v>
      </c>
    </row>
    <row r="104" spans="1:26" x14ac:dyDescent="0.25">
      <c r="A104" s="162" t="s">
        <v>136</v>
      </c>
      <c r="B104" s="163" t="s">
        <v>136</v>
      </c>
      <c r="C104" s="164">
        <v>0</v>
      </c>
      <c r="D104" s="164">
        <v>11</v>
      </c>
      <c r="E104" s="164">
        <v>10</v>
      </c>
      <c r="F104" s="164">
        <v>25</v>
      </c>
      <c r="G104" s="164">
        <v>8</v>
      </c>
      <c r="H104" s="165">
        <f t="shared" si="45"/>
        <v>-0.67999999999999994</v>
      </c>
      <c r="I104" s="179" t="str">
        <f t="shared" si="35"/>
        <v>-</v>
      </c>
      <c r="J104" s="165">
        <f t="shared" si="46"/>
        <v>1.0524764771507357E-5</v>
      </c>
      <c r="K104" s="164">
        <v>0</v>
      </c>
      <c r="L104" s="164">
        <v>157</v>
      </c>
      <c r="M104" s="164">
        <v>260</v>
      </c>
      <c r="N104" s="164">
        <v>359</v>
      </c>
      <c r="O104" s="164">
        <v>231</v>
      </c>
      <c r="P104" s="165">
        <f t="shared" si="47"/>
        <v>-0.35654596100278546</v>
      </c>
      <c r="Q104" s="179" t="str">
        <f t="shared" si="42"/>
        <v>-</v>
      </c>
      <c r="R104" s="165">
        <f t="shared" si="48"/>
        <v>6.7175826473498844E-5</v>
      </c>
      <c r="S104" s="164">
        <v>96</v>
      </c>
      <c r="T104" s="164">
        <v>168</v>
      </c>
      <c r="U104" s="164">
        <v>270</v>
      </c>
      <c r="V104" s="164">
        <v>384</v>
      </c>
      <c r="W104" s="164">
        <v>239</v>
      </c>
      <c r="X104" s="165">
        <f t="shared" si="49"/>
        <v>-0.37760416666666663</v>
      </c>
      <c r="Y104" s="179">
        <f t="shared" si="43"/>
        <v>1.4895833333333335</v>
      </c>
      <c r="Z104" s="165">
        <f t="shared" si="44"/>
        <v>6.6033010635716913E-5</v>
      </c>
    </row>
    <row r="105" spans="1:26" x14ac:dyDescent="0.25">
      <c r="A105" s="167" t="s">
        <v>150</v>
      </c>
      <c r="B105" s="168" t="s">
        <v>150</v>
      </c>
      <c r="C105" s="169">
        <f>C97-SUM(C98:C104)</f>
        <v>0</v>
      </c>
      <c r="D105" s="169">
        <f>D97-SUM(D98:D104)</f>
        <v>536</v>
      </c>
      <c r="E105" s="169">
        <f>E97-SUM(E98:E104)</f>
        <v>821</v>
      </c>
      <c r="F105" s="169">
        <f>F97-SUM(F98:F104)</f>
        <v>856</v>
      </c>
      <c r="G105" s="169">
        <f>G97-SUM(G98:G104)</f>
        <v>999</v>
      </c>
      <c r="H105" s="170">
        <f t="shared" si="45"/>
        <v>0.1670560747663552</v>
      </c>
      <c r="I105" s="180" t="str">
        <f t="shared" si="35"/>
        <v>-</v>
      </c>
      <c r="J105" s="170">
        <f t="shared" si="46"/>
        <v>1.3142800008419811E-3</v>
      </c>
      <c r="K105" s="169">
        <f>K97-SUM(K98:K104)</f>
        <v>0</v>
      </c>
      <c r="L105" s="169">
        <f>L97-SUM(L98:L104)</f>
        <v>5551</v>
      </c>
      <c r="M105" s="169">
        <f>M97-SUM(M98:M104)</f>
        <v>7109</v>
      </c>
      <c r="N105" s="169">
        <f>N97-SUM(N98:N104)</f>
        <v>7312</v>
      </c>
      <c r="O105" s="169">
        <f>O97-SUM(O98:O104)</f>
        <v>7675</v>
      </c>
      <c r="P105" s="170">
        <f t="shared" si="47"/>
        <v>4.9644420131291112E-2</v>
      </c>
      <c r="Q105" s="180" t="str">
        <f t="shared" si="42"/>
        <v>-</v>
      </c>
      <c r="R105" s="170">
        <f t="shared" si="48"/>
        <v>2.2319241046930894E-3</v>
      </c>
      <c r="S105" s="169">
        <f>S97-SUM(S98:S104)</f>
        <v>3715</v>
      </c>
      <c r="T105" s="169">
        <f>T97-SUM(T98:T104)</f>
        <v>6087</v>
      </c>
      <c r="U105" s="169">
        <f>U97-SUM(U98:U104)</f>
        <v>7930</v>
      </c>
      <c r="V105" s="169">
        <f>V97-SUM(V98:V104)</f>
        <v>8168</v>
      </c>
      <c r="W105" s="169">
        <f>W97-SUM(W98:W104)</f>
        <v>8674</v>
      </c>
      <c r="X105" s="170">
        <f t="shared" si="49"/>
        <v>6.1949069539666946E-2</v>
      </c>
      <c r="Y105" s="180">
        <f t="shared" si="43"/>
        <v>1.3348586810228804</v>
      </c>
      <c r="Z105" s="170">
        <f t="shared" si="44"/>
        <v>1.9394139790416115E-3</v>
      </c>
    </row>
    <row r="106" spans="1:26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</row>
    <row r="107" spans="1:26" x14ac:dyDescent="0.25">
      <c r="A107" s="1" t="s">
        <v>0</v>
      </c>
      <c r="B107" s="156" t="s">
        <v>73</v>
      </c>
      <c r="C107" s="176">
        <f>C108+C111</f>
        <v>0</v>
      </c>
      <c r="D107" s="176">
        <f>D108+D111</f>
        <v>0</v>
      </c>
      <c r="E107" s="176">
        <f>E108+E111</f>
        <v>0</v>
      </c>
      <c r="F107" s="176">
        <f>F108+F111</f>
        <v>0</v>
      </c>
      <c r="G107" s="176">
        <f>G108+G111</f>
        <v>0</v>
      </c>
      <c r="H107" s="177" t="str">
        <f>IFERROR(G107/F107-1,"-")</f>
        <v>-</v>
      </c>
      <c r="I107" s="177" t="str">
        <f t="shared" si="35"/>
        <v>-</v>
      </c>
      <c r="J107" s="177">
        <f>G107/G$9</f>
        <v>0</v>
      </c>
      <c r="K107" s="176">
        <f>K108+K111</f>
        <v>0</v>
      </c>
      <c r="L107" s="176">
        <f>L108+L111</f>
        <v>0</v>
      </c>
      <c r="M107" s="176">
        <f>M108+M111</f>
        <v>0</v>
      </c>
      <c r="N107" s="176">
        <f>N108+N111</f>
        <v>0</v>
      </c>
      <c r="O107" s="176">
        <f>O108+O111</f>
        <v>0</v>
      </c>
      <c r="P107" s="177" t="str">
        <f>IFERROR(O107/N107-1,"-")</f>
        <v>-</v>
      </c>
      <c r="Q107" s="177" t="str">
        <f t="shared" si="42"/>
        <v>-</v>
      </c>
      <c r="R107" s="177">
        <f>O107/O$9</f>
        <v>0</v>
      </c>
      <c r="S107" s="176">
        <f>S108+S111</f>
        <v>95997</v>
      </c>
      <c r="T107" s="176">
        <f>T108+T111</f>
        <v>169794</v>
      </c>
      <c r="U107" s="176">
        <f>U108+U111</f>
        <v>220761</v>
      </c>
      <c r="V107" s="176">
        <f>V108+V111</f>
        <v>207278</v>
      </c>
      <c r="W107" s="176">
        <f>W108+W111</f>
        <v>217984</v>
      </c>
      <c r="X107" s="177">
        <f>IFERROR(W107/V107-1,"-")</f>
        <v>5.1650440471251224E-2</v>
      </c>
      <c r="Y107" s="177">
        <f t="shared" si="43"/>
        <v>1.270737627217517</v>
      </c>
      <c r="Z107" s="177">
        <f t="shared" ref="Z107:Z119" si="50">U107/U$9</f>
        <v>5.3990790596116674E-2</v>
      </c>
    </row>
    <row r="108" spans="1:26" x14ac:dyDescent="0.25">
      <c r="A108" s="1" t="s">
        <v>101</v>
      </c>
      <c r="B108" s="159" t="s">
        <v>102</v>
      </c>
      <c r="C108" s="160">
        <v>0</v>
      </c>
      <c r="D108" s="160">
        <v>0</v>
      </c>
      <c r="E108" s="160">
        <v>0</v>
      </c>
      <c r="F108" s="160">
        <v>0</v>
      </c>
      <c r="G108" s="160">
        <v>0</v>
      </c>
      <c r="H108" s="161" t="str">
        <f>IFERROR(G108/F108-1,"-")</f>
        <v>-</v>
      </c>
      <c r="I108" s="178" t="str">
        <f t="shared" si="35"/>
        <v>-</v>
      </c>
      <c r="J108" s="161">
        <f>G108/G$9</f>
        <v>0</v>
      </c>
      <c r="K108" s="160">
        <v>0</v>
      </c>
      <c r="L108" s="160">
        <v>0</v>
      </c>
      <c r="M108" s="160">
        <v>0</v>
      </c>
      <c r="N108" s="160">
        <v>0</v>
      </c>
      <c r="O108" s="160">
        <v>0</v>
      </c>
      <c r="P108" s="161" t="str">
        <f>IFERROR(O108/N108-1,"-")</f>
        <v>-</v>
      </c>
      <c r="Q108" s="178" t="str">
        <f t="shared" si="42"/>
        <v>-</v>
      </c>
      <c r="R108" s="161">
        <f>O108/O$9</f>
        <v>0</v>
      </c>
      <c r="S108" s="160">
        <v>39659</v>
      </c>
      <c r="T108" s="160">
        <v>41132</v>
      </c>
      <c r="U108" s="160">
        <v>48543</v>
      </c>
      <c r="V108" s="160">
        <v>43479</v>
      </c>
      <c r="W108" s="160">
        <v>46333</v>
      </c>
      <c r="X108" s="161">
        <f>IFERROR(W108/V108-1,"-")</f>
        <v>6.5640884104970265E-2</v>
      </c>
      <c r="Y108" s="178">
        <f t="shared" si="43"/>
        <v>0.16828462644040454</v>
      </c>
      <c r="Z108" s="161">
        <f t="shared" si="50"/>
        <v>1.1872001612183726E-2</v>
      </c>
    </row>
    <row r="109" spans="1:26" x14ac:dyDescent="0.25">
      <c r="A109" s="162" t="s">
        <v>108</v>
      </c>
      <c r="B109" s="163" t="s">
        <v>108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5" t="str">
        <f>IFERROR(G109/F109-1,"-")</f>
        <v>-</v>
      </c>
      <c r="I109" s="179" t="str">
        <f t="shared" si="35"/>
        <v>-</v>
      </c>
      <c r="J109" s="165">
        <f>G109/G$9</f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5" t="str">
        <f>IFERROR(O109/N109-1,"-")</f>
        <v>-</v>
      </c>
      <c r="Q109" s="179" t="str">
        <f t="shared" si="42"/>
        <v>-</v>
      </c>
      <c r="R109" s="165">
        <f>O109/O$9</f>
        <v>0</v>
      </c>
      <c r="S109" s="164">
        <v>20351</v>
      </c>
      <c r="T109" s="164">
        <v>11031</v>
      </c>
      <c r="U109" s="164">
        <v>14560</v>
      </c>
      <c r="V109" s="164">
        <v>12208</v>
      </c>
      <c r="W109" s="164">
        <v>17174</v>
      </c>
      <c r="X109" s="165">
        <f>IFERROR(W109/V109-1,"-")</f>
        <v>0.40678243774574052</v>
      </c>
      <c r="Y109" s="179">
        <f t="shared" si="43"/>
        <v>-0.15611026485184998</v>
      </c>
      <c r="Z109" s="165">
        <f t="shared" si="50"/>
        <v>3.5608912402075492E-3</v>
      </c>
    </row>
    <row r="110" spans="1:26" x14ac:dyDescent="0.25">
      <c r="A110" s="162" t="s">
        <v>105</v>
      </c>
      <c r="B110" s="163" t="s">
        <v>105</v>
      </c>
      <c r="C110" s="164">
        <v>0</v>
      </c>
      <c r="D110" s="164">
        <v>0</v>
      </c>
      <c r="E110" s="164">
        <v>0</v>
      </c>
      <c r="F110" s="164">
        <v>0</v>
      </c>
      <c r="G110" s="164">
        <v>0</v>
      </c>
      <c r="H110" s="165" t="str">
        <f>IFERROR(G110/F110-1,"-")</f>
        <v>-</v>
      </c>
      <c r="I110" s="179" t="str">
        <f t="shared" si="35"/>
        <v>-</v>
      </c>
      <c r="J110" s="165">
        <f>G110/G$9</f>
        <v>0</v>
      </c>
      <c r="K110" s="164">
        <v>0</v>
      </c>
      <c r="L110" s="164">
        <v>0</v>
      </c>
      <c r="M110" s="164">
        <v>0</v>
      </c>
      <c r="N110" s="164">
        <v>0</v>
      </c>
      <c r="O110" s="164">
        <v>0</v>
      </c>
      <c r="P110" s="165" t="str">
        <f>IFERROR(O110/N110-1,"-")</f>
        <v>-</v>
      </c>
      <c r="Q110" s="179" t="str">
        <f t="shared" si="42"/>
        <v>-</v>
      </c>
      <c r="R110" s="165">
        <f>O110/O$9</f>
        <v>0</v>
      </c>
      <c r="S110" s="164">
        <v>19308</v>
      </c>
      <c r="T110" s="164">
        <v>30101</v>
      </c>
      <c r="U110" s="164">
        <v>33983</v>
      </c>
      <c r="V110" s="164">
        <v>31271</v>
      </c>
      <c r="W110" s="164">
        <v>29159</v>
      </c>
      <c r="X110" s="165">
        <f>IFERROR(W110/V110-1,"-")</f>
        <v>-6.7538614051357526E-2</v>
      </c>
      <c r="Y110" s="179">
        <f t="shared" si="43"/>
        <v>0.51020302465299361</v>
      </c>
      <c r="Z110" s="165">
        <f t="shared" si="50"/>
        <v>8.3111103719761773E-3</v>
      </c>
    </row>
    <row r="111" spans="1:26" x14ac:dyDescent="0.25">
      <c r="A111" s="1" t="s">
        <v>151</v>
      </c>
      <c r="B111" s="159" t="s">
        <v>112</v>
      </c>
      <c r="C111" s="160">
        <v>0</v>
      </c>
      <c r="D111" s="160">
        <v>0</v>
      </c>
      <c r="E111" s="160">
        <v>0</v>
      </c>
      <c r="F111" s="160">
        <v>0</v>
      </c>
      <c r="G111" s="160">
        <v>0</v>
      </c>
      <c r="H111" s="161" t="str">
        <f>IFERROR(G111/F111-1,"-")</f>
        <v>-</v>
      </c>
      <c r="I111" s="178" t="str">
        <f t="shared" si="35"/>
        <v>-</v>
      </c>
      <c r="J111" s="161">
        <f>G111/G$9</f>
        <v>0</v>
      </c>
      <c r="K111" s="160">
        <v>0</v>
      </c>
      <c r="L111" s="160">
        <v>0</v>
      </c>
      <c r="M111" s="160">
        <v>0</v>
      </c>
      <c r="N111" s="160">
        <v>0</v>
      </c>
      <c r="O111" s="160">
        <v>0</v>
      </c>
      <c r="P111" s="161" t="str">
        <f>IFERROR(O111/N111-1,"-")</f>
        <v>-</v>
      </c>
      <c r="Q111" s="178" t="str">
        <f t="shared" si="42"/>
        <v>-</v>
      </c>
      <c r="R111" s="161">
        <f>O111/O$9</f>
        <v>0</v>
      </c>
      <c r="S111" s="160">
        <v>56338</v>
      </c>
      <c r="T111" s="160">
        <v>128662</v>
      </c>
      <c r="U111" s="160">
        <v>172218</v>
      </c>
      <c r="V111" s="160">
        <v>163799</v>
      </c>
      <c r="W111" s="160">
        <v>171651</v>
      </c>
      <c r="X111" s="161">
        <f>IFERROR(W111/V111-1,"-")</f>
        <v>4.7936800590968165E-2</v>
      </c>
      <c r="Y111" s="178">
        <f t="shared" si="43"/>
        <v>2.0468067734033868</v>
      </c>
      <c r="Z111" s="161">
        <f t="shared" si="50"/>
        <v>4.2118788983932946E-2</v>
      </c>
    </row>
    <row r="112" spans="1:26" x14ac:dyDescent="0.25">
      <c r="A112" s="162" t="s">
        <v>115</v>
      </c>
      <c r="B112" s="163" t="s">
        <v>115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5" t="str">
        <f t="shared" ref="H112:H119" si="51">IFERROR(G112/F112-1,"-")</f>
        <v>-</v>
      </c>
      <c r="I112" s="179" t="str">
        <f t="shared" si="35"/>
        <v>-</v>
      </c>
      <c r="J112" s="165">
        <f t="shared" ref="J112:J119" si="52">G112/G$9</f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5" t="str">
        <f t="shared" ref="P112:P119" si="53">IFERROR(O112/N112-1,"-")</f>
        <v>-</v>
      </c>
      <c r="Q112" s="179" t="str">
        <f t="shared" si="42"/>
        <v>-</v>
      </c>
      <c r="R112" s="165">
        <f t="shared" ref="R112:R119" si="54">O112/O$9</f>
        <v>0</v>
      </c>
      <c r="S112" s="164">
        <v>23009</v>
      </c>
      <c r="T112" s="164">
        <v>77726</v>
      </c>
      <c r="U112" s="164">
        <v>113230</v>
      </c>
      <c r="V112" s="164">
        <v>102157</v>
      </c>
      <c r="W112" s="164">
        <v>102824</v>
      </c>
      <c r="X112" s="165">
        <f t="shared" ref="X112:X119" si="55">IFERROR(W112/V112-1,"-")</f>
        <v>6.5291658917157047E-3</v>
      </c>
      <c r="Y112" s="179">
        <f t="shared" si="43"/>
        <v>3.4688600112999257</v>
      </c>
      <c r="Z112" s="165">
        <f t="shared" si="50"/>
        <v>2.7692288126971207E-2</v>
      </c>
    </row>
    <row r="113" spans="1:26" x14ac:dyDescent="0.25">
      <c r="A113" s="162" t="s">
        <v>118</v>
      </c>
      <c r="B113" s="163" t="s">
        <v>118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5" t="str">
        <f t="shared" si="51"/>
        <v>-</v>
      </c>
      <c r="I113" s="179" t="str">
        <f t="shared" si="35"/>
        <v>-</v>
      </c>
      <c r="J113" s="165">
        <f t="shared" si="52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5" t="str">
        <f t="shared" si="53"/>
        <v>-</v>
      </c>
      <c r="Q113" s="179" t="str">
        <f t="shared" si="42"/>
        <v>-</v>
      </c>
      <c r="R113" s="165">
        <f t="shared" si="54"/>
        <v>0</v>
      </c>
      <c r="S113" s="164">
        <v>6854</v>
      </c>
      <c r="T113" s="164">
        <v>5917</v>
      </c>
      <c r="U113" s="164">
        <v>7594</v>
      </c>
      <c r="V113" s="164">
        <v>7215</v>
      </c>
      <c r="W113" s="164">
        <v>8179</v>
      </c>
      <c r="X113" s="165">
        <f t="shared" si="55"/>
        <v>0.13361053361053354</v>
      </c>
      <c r="Y113" s="179">
        <f t="shared" si="43"/>
        <v>0.19331777064487898</v>
      </c>
      <c r="Z113" s="165">
        <f t="shared" si="50"/>
        <v>1.8572395658060527E-3</v>
      </c>
    </row>
    <row r="114" spans="1:26" x14ac:dyDescent="0.25">
      <c r="A114" s="162" t="s">
        <v>121</v>
      </c>
      <c r="B114" s="163" t="s">
        <v>121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5" t="str">
        <f t="shared" si="51"/>
        <v>-</v>
      </c>
      <c r="I114" s="179" t="str">
        <f t="shared" si="35"/>
        <v>-</v>
      </c>
      <c r="J114" s="165">
        <f t="shared" si="52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5" t="str">
        <f t="shared" si="53"/>
        <v>-</v>
      </c>
      <c r="Q114" s="179" t="str">
        <f t="shared" si="42"/>
        <v>-</v>
      </c>
      <c r="R114" s="165">
        <f t="shared" si="54"/>
        <v>0</v>
      </c>
      <c r="S114" s="164">
        <v>6300</v>
      </c>
      <c r="T114" s="164">
        <v>8638</v>
      </c>
      <c r="U114" s="164">
        <v>12056</v>
      </c>
      <c r="V114" s="164">
        <v>12800</v>
      </c>
      <c r="W114" s="164">
        <v>14175</v>
      </c>
      <c r="X114" s="165">
        <f t="shared" si="55"/>
        <v>0.107421875</v>
      </c>
      <c r="Y114" s="179">
        <f t="shared" si="43"/>
        <v>1.25</v>
      </c>
      <c r="Z114" s="165">
        <f t="shared" si="50"/>
        <v>2.9484962082377891E-3</v>
      </c>
    </row>
    <row r="115" spans="1:26" x14ac:dyDescent="0.25">
      <c r="A115" s="162" t="s">
        <v>128</v>
      </c>
      <c r="B115" s="163" t="s">
        <v>128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5" t="str">
        <f t="shared" si="51"/>
        <v>-</v>
      </c>
      <c r="I115" s="179" t="str">
        <f t="shared" si="35"/>
        <v>-</v>
      </c>
      <c r="J115" s="165">
        <f t="shared" si="52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5" t="str">
        <f t="shared" si="53"/>
        <v>-</v>
      </c>
      <c r="Q115" s="179" t="str">
        <f t="shared" si="42"/>
        <v>-</v>
      </c>
      <c r="R115" s="165">
        <f t="shared" si="54"/>
        <v>0</v>
      </c>
      <c r="S115" s="164">
        <v>3529</v>
      </c>
      <c r="T115" s="164">
        <v>5894</v>
      </c>
      <c r="U115" s="164">
        <v>6032</v>
      </c>
      <c r="V115" s="164">
        <v>5918</v>
      </c>
      <c r="W115" s="164">
        <v>5786</v>
      </c>
      <c r="X115" s="165">
        <f t="shared" si="55"/>
        <v>-2.2304832713754608E-2</v>
      </c>
      <c r="Y115" s="179">
        <f t="shared" si="43"/>
        <v>0.63955794842731661</v>
      </c>
      <c r="Z115" s="165">
        <f t="shared" si="50"/>
        <v>1.4752263709431274E-3</v>
      </c>
    </row>
    <row r="116" spans="1:26" x14ac:dyDescent="0.25">
      <c r="A116" s="162" t="s">
        <v>124</v>
      </c>
      <c r="B116" s="163" t="s">
        <v>124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5" t="str">
        <f t="shared" si="51"/>
        <v>-</v>
      </c>
      <c r="I116" s="179" t="str">
        <f t="shared" si="35"/>
        <v>-</v>
      </c>
      <c r="J116" s="165">
        <f t="shared" si="52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5" t="str">
        <f t="shared" si="53"/>
        <v>-</v>
      </c>
      <c r="Q116" s="179" t="str">
        <f t="shared" si="42"/>
        <v>-</v>
      </c>
      <c r="R116" s="165">
        <f t="shared" si="54"/>
        <v>0</v>
      </c>
      <c r="S116" s="164">
        <v>4170</v>
      </c>
      <c r="T116" s="164">
        <v>4317</v>
      </c>
      <c r="U116" s="164">
        <v>4916</v>
      </c>
      <c r="V116" s="164">
        <v>4686</v>
      </c>
      <c r="W116" s="164">
        <v>4352</v>
      </c>
      <c r="X116" s="165">
        <f t="shared" si="55"/>
        <v>-7.1276141698676909E-2</v>
      </c>
      <c r="Y116" s="179">
        <f t="shared" si="43"/>
        <v>4.3645083932853712E-2</v>
      </c>
      <c r="Z116" s="165">
        <f t="shared" si="50"/>
        <v>1.2022899269821643E-3</v>
      </c>
    </row>
    <row r="117" spans="1:26" x14ac:dyDescent="0.25">
      <c r="A117" s="162" t="s">
        <v>133</v>
      </c>
      <c r="B117" s="163" t="s">
        <v>133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5" t="str">
        <f t="shared" si="51"/>
        <v>-</v>
      </c>
      <c r="I117" s="179" t="str">
        <f t="shared" si="35"/>
        <v>-</v>
      </c>
      <c r="J117" s="165">
        <f t="shared" si="52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5" t="str">
        <f t="shared" si="53"/>
        <v>-</v>
      </c>
      <c r="Q117" s="179" t="str">
        <f t="shared" si="42"/>
        <v>-</v>
      </c>
      <c r="R117" s="165">
        <f t="shared" si="54"/>
        <v>0</v>
      </c>
      <c r="S117" s="164">
        <v>308</v>
      </c>
      <c r="T117" s="164">
        <v>1123</v>
      </c>
      <c r="U117" s="164">
        <v>1300</v>
      </c>
      <c r="V117" s="164">
        <v>1069</v>
      </c>
      <c r="W117" s="164">
        <v>1258</v>
      </c>
      <c r="X117" s="165">
        <f t="shared" si="55"/>
        <v>0.17680074836295612</v>
      </c>
      <c r="Y117" s="179">
        <f t="shared" si="43"/>
        <v>3.0844155844155843</v>
      </c>
      <c r="Z117" s="165">
        <f t="shared" si="50"/>
        <v>3.17936717875674E-4</v>
      </c>
    </row>
    <row r="118" spans="1:26" x14ac:dyDescent="0.25">
      <c r="A118" s="162" t="s">
        <v>136</v>
      </c>
      <c r="B118" s="163" t="s">
        <v>136</v>
      </c>
      <c r="C118" s="164">
        <v>0</v>
      </c>
      <c r="D118" s="164">
        <v>0</v>
      </c>
      <c r="E118" s="164">
        <v>0</v>
      </c>
      <c r="F118" s="164">
        <v>0</v>
      </c>
      <c r="G118" s="164">
        <v>0</v>
      </c>
      <c r="H118" s="165" t="str">
        <f t="shared" si="51"/>
        <v>-</v>
      </c>
      <c r="I118" s="179" t="str">
        <f t="shared" si="35"/>
        <v>-</v>
      </c>
      <c r="J118" s="165">
        <f t="shared" si="52"/>
        <v>0</v>
      </c>
      <c r="K118" s="164">
        <v>0</v>
      </c>
      <c r="L118" s="164">
        <v>0</v>
      </c>
      <c r="M118" s="164">
        <v>0</v>
      </c>
      <c r="N118" s="164">
        <v>0</v>
      </c>
      <c r="O118" s="164">
        <v>0</v>
      </c>
      <c r="P118" s="165" t="str">
        <f t="shared" si="53"/>
        <v>-</v>
      </c>
      <c r="Q118" s="179" t="str">
        <f t="shared" si="42"/>
        <v>-</v>
      </c>
      <c r="R118" s="165">
        <f t="shared" si="54"/>
        <v>0</v>
      </c>
      <c r="S118" s="164">
        <v>470</v>
      </c>
      <c r="T118" s="164">
        <v>840</v>
      </c>
      <c r="U118" s="164">
        <v>770</v>
      </c>
      <c r="V118" s="164">
        <v>1368</v>
      </c>
      <c r="W118" s="164">
        <v>921</v>
      </c>
      <c r="X118" s="165">
        <f t="shared" si="55"/>
        <v>-0.32675438596491224</v>
      </c>
      <c r="Y118" s="179">
        <f t="shared" si="43"/>
        <v>0.95957446808510638</v>
      </c>
      <c r="Z118" s="165">
        <f t="shared" si="50"/>
        <v>1.883163636648223E-4</v>
      </c>
    </row>
    <row r="119" spans="1:26" x14ac:dyDescent="0.25">
      <c r="A119" s="167" t="s">
        <v>150</v>
      </c>
      <c r="B119" s="168" t="s">
        <v>150</v>
      </c>
      <c r="C119" s="169">
        <f>C111-SUM(C112:C118)</f>
        <v>0</v>
      </c>
      <c r="D119" s="169">
        <f>D111-SUM(D112:D118)</f>
        <v>0</v>
      </c>
      <c r="E119" s="169">
        <f>E111-SUM(E112:E118)</f>
        <v>0</v>
      </c>
      <c r="F119" s="169">
        <f>F111-SUM(F112:F118)</f>
        <v>0</v>
      </c>
      <c r="G119" s="169">
        <f>G111-SUM(G112:G118)</f>
        <v>0</v>
      </c>
      <c r="H119" s="170" t="str">
        <f t="shared" si="51"/>
        <v>-</v>
      </c>
      <c r="I119" s="180" t="str">
        <f t="shared" si="35"/>
        <v>-</v>
      </c>
      <c r="J119" s="170">
        <f t="shared" si="52"/>
        <v>0</v>
      </c>
      <c r="K119" s="169">
        <f>K111-SUM(K112:K118)</f>
        <v>0</v>
      </c>
      <c r="L119" s="169">
        <f>L111-SUM(L112:L118)</f>
        <v>0</v>
      </c>
      <c r="M119" s="169">
        <f>M111-SUM(M112:M118)</f>
        <v>0</v>
      </c>
      <c r="N119" s="169">
        <f>N111-SUM(N112:N118)</f>
        <v>0</v>
      </c>
      <c r="O119" s="169">
        <f>O111-SUM(O112:O118)</f>
        <v>0</v>
      </c>
      <c r="P119" s="170" t="str">
        <f t="shared" si="53"/>
        <v>-</v>
      </c>
      <c r="Q119" s="180" t="str">
        <f t="shared" si="42"/>
        <v>-</v>
      </c>
      <c r="R119" s="170">
        <f t="shared" si="54"/>
        <v>0</v>
      </c>
      <c r="S119" s="169">
        <f>S111-SUM(S112:S118)</f>
        <v>11698</v>
      </c>
      <c r="T119" s="169">
        <f>T111-SUM(T112:T118)</f>
        <v>24207</v>
      </c>
      <c r="U119" s="169">
        <f>U111-SUM(U112:U118)</f>
        <v>26320</v>
      </c>
      <c r="V119" s="169">
        <f>V111-SUM(V112:V118)</f>
        <v>28586</v>
      </c>
      <c r="W119" s="169">
        <f>W111-SUM(W112:W118)</f>
        <v>34156</v>
      </c>
      <c r="X119" s="170">
        <f t="shared" si="55"/>
        <v>0.19485062618064797</v>
      </c>
      <c r="Y119" s="180">
        <f t="shared" si="43"/>
        <v>1.9198153530518036</v>
      </c>
      <c r="Z119" s="170">
        <f t="shared" si="50"/>
        <v>6.4369957034521082E-3</v>
      </c>
    </row>
    <row r="120" spans="1:26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</row>
    <row r="121" spans="1:26" x14ac:dyDescent="0.25">
      <c r="A121" s="1" t="s">
        <v>0</v>
      </c>
      <c r="B121" s="156" t="s">
        <v>73</v>
      </c>
      <c r="C121" s="176">
        <f>C122+C125</f>
        <v>61314</v>
      </c>
      <c r="D121" s="176">
        <f>D122+D125</f>
        <v>93434</v>
      </c>
      <c r="E121" s="176">
        <f>E122+E125</f>
        <v>94365</v>
      </c>
      <c r="F121" s="176">
        <f>F122+F125</f>
        <v>99219</v>
      </c>
      <c r="G121" s="176">
        <f>G122+G125</f>
        <v>96001</v>
      </c>
      <c r="H121" s="177">
        <f>IFERROR(G121/F121-1,"-")</f>
        <v>-3.2433304105060512E-2</v>
      </c>
      <c r="I121" s="177">
        <f t="shared" si="35"/>
        <v>0.56572724010829512</v>
      </c>
      <c r="J121" s="177">
        <f>G121/G$9</f>
        <v>0.12629849285368472</v>
      </c>
      <c r="K121" s="176">
        <f>K122+K125</f>
        <v>102944</v>
      </c>
      <c r="L121" s="176">
        <f>L122+L125</f>
        <v>135697</v>
      </c>
      <c r="M121" s="176">
        <f>M122+M125</f>
        <v>145679</v>
      </c>
      <c r="N121" s="176">
        <f>N122+N125</f>
        <v>151188</v>
      </c>
      <c r="O121" s="176">
        <f>O122+O125</f>
        <v>186600</v>
      </c>
      <c r="P121" s="177">
        <f>IFERROR(O121/N121-1,"-")</f>
        <v>0.23422493848718151</v>
      </c>
      <c r="Q121" s="177">
        <f t="shared" si="42"/>
        <v>0.81263599626981664</v>
      </c>
      <c r="R121" s="177">
        <f>O121/O$9</f>
        <v>5.4264109177293872E-2</v>
      </c>
      <c r="S121" s="176">
        <f>S122+S125</f>
        <v>164258</v>
      </c>
      <c r="T121" s="176">
        <f>T122+T125</f>
        <v>229131</v>
      </c>
      <c r="U121" s="176">
        <f>U122+U125</f>
        <v>240044</v>
      </c>
      <c r="V121" s="176">
        <f>V122+V125</f>
        <v>250407</v>
      </c>
      <c r="W121" s="176">
        <f>W122+W125</f>
        <v>282601</v>
      </c>
      <c r="X121" s="177">
        <f>IFERROR(W121/V121-1,"-")</f>
        <v>0.12856669342310711</v>
      </c>
      <c r="Y121" s="177">
        <f t="shared" si="43"/>
        <v>0.72047023584848224</v>
      </c>
      <c r="Z121" s="177">
        <f t="shared" ref="Z121:Z133" si="56">U121/U$9</f>
        <v>5.8706770389037148E-2</v>
      </c>
    </row>
    <row r="122" spans="1:26" x14ac:dyDescent="0.25">
      <c r="A122" s="1" t="s">
        <v>101</v>
      </c>
      <c r="B122" s="159" t="s">
        <v>102</v>
      </c>
      <c r="C122" s="160">
        <v>32824</v>
      </c>
      <c r="D122" s="160">
        <v>51574</v>
      </c>
      <c r="E122" s="160">
        <v>61454</v>
      </c>
      <c r="F122" s="160">
        <v>66290</v>
      </c>
      <c r="G122" s="160">
        <v>61164</v>
      </c>
      <c r="H122" s="161">
        <f>IFERROR(G122/F122-1,"-")</f>
        <v>-7.732689696786843E-2</v>
      </c>
      <c r="I122" s="178">
        <f t="shared" si="35"/>
        <v>0.8633926395320497</v>
      </c>
      <c r="J122" s="161">
        <f>G122/G$9</f>
        <v>8.0467089060559494E-2</v>
      </c>
      <c r="K122" s="160">
        <v>71733</v>
      </c>
      <c r="L122" s="160">
        <v>83312</v>
      </c>
      <c r="M122" s="160">
        <v>85760</v>
      </c>
      <c r="N122" s="160">
        <v>89698</v>
      </c>
      <c r="O122" s="160">
        <v>117239</v>
      </c>
      <c r="P122" s="161">
        <f>IFERROR(O122/N122-1,"-")</f>
        <v>0.30704140560547621</v>
      </c>
      <c r="Q122" s="178">
        <f t="shared" si="42"/>
        <v>0.63438027128378849</v>
      </c>
      <c r="R122" s="161">
        <f>O122/O$9</f>
        <v>3.4093622164184115E-2</v>
      </c>
      <c r="S122" s="160">
        <v>104557</v>
      </c>
      <c r="T122" s="160">
        <v>134886</v>
      </c>
      <c r="U122" s="160">
        <v>147214</v>
      </c>
      <c r="V122" s="160">
        <v>155988</v>
      </c>
      <c r="W122" s="160">
        <v>178403</v>
      </c>
      <c r="X122" s="161">
        <f>IFERROR(W122/V122-1,"-")</f>
        <v>0.14369695104751656</v>
      </c>
      <c r="Y122" s="178">
        <f t="shared" si="43"/>
        <v>0.7062750461470777</v>
      </c>
      <c r="Z122" s="161">
        <f t="shared" si="56"/>
        <v>3.6003643065653443E-2</v>
      </c>
    </row>
    <row r="123" spans="1:26" x14ac:dyDescent="0.25">
      <c r="A123" s="162" t="s">
        <v>108</v>
      </c>
      <c r="B123" s="163" t="s">
        <v>108</v>
      </c>
      <c r="C123" s="164">
        <v>15693</v>
      </c>
      <c r="D123" s="164">
        <v>29334</v>
      </c>
      <c r="E123" s="164">
        <v>30291</v>
      </c>
      <c r="F123" s="164">
        <v>37901</v>
      </c>
      <c r="G123" s="164">
        <v>37417</v>
      </c>
      <c r="H123" s="165">
        <f>IFERROR(G123/F123-1,"-")</f>
        <v>-1.2770111606553947E-2</v>
      </c>
      <c r="I123" s="179">
        <f t="shared" si="35"/>
        <v>1.3843114764544699</v>
      </c>
      <c r="J123" s="165">
        <f>G123/G$9</f>
        <v>4.9225640431936349E-2</v>
      </c>
      <c r="K123" s="164">
        <v>37554</v>
      </c>
      <c r="L123" s="164">
        <v>40531</v>
      </c>
      <c r="M123" s="164">
        <v>36734</v>
      </c>
      <c r="N123" s="164">
        <v>37287</v>
      </c>
      <c r="O123" s="164">
        <v>56045</v>
      </c>
      <c r="P123" s="165">
        <f>IFERROR(O123/N123-1,"-")</f>
        <v>0.50307077533724898</v>
      </c>
      <c r="Q123" s="179">
        <f t="shared" si="42"/>
        <v>0.49238429994141764</v>
      </c>
      <c r="R123" s="165">
        <f>O123/O$9</f>
        <v>1.6298135042022696E-2</v>
      </c>
      <c r="S123" s="164">
        <v>53247</v>
      </c>
      <c r="T123" s="164">
        <v>69865</v>
      </c>
      <c r="U123" s="164">
        <v>67025</v>
      </c>
      <c r="V123" s="164">
        <v>75188</v>
      </c>
      <c r="W123" s="164">
        <v>93462</v>
      </c>
      <c r="X123" s="165">
        <f>IFERROR(W123/V123-1,"-")</f>
        <v>0.24304410278235888</v>
      </c>
      <c r="Y123" s="179">
        <f t="shared" si="43"/>
        <v>0.75525381711645734</v>
      </c>
      <c r="Z123" s="165">
        <f t="shared" si="56"/>
        <v>1.6392083473551578E-2</v>
      </c>
    </row>
    <row r="124" spans="1:26" x14ac:dyDescent="0.25">
      <c r="A124" s="162" t="s">
        <v>105</v>
      </c>
      <c r="B124" s="163" t="s">
        <v>105</v>
      </c>
      <c r="C124" s="164">
        <v>17131</v>
      </c>
      <c r="D124" s="164">
        <v>22240</v>
      </c>
      <c r="E124" s="164">
        <v>31163</v>
      </c>
      <c r="F124" s="164">
        <v>28389</v>
      </c>
      <c r="G124" s="164">
        <v>23747</v>
      </c>
      <c r="H124" s="165">
        <f>IFERROR(G124/F124-1,"-")</f>
        <v>-0.16351403712705626</v>
      </c>
      <c r="I124" s="179">
        <f t="shared" si="35"/>
        <v>0.38620045531492608</v>
      </c>
      <c r="J124" s="165">
        <f>G124/G$9</f>
        <v>3.1241448628623152E-2</v>
      </c>
      <c r="K124" s="164">
        <v>34179</v>
      </c>
      <c r="L124" s="164">
        <v>42781</v>
      </c>
      <c r="M124" s="164">
        <v>49026</v>
      </c>
      <c r="N124" s="164">
        <v>52411</v>
      </c>
      <c r="O124" s="164">
        <v>61194</v>
      </c>
      <c r="P124" s="165">
        <f>IFERROR(O124/N124-1,"-")</f>
        <v>0.16757932495086902</v>
      </c>
      <c r="Q124" s="179">
        <f t="shared" si="42"/>
        <v>0.79039761256912144</v>
      </c>
      <c r="R124" s="165">
        <f>O124/O$9</f>
        <v>1.7795487122161422E-2</v>
      </c>
      <c r="S124" s="164">
        <v>51310</v>
      </c>
      <c r="T124" s="164">
        <v>65021</v>
      </c>
      <c r="U124" s="164">
        <v>80189</v>
      </c>
      <c r="V124" s="164">
        <v>80800</v>
      </c>
      <c r="W124" s="164">
        <v>84941</v>
      </c>
      <c r="X124" s="165">
        <f>IFERROR(W124/V124-1,"-")</f>
        <v>5.1250000000000018E-2</v>
      </c>
      <c r="Y124" s="179">
        <f t="shared" si="43"/>
        <v>0.65544728123172868</v>
      </c>
      <c r="Z124" s="165">
        <f t="shared" si="56"/>
        <v>1.9611559592101865E-2</v>
      </c>
    </row>
    <row r="125" spans="1:26" x14ac:dyDescent="0.25">
      <c r="A125" s="1" t="s">
        <v>151</v>
      </c>
      <c r="B125" s="159" t="s">
        <v>112</v>
      </c>
      <c r="C125" s="160">
        <v>28490</v>
      </c>
      <c r="D125" s="160">
        <v>41860</v>
      </c>
      <c r="E125" s="160">
        <v>32911</v>
      </c>
      <c r="F125" s="160">
        <v>32929</v>
      </c>
      <c r="G125" s="160">
        <v>34837</v>
      </c>
      <c r="H125" s="161">
        <f>IFERROR(G125/F125-1,"-")</f>
        <v>5.7942846730845154E-2</v>
      </c>
      <c r="I125" s="178">
        <f t="shared" si="35"/>
        <v>0.22277992277992276</v>
      </c>
      <c r="J125" s="161">
        <f>G125/G$9</f>
        <v>4.5831403793125225E-2</v>
      </c>
      <c r="K125" s="160">
        <v>31211</v>
      </c>
      <c r="L125" s="160">
        <v>52385</v>
      </c>
      <c r="M125" s="160">
        <v>59919</v>
      </c>
      <c r="N125" s="160">
        <v>61490</v>
      </c>
      <c r="O125" s="160">
        <v>69361</v>
      </c>
      <c r="P125" s="161">
        <f>IFERROR(O125/N125-1,"-")</f>
        <v>0.12800455358594887</v>
      </c>
      <c r="Q125" s="178">
        <f t="shared" si="42"/>
        <v>1.2223254621767965</v>
      </c>
      <c r="R125" s="161">
        <f>O125/O$9</f>
        <v>2.0170487013109754E-2</v>
      </c>
      <c r="S125" s="160">
        <v>59701</v>
      </c>
      <c r="T125" s="160">
        <v>94245</v>
      </c>
      <c r="U125" s="160">
        <v>92830</v>
      </c>
      <c r="V125" s="160">
        <v>94419</v>
      </c>
      <c r="W125" s="160">
        <v>104198</v>
      </c>
      <c r="X125" s="161">
        <f>IFERROR(W125/V125-1,"-")</f>
        <v>0.10357025598661296</v>
      </c>
      <c r="Y125" s="178">
        <f t="shared" si="43"/>
        <v>0.74533089897991656</v>
      </c>
      <c r="Z125" s="161">
        <f t="shared" si="56"/>
        <v>2.2703127323383709E-2</v>
      </c>
    </row>
    <row r="126" spans="1:26" x14ac:dyDescent="0.25">
      <c r="A126" s="162" t="s">
        <v>115</v>
      </c>
      <c r="B126" s="163" t="s">
        <v>115</v>
      </c>
      <c r="C126" s="164">
        <v>653</v>
      </c>
      <c r="D126" s="164">
        <v>2495</v>
      </c>
      <c r="E126" s="164">
        <v>3075</v>
      </c>
      <c r="F126" s="164">
        <v>2418</v>
      </c>
      <c r="G126" s="164">
        <v>2592</v>
      </c>
      <c r="H126" s="165">
        <f t="shared" ref="H126:H133" si="57">IFERROR(G126/F126-1,"-")</f>
        <v>7.1960297766749282E-2</v>
      </c>
      <c r="I126" s="179">
        <f t="shared" si="35"/>
        <v>2.9693721286370596</v>
      </c>
      <c r="J126" s="165">
        <f t="shared" ref="J126:J133" si="58">G126/G$9</f>
        <v>3.4100237859683836E-3</v>
      </c>
      <c r="K126" s="164">
        <v>2683</v>
      </c>
      <c r="L126" s="164">
        <v>7422</v>
      </c>
      <c r="M126" s="164">
        <v>8579</v>
      </c>
      <c r="N126" s="164">
        <v>8260</v>
      </c>
      <c r="O126" s="164">
        <v>7864</v>
      </c>
      <c r="P126" s="165">
        <f t="shared" ref="P126:P133" si="59">IFERROR(O126/N126-1,"-")</f>
        <v>-4.7941888619854711E-2</v>
      </c>
      <c r="Q126" s="179">
        <f t="shared" si="42"/>
        <v>1.9310473350726798</v>
      </c>
      <c r="R126" s="165">
        <f t="shared" ref="R126:R133" si="60">O126/O$9</f>
        <v>2.2868861445350429E-3</v>
      </c>
      <c r="S126" s="164">
        <v>3336</v>
      </c>
      <c r="T126" s="164">
        <v>9917</v>
      </c>
      <c r="U126" s="164">
        <v>11654</v>
      </c>
      <c r="V126" s="164">
        <v>10678</v>
      </c>
      <c r="W126" s="164">
        <v>10456</v>
      </c>
      <c r="X126" s="165">
        <f t="shared" ref="X126:X133" si="61">IFERROR(W126/V126-1,"-")</f>
        <v>-2.0790410189174047E-2</v>
      </c>
      <c r="Y126" s="179">
        <f t="shared" si="43"/>
        <v>2.1342925659472423</v>
      </c>
      <c r="Z126" s="165">
        <f t="shared" si="56"/>
        <v>2.8501803924023887E-3</v>
      </c>
    </row>
    <row r="127" spans="1:26" x14ac:dyDescent="0.25">
      <c r="A127" s="162" t="s">
        <v>118</v>
      </c>
      <c r="B127" s="163" t="s">
        <v>118</v>
      </c>
      <c r="C127" s="164">
        <v>2401</v>
      </c>
      <c r="D127" s="164">
        <v>4143</v>
      </c>
      <c r="E127" s="164">
        <v>4499</v>
      </c>
      <c r="F127" s="164">
        <v>4518</v>
      </c>
      <c r="G127" s="164">
        <v>5144</v>
      </c>
      <c r="H127" s="165">
        <f t="shared" si="57"/>
        <v>0.13855688357680385</v>
      </c>
      <c r="I127" s="179">
        <f t="shared" si="35"/>
        <v>1.1424406497292794</v>
      </c>
      <c r="J127" s="165">
        <f t="shared" si="58"/>
        <v>6.7674237480792303E-3</v>
      </c>
      <c r="K127" s="164">
        <v>4913</v>
      </c>
      <c r="L127" s="164">
        <v>7118</v>
      </c>
      <c r="M127" s="164">
        <v>8816</v>
      </c>
      <c r="N127" s="164">
        <v>8623</v>
      </c>
      <c r="O127" s="164">
        <v>10273</v>
      </c>
      <c r="P127" s="165">
        <f t="shared" si="59"/>
        <v>0.19134871854343038</v>
      </c>
      <c r="Q127" s="179">
        <f t="shared" si="42"/>
        <v>1.0909831060451864</v>
      </c>
      <c r="R127" s="165">
        <f t="shared" si="60"/>
        <v>2.9874340491872452E-3</v>
      </c>
      <c r="S127" s="164">
        <v>7314</v>
      </c>
      <c r="T127" s="164">
        <v>11261</v>
      </c>
      <c r="U127" s="164">
        <v>13315</v>
      </c>
      <c r="V127" s="164">
        <v>13141</v>
      </c>
      <c r="W127" s="164">
        <v>15417</v>
      </c>
      <c r="X127" s="165">
        <f t="shared" si="61"/>
        <v>0.17319838672855936</v>
      </c>
      <c r="Y127" s="179">
        <f t="shared" si="43"/>
        <v>1.1078753076292043</v>
      </c>
      <c r="Z127" s="165">
        <f t="shared" si="56"/>
        <v>3.2564056911650765E-3</v>
      </c>
    </row>
    <row r="128" spans="1:26" x14ac:dyDescent="0.25">
      <c r="A128" s="162" t="s">
        <v>121</v>
      </c>
      <c r="B128" s="163" t="s">
        <v>121</v>
      </c>
      <c r="C128" s="164">
        <v>2102</v>
      </c>
      <c r="D128" s="164">
        <v>2821</v>
      </c>
      <c r="E128" s="164">
        <v>3024</v>
      </c>
      <c r="F128" s="164">
        <v>2762</v>
      </c>
      <c r="G128" s="164">
        <v>2930</v>
      </c>
      <c r="H128" s="165">
        <f t="shared" si="57"/>
        <v>6.0825488776249159E-2</v>
      </c>
      <c r="I128" s="179">
        <f t="shared" si="35"/>
        <v>0.3939105613701237</v>
      </c>
      <c r="J128" s="165">
        <f t="shared" si="58"/>
        <v>3.8546950975645693E-3</v>
      </c>
      <c r="K128" s="164">
        <v>5032</v>
      </c>
      <c r="L128" s="164">
        <v>5703</v>
      </c>
      <c r="M128" s="164">
        <v>5756</v>
      </c>
      <c r="N128" s="164">
        <v>5825</v>
      </c>
      <c r="O128" s="164">
        <v>6604</v>
      </c>
      <c r="P128" s="165">
        <f t="shared" si="59"/>
        <v>0.13373390557939913</v>
      </c>
      <c r="Q128" s="179">
        <f t="shared" si="42"/>
        <v>0.31240063593004774</v>
      </c>
      <c r="R128" s="165">
        <f t="shared" si="60"/>
        <v>1.9204725455886857E-3</v>
      </c>
      <c r="S128" s="164">
        <v>7134</v>
      </c>
      <c r="T128" s="164">
        <v>8524</v>
      </c>
      <c r="U128" s="164">
        <v>8780</v>
      </c>
      <c r="V128" s="164">
        <v>8587</v>
      </c>
      <c r="W128" s="164">
        <v>9534</v>
      </c>
      <c r="X128" s="165">
        <f t="shared" si="61"/>
        <v>0.11028298590893204</v>
      </c>
      <c r="Y128" s="179">
        <f t="shared" si="43"/>
        <v>0.33641715727502097</v>
      </c>
      <c r="Z128" s="165">
        <f t="shared" si="56"/>
        <v>2.1472956791910905E-3</v>
      </c>
    </row>
    <row r="129" spans="1:26" x14ac:dyDescent="0.25">
      <c r="A129" s="162" t="s">
        <v>128</v>
      </c>
      <c r="B129" s="163" t="s">
        <v>128</v>
      </c>
      <c r="C129" s="164">
        <v>359</v>
      </c>
      <c r="D129" s="164">
        <v>801</v>
      </c>
      <c r="E129" s="164">
        <v>649</v>
      </c>
      <c r="F129" s="164">
        <v>650</v>
      </c>
      <c r="G129" s="164">
        <v>829</v>
      </c>
      <c r="H129" s="165">
        <f t="shared" si="57"/>
        <v>0.27538461538461534</v>
      </c>
      <c r="I129" s="179">
        <f t="shared" si="35"/>
        <v>1.3091922005571033</v>
      </c>
      <c r="J129" s="165">
        <f t="shared" si="58"/>
        <v>1.0906287494474498E-3</v>
      </c>
      <c r="K129" s="164">
        <v>974</v>
      </c>
      <c r="L129" s="164">
        <v>1772</v>
      </c>
      <c r="M129" s="164">
        <v>1988</v>
      </c>
      <c r="N129" s="164">
        <v>1706</v>
      </c>
      <c r="O129" s="164">
        <v>1937</v>
      </c>
      <c r="P129" s="165">
        <f t="shared" si="59"/>
        <v>0.13540445486518182</v>
      </c>
      <c r="Q129" s="179">
        <f t="shared" si="42"/>
        <v>0.98870636550308011</v>
      </c>
      <c r="R129" s="165">
        <f t="shared" si="60"/>
        <v>5.6328820726912233E-4</v>
      </c>
      <c r="S129" s="164">
        <v>1333</v>
      </c>
      <c r="T129" s="164">
        <v>2573</v>
      </c>
      <c r="U129" s="164">
        <v>2637</v>
      </c>
      <c r="V129" s="164">
        <v>2356</v>
      </c>
      <c r="W129" s="164">
        <v>2766</v>
      </c>
      <c r="X129" s="165">
        <f t="shared" si="61"/>
        <v>0.17402376910016981</v>
      </c>
      <c r="Y129" s="179">
        <f t="shared" si="43"/>
        <v>1.075018754688672</v>
      </c>
      <c r="Z129" s="165">
        <f t="shared" si="56"/>
        <v>6.4492240387550187E-4</v>
      </c>
    </row>
    <row r="130" spans="1:26" x14ac:dyDescent="0.25">
      <c r="A130" s="162" t="s">
        <v>124</v>
      </c>
      <c r="B130" s="163" t="s">
        <v>124</v>
      </c>
      <c r="C130" s="164">
        <v>312</v>
      </c>
      <c r="D130" s="164">
        <v>635</v>
      </c>
      <c r="E130" s="164">
        <v>527</v>
      </c>
      <c r="F130" s="164">
        <v>600</v>
      </c>
      <c r="G130" s="164">
        <v>555</v>
      </c>
      <c r="H130" s="165">
        <f t="shared" si="57"/>
        <v>-7.4999999999999956E-2</v>
      </c>
      <c r="I130" s="179">
        <f t="shared" si="35"/>
        <v>0.77884615384615374</v>
      </c>
      <c r="J130" s="165">
        <f t="shared" si="58"/>
        <v>7.3015555602332289E-4</v>
      </c>
      <c r="K130" s="164">
        <v>1045</v>
      </c>
      <c r="L130" s="164">
        <v>1201</v>
      </c>
      <c r="M130" s="164">
        <v>1408</v>
      </c>
      <c r="N130" s="164">
        <v>1497</v>
      </c>
      <c r="O130" s="164">
        <v>1985</v>
      </c>
      <c r="P130" s="165">
        <f t="shared" si="59"/>
        <v>0.32598530394121572</v>
      </c>
      <c r="Q130" s="179">
        <f t="shared" si="42"/>
        <v>0.8995215311004785</v>
      </c>
      <c r="R130" s="165">
        <f t="shared" si="60"/>
        <v>5.7724682056231689E-4</v>
      </c>
      <c r="S130" s="164">
        <v>1357</v>
      </c>
      <c r="T130" s="164">
        <v>1836</v>
      </c>
      <c r="U130" s="164">
        <v>1935</v>
      </c>
      <c r="V130" s="164">
        <v>2097</v>
      </c>
      <c r="W130" s="164">
        <v>2540</v>
      </c>
      <c r="X130" s="165">
        <f t="shared" si="61"/>
        <v>0.21125417262756319</v>
      </c>
      <c r="Y130" s="179">
        <f t="shared" si="43"/>
        <v>0.87177597641857041</v>
      </c>
      <c r="Z130" s="165">
        <f t="shared" si="56"/>
        <v>4.7323657622263789E-4</v>
      </c>
    </row>
    <row r="131" spans="1:26" x14ac:dyDescent="0.25">
      <c r="A131" s="162" t="s">
        <v>133</v>
      </c>
      <c r="B131" s="163" t="s">
        <v>133</v>
      </c>
      <c r="C131" s="164">
        <v>123</v>
      </c>
      <c r="D131" s="164">
        <v>250</v>
      </c>
      <c r="E131" s="164">
        <v>204</v>
      </c>
      <c r="F131" s="164">
        <v>235</v>
      </c>
      <c r="G131" s="164">
        <v>295</v>
      </c>
      <c r="H131" s="165">
        <f t="shared" si="57"/>
        <v>0.25531914893617014</v>
      </c>
      <c r="I131" s="179">
        <f t="shared" si="35"/>
        <v>1.3983739837398375</v>
      </c>
      <c r="J131" s="165">
        <f t="shared" si="58"/>
        <v>3.8810070094933379E-4</v>
      </c>
      <c r="K131" s="164">
        <v>432</v>
      </c>
      <c r="L131" s="164">
        <v>825</v>
      </c>
      <c r="M131" s="164">
        <v>1138</v>
      </c>
      <c r="N131" s="164">
        <v>1099</v>
      </c>
      <c r="O131" s="164">
        <v>833</v>
      </c>
      <c r="P131" s="165">
        <f t="shared" si="59"/>
        <v>-0.2420382165605095</v>
      </c>
      <c r="Q131" s="179">
        <f t="shared" si="42"/>
        <v>0.9282407407407407</v>
      </c>
      <c r="R131" s="165">
        <f t="shared" si="60"/>
        <v>2.4224010152564736E-4</v>
      </c>
      <c r="S131" s="164">
        <v>555</v>
      </c>
      <c r="T131" s="164">
        <v>1075</v>
      </c>
      <c r="U131" s="164">
        <v>1342</v>
      </c>
      <c r="V131" s="164">
        <v>1334</v>
      </c>
      <c r="W131" s="164">
        <v>1128</v>
      </c>
      <c r="X131" s="165">
        <f t="shared" si="61"/>
        <v>-0.15442278860569714</v>
      </c>
      <c r="Y131" s="179">
        <f t="shared" si="43"/>
        <v>1.0324324324324325</v>
      </c>
      <c r="Z131" s="165">
        <f t="shared" si="56"/>
        <v>3.2820851953011888E-4</v>
      </c>
    </row>
    <row r="132" spans="1:26" x14ac:dyDescent="0.25">
      <c r="A132" s="162" t="s">
        <v>136</v>
      </c>
      <c r="B132" s="163" t="s">
        <v>136</v>
      </c>
      <c r="C132" s="164">
        <v>177</v>
      </c>
      <c r="D132" s="164">
        <v>253</v>
      </c>
      <c r="E132" s="164">
        <v>358</v>
      </c>
      <c r="F132" s="164">
        <v>387</v>
      </c>
      <c r="G132" s="164">
        <v>299</v>
      </c>
      <c r="H132" s="165">
        <f t="shared" si="57"/>
        <v>-0.22739018087855301</v>
      </c>
      <c r="I132" s="179">
        <f t="shared" si="35"/>
        <v>0.68926553672316393</v>
      </c>
      <c r="J132" s="165">
        <f t="shared" si="58"/>
        <v>3.9336308333508746E-4</v>
      </c>
      <c r="K132" s="164">
        <v>742</v>
      </c>
      <c r="L132" s="164">
        <v>1632</v>
      </c>
      <c r="M132" s="164">
        <v>2097</v>
      </c>
      <c r="N132" s="164">
        <v>2115</v>
      </c>
      <c r="O132" s="164">
        <v>2068</v>
      </c>
      <c r="P132" s="165">
        <f t="shared" si="59"/>
        <v>-2.2222222222222254E-2</v>
      </c>
      <c r="Q132" s="179">
        <f t="shared" si="42"/>
        <v>1.7870619946091644</v>
      </c>
      <c r="R132" s="165">
        <f t="shared" si="60"/>
        <v>6.0138358938179916E-4</v>
      </c>
      <c r="S132" s="164">
        <v>919</v>
      </c>
      <c r="T132" s="164">
        <v>1885</v>
      </c>
      <c r="U132" s="164">
        <v>2455</v>
      </c>
      <c r="V132" s="164">
        <v>2502</v>
      </c>
      <c r="W132" s="164">
        <v>2367</v>
      </c>
      <c r="X132" s="165">
        <f t="shared" si="61"/>
        <v>-5.3956834532374098E-2</v>
      </c>
      <c r="Y132" s="179">
        <f t="shared" si="43"/>
        <v>1.5756256800870512</v>
      </c>
      <c r="Z132" s="165">
        <f t="shared" si="56"/>
        <v>6.0041126337290749E-4</v>
      </c>
    </row>
    <row r="133" spans="1:26" x14ac:dyDescent="0.25">
      <c r="A133" s="167" t="s">
        <v>150</v>
      </c>
      <c r="B133" s="168" t="s">
        <v>150</v>
      </c>
      <c r="C133" s="169">
        <f>C125-SUM(C126:C132)</f>
        <v>22363</v>
      </c>
      <c r="D133" s="169">
        <f>D125-SUM(D126:D132)</f>
        <v>30462</v>
      </c>
      <c r="E133" s="169">
        <f>E125-SUM(E126:E132)</f>
        <v>20575</v>
      </c>
      <c r="F133" s="169">
        <f>F125-SUM(F126:F132)</f>
        <v>21359</v>
      </c>
      <c r="G133" s="169">
        <f>G125-SUM(G126:G132)</f>
        <v>22193</v>
      </c>
      <c r="H133" s="170">
        <f t="shared" si="57"/>
        <v>3.9046771852614848E-2</v>
      </c>
      <c r="I133" s="180">
        <f t="shared" si="35"/>
        <v>-7.6018423288467529E-3</v>
      </c>
      <c r="J133" s="170">
        <f t="shared" si="58"/>
        <v>2.9197013071757847E-2</v>
      </c>
      <c r="K133" s="169">
        <f>K125-SUM(K126:K132)</f>
        <v>15390</v>
      </c>
      <c r="L133" s="169">
        <f>L125-SUM(L126:L132)</f>
        <v>26712</v>
      </c>
      <c r="M133" s="169">
        <f>M125-SUM(M126:M132)</f>
        <v>30137</v>
      </c>
      <c r="N133" s="169">
        <f>N125-SUM(N126:N132)</f>
        <v>32365</v>
      </c>
      <c r="O133" s="169">
        <f>O125-SUM(O126:O132)</f>
        <v>37797</v>
      </c>
      <c r="P133" s="170">
        <f t="shared" si="59"/>
        <v>0.16783562490344517</v>
      </c>
      <c r="Q133" s="180">
        <f t="shared" si="42"/>
        <v>1.4559454191033137</v>
      </c>
      <c r="R133" s="170">
        <f t="shared" si="60"/>
        <v>1.0991535555059896E-2</v>
      </c>
      <c r="S133" s="169">
        <f>S125-SUM(S126:S132)</f>
        <v>37753</v>
      </c>
      <c r="T133" s="169">
        <f>T125-SUM(T126:T132)</f>
        <v>57174</v>
      </c>
      <c r="U133" s="169">
        <f>U125-SUM(U126:U132)</f>
        <v>50712</v>
      </c>
      <c r="V133" s="169">
        <f>V125-SUM(V126:V132)</f>
        <v>53724</v>
      </c>
      <c r="W133" s="169">
        <f>W125-SUM(W126:W132)</f>
        <v>59990</v>
      </c>
      <c r="X133" s="170">
        <f t="shared" si="61"/>
        <v>0.11663316208770746</v>
      </c>
      <c r="Y133" s="180">
        <f t="shared" si="43"/>
        <v>0.58901279368527004</v>
      </c>
      <c r="Z133" s="170">
        <f t="shared" si="56"/>
        <v>1.2402466797623985E-2</v>
      </c>
    </row>
    <row r="134" spans="1:26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</row>
    <row r="135" spans="1:26" x14ac:dyDescent="0.25">
      <c r="A135" s="1" t="s">
        <v>0</v>
      </c>
      <c r="B135" s="156" t="s">
        <v>73</v>
      </c>
      <c r="C135" s="176">
        <f>C136+C139</f>
        <v>29237</v>
      </c>
      <c r="D135" s="176">
        <f>D136+D139</f>
        <v>47385</v>
      </c>
      <c r="E135" s="176">
        <f>E136+E139</f>
        <v>49008</v>
      </c>
      <c r="F135" s="176">
        <f>F136+F139</f>
        <v>52595</v>
      </c>
      <c r="G135" s="176">
        <f>G136+G139</f>
        <v>50627</v>
      </c>
      <c r="H135" s="177">
        <f>IFERROR(G135/F135-1,"-")</f>
        <v>-3.741800551383212E-2</v>
      </c>
      <c r="I135" s="177">
        <f t="shared" si="35"/>
        <v>0.73160721004207008</v>
      </c>
      <c r="J135" s="177">
        <f>G135/G$9</f>
        <v>6.6604658260887864E-2</v>
      </c>
      <c r="K135" s="176">
        <f>K136+K139</f>
        <v>87353</v>
      </c>
      <c r="L135" s="176">
        <f>L136+L139</f>
        <v>163913</v>
      </c>
      <c r="M135" s="176">
        <f>M136+M139</f>
        <v>182213</v>
      </c>
      <c r="N135" s="176">
        <f>N136+N139</f>
        <v>183875</v>
      </c>
      <c r="O135" s="176">
        <f>O136+O139</f>
        <v>182150</v>
      </c>
      <c r="P135" s="177">
        <f>IFERROR(O135/N135-1,"-")</f>
        <v>-9.3813732154996998E-3</v>
      </c>
      <c r="Q135" s="177">
        <f t="shared" si="42"/>
        <v>1.0852174510320194</v>
      </c>
      <c r="R135" s="177">
        <f>O135/O$9</f>
        <v>5.2970029403237293E-2</v>
      </c>
      <c r="S135" s="176">
        <f>S136+S139</f>
        <v>116590</v>
      </c>
      <c r="T135" s="176">
        <f>T136+T139</f>
        <v>211298</v>
      </c>
      <c r="U135" s="176">
        <f>U136+U139</f>
        <v>231221</v>
      </c>
      <c r="V135" s="176">
        <f>V136+V139</f>
        <v>236470</v>
      </c>
      <c r="W135" s="176">
        <f>W136+W139</f>
        <v>232777</v>
      </c>
      <c r="X135" s="177">
        <f>IFERROR(W135/V135-1,"-")</f>
        <v>-1.5617203027868176E-2</v>
      </c>
      <c r="Y135" s="177">
        <f t="shared" si="43"/>
        <v>0.9965434428338622</v>
      </c>
      <c r="Z135" s="177">
        <f t="shared" ref="Z135:Z147" si="62">U135/U$9</f>
        <v>5.6548958341485558E-2</v>
      </c>
    </row>
    <row r="136" spans="1:26" x14ac:dyDescent="0.25">
      <c r="A136" s="1" t="s">
        <v>101</v>
      </c>
      <c r="B136" s="159" t="s">
        <v>102</v>
      </c>
      <c r="C136" s="160">
        <v>9339</v>
      </c>
      <c r="D136" s="160">
        <v>5486</v>
      </c>
      <c r="E136" s="160">
        <v>7999</v>
      </c>
      <c r="F136" s="160">
        <v>6701</v>
      </c>
      <c r="G136" s="160">
        <v>3206</v>
      </c>
      <c r="H136" s="161">
        <f>IFERROR(G136/F136-1,"-")</f>
        <v>-0.52156394567974929</v>
      </c>
      <c r="I136" s="178">
        <f t="shared" si="35"/>
        <v>-0.65670842702644827</v>
      </c>
      <c r="J136" s="161">
        <f>G136/G$9</f>
        <v>4.2177994821815728E-3</v>
      </c>
      <c r="K136" s="160">
        <v>28431</v>
      </c>
      <c r="L136" s="160">
        <v>15843</v>
      </c>
      <c r="M136" s="160">
        <v>16817</v>
      </c>
      <c r="N136" s="160">
        <v>14783</v>
      </c>
      <c r="O136" s="160">
        <v>20539</v>
      </c>
      <c r="P136" s="161">
        <f>IFERROR(O136/N136-1,"-")</f>
        <v>0.38936616383683953</v>
      </c>
      <c r="Q136" s="178">
        <f t="shared" si="42"/>
        <v>-0.27758432696704305</v>
      </c>
      <c r="R136" s="161">
        <f>O136/O$9</f>
        <v>5.9728324672692328E-3</v>
      </c>
      <c r="S136" s="160">
        <v>37770</v>
      </c>
      <c r="T136" s="160">
        <v>21329</v>
      </c>
      <c r="U136" s="160">
        <v>24816</v>
      </c>
      <c r="V136" s="160">
        <v>21484</v>
      </c>
      <c r="W136" s="160">
        <v>23745</v>
      </c>
      <c r="X136" s="161">
        <f>IFERROR(W136/V136-1,"-")</f>
        <v>0.10524110966300504</v>
      </c>
      <c r="Y136" s="178">
        <f t="shared" si="43"/>
        <v>-0.37132644956314531</v>
      </c>
      <c r="Z136" s="161">
        <f t="shared" si="62"/>
        <v>6.069167377540559E-3</v>
      </c>
    </row>
    <row r="137" spans="1:26" x14ac:dyDescent="0.25">
      <c r="A137" s="162" t="s">
        <v>108</v>
      </c>
      <c r="B137" s="163" t="s">
        <v>108</v>
      </c>
      <c r="C137" s="164">
        <v>9339</v>
      </c>
      <c r="D137" s="164">
        <v>5415</v>
      </c>
      <c r="E137" s="164">
        <v>7999</v>
      </c>
      <c r="F137" s="164">
        <v>6701</v>
      </c>
      <c r="G137" s="164">
        <v>3206</v>
      </c>
      <c r="H137" s="165">
        <f>IFERROR(G137/F137-1,"-")</f>
        <v>-0.52156394567974929</v>
      </c>
      <c r="I137" s="179">
        <f t="shared" si="35"/>
        <v>-0.65670842702644827</v>
      </c>
      <c r="J137" s="165">
        <f>G137/G$9</f>
        <v>4.2177994821815728E-3</v>
      </c>
      <c r="K137" s="164">
        <v>20185</v>
      </c>
      <c r="L137" s="164">
        <v>9264</v>
      </c>
      <c r="M137" s="164">
        <v>8253</v>
      </c>
      <c r="N137" s="164">
        <v>6321</v>
      </c>
      <c r="O137" s="164">
        <v>11324</v>
      </c>
      <c r="P137" s="165">
        <f>IFERROR(O137/N137-1,"-")</f>
        <v>0.79148868849865517</v>
      </c>
      <c r="Q137" s="179">
        <f t="shared" si="42"/>
        <v>-0.43898934852613325</v>
      </c>
      <c r="R137" s="165">
        <f>O137/O$9</f>
        <v>3.2930695194194845E-3</v>
      </c>
      <c r="S137" s="164">
        <v>29524</v>
      </c>
      <c r="T137" s="164">
        <v>14679</v>
      </c>
      <c r="U137" s="164">
        <v>16252</v>
      </c>
      <c r="V137" s="164">
        <v>13022</v>
      </c>
      <c r="W137" s="164">
        <v>14530</v>
      </c>
      <c r="X137" s="165">
        <f>IFERROR(W137/V137-1,"-")</f>
        <v>0.11580402395945333</v>
      </c>
      <c r="Y137" s="179">
        <f t="shared" si="43"/>
        <v>-0.50785801381926565</v>
      </c>
      <c r="Z137" s="165">
        <f t="shared" si="62"/>
        <v>3.974698106858042E-3</v>
      </c>
    </row>
    <row r="138" spans="1:26" x14ac:dyDescent="0.25">
      <c r="A138" s="162" t="s">
        <v>105</v>
      </c>
      <c r="B138" s="163" t="s">
        <v>105</v>
      </c>
      <c r="C138" s="164">
        <v>0</v>
      </c>
      <c r="D138" s="164">
        <v>71</v>
      </c>
      <c r="E138" s="164">
        <v>0</v>
      </c>
      <c r="F138" s="164">
        <v>0</v>
      </c>
      <c r="G138" s="164">
        <v>0</v>
      </c>
      <c r="H138" s="165" t="str">
        <f>IFERROR(G138/F138-1,"-")</f>
        <v>-</v>
      </c>
      <c r="I138" s="179" t="str">
        <f t="shared" ref="I138:I161" si="63">IFERROR(G138/C138-1,"-")</f>
        <v>-</v>
      </c>
      <c r="J138" s="165">
        <f>G138/G$9</f>
        <v>0</v>
      </c>
      <c r="K138" s="164">
        <v>8246</v>
      </c>
      <c r="L138" s="164">
        <v>6579</v>
      </c>
      <c r="M138" s="164">
        <v>8564</v>
      </c>
      <c r="N138" s="164">
        <v>8462</v>
      </c>
      <c r="O138" s="164">
        <v>9215</v>
      </c>
      <c r="P138" s="165">
        <f>IFERROR(O138/N138-1,"-")</f>
        <v>8.8986055306074174E-2</v>
      </c>
      <c r="Q138" s="179">
        <f t="shared" si="42"/>
        <v>0.11751152073732718</v>
      </c>
      <c r="R138" s="165">
        <f>O138/O$9</f>
        <v>2.6797629478497484E-3</v>
      </c>
      <c r="S138" s="164">
        <v>8246</v>
      </c>
      <c r="T138" s="164">
        <v>6650</v>
      </c>
      <c r="U138" s="164">
        <v>8564</v>
      </c>
      <c r="V138" s="164">
        <v>8462</v>
      </c>
      <c r="W138" s="164">
        <v>9215</v>
      </c>
      <c r="X138" s="165">
        <f>IFERROR(W138/V138-1,"-")</f>
        <v>8.8986055306074174E-2</v>
      </c>
      <c r="Y138" s="179">
        <f t="shared" si="43"/>
        <v>0.11751152073732718</v>
      </c>
      <c r="Z138" s="165">
        <f t="shared" si="62"/>
        <v>2.094469270682517E-3</v>
      </c>
    </row>
    <row r="139" spans="1:26" x14ac:dyDescent="0.25">
      <c r="A139" s="1" t="s">
        <v>151</v>
      </c>
      <c r="B139" s="159" t="s">
        <v>112</v>
      </c>
      <c r="C139" s="160">
        <v>19898</v>
      </c>
      <c r="D139" s="160">
        <v>41899</v>
      </c>
      <c r="E139" s="160">
        <v>41009</v>
      </c>
      <c r="F139" s="160">
        <v>45894</v>
      </c>
      <c r="G139" s="160">
        <v>47421</v>
      </c>
      <c r="H139" s="161">
        <f>IFERROR(G139/F139-1,"-")</f>
        <v>3.3272323179500685E-2</v>
      </c>
      <c r="I139" s="178">
        <f t="shared" si="63"/>
        <v>1.3832043421449391</v>
      </c>
      <c r="J139" s="161">
        <f>G139/G$9</f>
        <v>6.2386858778706297E-2</v>
      </c>
      <c r="K139" s="160">
        <v>58922</v>
      </c>
      <c r="L139" s="160">
        <v>148070</v>
      </c>
      <c r="M139" s="160">
        <v>165396</v>
      </c>
      <c r="N139" s="160">
        <v>169092</v>
      </c>
      <c r="O139" s="160">
        <v>161611</v>
      </c>
      <c r="P139" s="161">
        <f>IFERROR(O139/N139-1,"-")</f>
        <v>-4.4242187684810586E-2</v>
      </c>
      <c r="Q139" s="178">
        <f t="shared" si="42"/>
        <v>1.7427955602321714</v>
      </c>
      <c r="R139" s="161">
        <f>O139/O$9</f>
        <v>4.6997196935968058E-2</v>
      </c>
      <c r="S139" s="160">
        <v>78820</v>
      </c>
      <c r="T139" s="160">
        <v>189969</v>
      </c>
      <c r="U139" s="160">
        <v>206405</v>
      </c>
      <c r="V139" s="160">
        <v>214986</v>
      </c>
      <c r="W139" s="160">
        <v>209032</v>
      </c>
      <c r="X139" s="161">
        <f>IFERROR(W139/V139-1,"-")</f>
        <v>-2.7694826639874215E-2</v>
      </c>
      <c r="Y139" s="178">
        <f t="shared" si="43"/>
        <v>1.6520172545039329</v>
      </c>
      <c r="Z139" s="161">
        <f t="shared" si="62"/>
        <v>5.0479790963944997E-2</v>
      </c>
    </row>
    <row r="140" spans="1:26" x14ac:dyDescent="0.25">
      <c r="A140" s="162" t="s">
        <v>115</v>
      </c>
      <c r="B140" s="163" t="s">
        <v>115</v>
      </c>
      <c r="C140" s="164">
        <v>8616</v>
      </c>
      <c r="D140" s="164">
        <v>22074</v>
      </c>
      <c r="E140" s="164">
        <v>20929</v>
      </c>
      <c r="F140" s="164">
        <v>26456</v>
      </c>
      <c r="G140" s="164">
        <v>26749</v>
      </c>
      <c r="H140" s="165">
        <f t="shared" ref="H140:H147" si="64">IFERROR(G140/F140-1,"-")</f>
        <v>1.1074992440278209E-2</v>
      </c>
      <c r="I140" s="179">
        <f t="shared" si="63"/>
        <v>2.1045728876508822</v>
      </c>
      <c r="J140" s="165">
        <f t="shared" ref="J140:J147" si="65">G140/G$9</f>
        <v>3.5190866609131288E-2</v>
      </c>
      <c r="K140" s="164">
        <v>13586</v>
      </c>
      <c r="L140" s="164">
        <v>60071</v>
      </c>
      <c r="M140" s="164">
        <v>68833</v>
      </c>
      <c r="N140" s="164">
        <v>71052</v>
      </c>
      <c r="O140" s="164">
        <v>68646</v>
      </c>
      <c r="P140" s="165">
        <f t="shared" ref="P140:P147" si="66">IFERROR(O140/N140-1,"-")</f>
        <v>-3.3862523222428664E-2</v>
      </c>
      <c r="Q140" s="179">
        <f t="shared" si="42"/>
        <v>4.0527013101722362</v>
      </c>
      <c r="R140" s="165">
        <f t="shared" ref="R140:R147" si="67">O140/O$9</f>
        <v>1.9962561835929878E-2</v>
      </c>
      <c r="S140" s="164">
        <v>22202</v>
      </c>
      <c r="T140" s="164">
        <v>82145</v>
      </c>
      <c r="U140" s="164">
        <v>89762</v>
      </c>
      <c r="V140" s="164">
        <v>97508</v>
      </c>
      <c r="W140" s="164">
        <v>95395</v>
      </c>
      <c r="X140" s="165">
        <f t="shared" ref="X140:X147" si="68">IFERROR(W140/V140-1,"-")</f>
        <v>-2.1670016819132831E-2</v>
      </c>
      <c r="Y140" s="179">
        <f t="shared" si="43"/>
        <v>3.2966849833348348</v>
      </c>
      <c r="Z140" s="165">
        <f t="shared" si="62"/>
        <v>2.1952796669197118E-2</v>
      </c>
    </row>
    <row r="141" spans="1:26" x14ac:dyDescent="0.25">
      <c r="A141" s="162" t="s">
        <v>118</v>
      </c>
      <c r="B141" s="163" t="s">
        <v>118</v>
      </c>
      <c r="C141" s="164">
        <v>1411</v>
      </c>
      <c r="D141" s="164">
        <v>1553</v>
      </c>
      <c r="E141" s="164">
        <v>1880</v>
      </c>
      <c r="F141" s="164">
        <v>1664</v>
      </c>
      <c r="G141" s="164">
        <v>1895</v>
      </c>
      <c r="H141" s="165">
        <f t="shared" si="64"/>
        <v>0.13882211538461542</v>
      </c>
      <c r="I141" s="179">
        <f t="shared" si="63"/>
        <v>0.3430191353649894</v>
      </c>
      <c r="J141" s="165">
        <f t="shared" si="65"/>
        <v>2.4930536552508053E-3</v>
      </c>
      <c r="K141" s="164">
        <v>6291</v>
      </c>
      <c r="L141" s="164">
        <v>11965</v>
      </c>
      <c r="M141" s="164">
        <v>16264</v>
      </c>
      <c r="N141" s="164">
        <v>16937</v>
      </c>
      <c r="O141" s="164">
        <v>16807</v>
      </c>
      <c r="P141" s="165">
        <f t="shared" si="66"/>
        <v>-7.6755033358918423E-3</v>
      </c>
      <c r="Q141" s="179">
        <f t="shared" si="42"/>
        <v>1.6715943411222383</v>
      </c>
      <c r="R141" s="165">
        <f t="shared" si="67"/>
        <v>4.8875502837233556E-3</v>
      </c>
      <c r="S141" s="164">
        <v>7702</v>
      </c>
      <c r="T141" s="164">
        <v>13518</v>
      </c>
      <c r="U141" s="164">
        <v>18144</v>
      </c>
      <c r="V141" s="164">
        <v>18601</v>
      </c>
      <c r="W141" s="164">
        <v>18702</v>
      </c>
      <c r="X141" s="165">
        <f t="shared" si="68"/>
        <v>5.4298156013117271E-3</v>
      </c>
      <c r="Y141" s="179">
        <f t="shared" si="43"/>
        <v>1.4282004674110622</v>
      </c>
      <c r="Z141" s="165">
        <f t="shared" si="62"/>
        <v>4.4374183147201764E-3</v>
      </c>
    </row>
    <row r="142" spans="1:26" x14ac:dyDescent="0.25">
      <c r="A142" s="162" t="s">
        <v>121</v>
      </c>
      <c r="B142" s="163" t="s">
        <v>121</v>
      </c>
      <c r="C142" s="164">
        <v>2188</v>
      </c>
      <c r="D142" s="164">
        <v>5813</v>
      </c>
      <c r="E142" s="164">
        <v>5043</v>
      </c>
      <c r="F142" s="164">
        <v>5027</v>
      </c>
      <c r="G142" s="164">
        <v>5350</v>
      </c>
      <c r="H142" s="165">
        <f t="shared" si="64"/>
        <v>6.4253033618460353E-2</v>
      </c>
      <c r="I142" s="179">
        <f t="shared" si="63"/>
        <v>1.4451553930530165</v>
      </c>
      <c r="J142" s="165">
        <f t="shared" si="65"/>
        <v>7.0384364409455452E-3</v>
      </c>
      <c r="K142" s="164">
        <v>10850</v>
      </c>
      <c r="L142" s="164">
        <v>17158</v>
      </c>
      <c r="M142" s="164">
        <v>16033</v>
      </c>
      <c r="N142" s="164">
        <v>15511</v>
      </c>
      <c r="O142" s="164">
        <v>14187</v>
      </c>
      <c r="P142" s="165">
        <f t="shared" si="66"/>
        <v>-8.5358777641673655E-2</v>
      </c>
      <c r="Q142" s="179">
        <f t="shared" si="42"/>
        <v>0.30755760368663587</v>
      </c>
      <c r="R142" s="165">
        <f t="shared" si="67"/>
        <v>4.1256426414698188E-3</v>
      </c>
      <c r="S142" s="164">
        <v>13038</v>
      </c>
      <c r="T142" s="164">
        <v>22971</v>
      </c>
      <c r="U142" s="164">
        <v>21076</v>
      </c>
      <c r="V142" s="164">
        <v>20538</v>
      </c>
      <c r="W142" s="164">
        <v>19537</v>
      </c>
      <c r="X142" s="165">
        <f t="shared" si="68"/>
        <v>-4.8738922972051846E-2</v>
      </c>
      <c r="Y142" s="179">
        <f t="shared" si="43"/>
        <v>0.49846602239607307</v>
      </c>
      <c r="Z142" s="165">
        <f t="shared" si="62"/>
        <v>5.1544878968828502E-3</v>
      </c>
    </row>
    <row r="143" spans="1:26" x14ac:dyDescent="0.25">
      <c r="A143" s="162" t="s">
        <v>128</v>
      </c>
      <c r="B143" s="163" t="s">
        <v>128</v>
      </c>
      <c r="C143" s="164">
        <v>2549</v>
      </c>
      <c r="D143" s="164">
        <v>4370</v>
      </c>
      <c r="E143" s="164">
        <v>3569</v>
      </c>
      <c r="F143" s="164">
        <v>2063</v>
      </c>
      <c r="G143" s="164">
        <v>1175</v>
      </c>
      <c r="H143" s="165">
        <f t="shared" si="64"/>
        <v>-0.43044110518662138</v>
      </c>
      <c r="I143" s="179">
        <f t="shared" si="63"/>
        <v>-0.53903491565319728</v>
      </c>
      <c r="J143" s="165">
        <f t="shared" si="65"/>
        <v>1.5458248258151429E-3</v>
      </c>
      <c r="K143" s="164">
        <v>1210</v>
      </c>
      <c r="L143" s="164">
        <v>3896</v>
      </c>
      <c r="M143" s="164">
        <v>3830</v>
      </c>
      <c r="N143" s="164">
        <v>3069</v>
      </c>
      <c r="O143" s="164">
        <v>3174</v>
      </c>
      <c r="P143" s="165">
        <f t="shared" si="66"/>
        <v>3.4213098729227731E-2</v>
      </c>
      <c r="Q143" s="179">
        <f t="shared" si="42"/>
        <v>1.6231404958677684</v>
      </c>
      <c r="R143" s="165">
        <f t="shared" si="67"/>
        <v>9.2301330401249062E-4</v>
      </c>
      <c r="S143" s="164">
        <v>3759</v>
      </c>
      <c r="T143" s="164">
        <v>8266</v>
      </c>
      <c r="U143" s="164">
        <v>7399</v>
      </c>
      <c r="V143" s="164">
        <v>5132</v>
      </c>
      <c r="W143" s="164">
        <v>4349</v>
      </c>
      <c r="X143" s="165">
        <f t="shared" si="68"/>
        <v>-0.15257209664848015</v>
      </c>
      <c r="Y143" s="179">
        <f t="shared" si="43"/>
        <v>0.15695663740356469</v>
      </c>
      <c r="Z143" s="165">
        <f t="shared" si="62"/>
        <v>1.8095490581247016E-3</v>
      </c>
    </row>
    <row r="144" spans="1:26" x14ac:dyDescent="0.25">
      <c r="A144" s="162" t="s">
        <v>124</v>
      </c>
      <c r="B144" s="163" t="s">
        <v>124</v>
      </c>
      <c r="C144" s="164">
        <v>902</v>
      </c>
      <c r="D144" s="164">
        <v>435</v>
      </c>
      <c r="E144" s="164">
        <v>1205</v>
      </c>
      <c r="F144" s="164">
        <v>791</v>
      </c>
      <c r="G144" s="164">
        <v>0</v>
      </c>
      <c r="H144" s="165">
        <f t="shared" si="64"/>
        <v>-1</v>
      </c>
      <c r="I144" s="179">
        <f t="shared" si="63"/>
        <v>-1</v>
      </c>
      <c r="J144" s="165">
        <f t="shared" si="65"/>
        <v>0</v>
      </c>
      <c r="K144" s="164">
        <v>1918</v>
      </c>
      <c r="L144" s="164">
        <v>3253</v>
      </c>
      <c r="M144" s="164">
        <v>3513</v>
      </c>
      <c r="N144" s="164">
        <v>3959</v>
      </c>
      <c r="O144" s="164">
        <v>3731</v>
      </c>
      <c r="P144" s="165">
        <f t="shared" si="66"/>
        <v>-5.7590300580954823E-2</v>
      </c>
      <c r="Q144" s="179">
        <f t="shared" si="42"/>
        <v>0.94525547445255476</v>
      </c>
      <c r="R144" s="165">
        <f t="shared" si="67"/>
        <v>1.0849913791022693E-3</v>
      </c>
      <c r="S144" s="164">
        <v>2820</v>
      </c>
      <c r="T144" s="164">
        <v>3688</v>
      </c>
      <c r="U144" s="164">
        <v>4718</v>
      </c>
      <c r="V144" s="164">
        <v>4750</v>
      </c>
      <c r="W144" s="164">
        <v>3731</v>
      </c>
      <c r="X144" s="165">
        <f t="shared" si="68"/>
        <v>-0.21452631578947368</v>
      </c>
      <c r="Y144" s="179">
        <f t="shared" si="43"/>
        <v>0.32304964539007086</v>
      </c>
      <c r="Z144" s="165">
        <f t="shared" si="62"/>
        <v>1.1538657191826386E-3</v>
      </c>
    </row>
    <row r="145" spans="1:26" x14ac:dyDescent="0.25">
      <c r="A145" s="162" t="s">
        <v>133</v>
      </c>
      <c r="B145" s="163" t="s">
        <v>133</v>
      </c>
      <c r="C145" s="164">
        <v>93</v>
      </c>
      <c r="D145" s="164">
        <v>79</v>
      </c>
      <c r="E145" s="164">
        <v>139</v>
      </c>
      <c r="F145" s="164">
        <v>6</v>
      </c>
      <c r="G145" s="164">
        <v>0</v>
      </c>
      <c r="H145" s="165">
        <f t="shared" si="64"/>
        <v>-1</v>
      </c>
      <c r="I145" s="179">
        <f t="shared" si="63"/>
        <v>-1</v>
      </c>
      <c r="J145" s="165">
        <f t="shared" si="65"/>
        <v>0</v>
      </c>
      <c r="K145" s="164">
        <v>1104</v>
      </c>
      <c r="L145" s="164">
        <v>2826</v>
      </c>
      <c r="M145" s="164">
        <v>3108</v>
      </c>
      <c r="N145" s="164">
        <v>3024</v>
      </c>
      <c r="O145" s="164">
        <v>2935</v>
      </c>
      <c r="P145" s="165">
        <f t="shared" si="66"/>
        <v>-2.9431216931216975E-2</v>
      </c>
      <c r="Q145" s="179">
        <f t="shared" si="42"/>
        <v>1.6585144927536231</v>
      </c>
      <c r="R145" s="165">
        <f t="shared" si="67"/>
        <v>8.5351104199012605E-4</v>
      </c>
      <c r="S145" s="164">
        <v>1197</v>
      </c>
      <c r="T145" s="164">
        <v>2905</v>
      </c>
      <c r="U145" s="164">
        <v>3247</v>
      </c>
      <c r="V145" s="164">
        <v>3030</v>
      </c>
      <c r="W145" s="164">
        <v>2935</v>
      </c>
      <c r="X145" s="165">
        <f t="shared" si="68"/>
        <v>-3.1353135313531344E-2</v>
      </c>
      <c r="Y145" s="179">
        <f t="shared" si="43"/>
        <v>1.4519632414369257</v>
      </c>
      <c r="Z145" s="165">
        <f t="shared" si="62"/>
        <v>7.9410809457101039E-4</v>
      </c>
    </row>
    <row r="146" spans="1:26" x14ac:dyDescent="0.25">
      <c r="A146" s="162" t="s">
        <v>136</v>
      </c>
      <c r="B146" s="163" t="s">
        <v>136</v>
      </c>
      <c r="C146" s="164">
        <v>75</v>
      </c>
      <c r="D146" s="164">
        <v>49</v>
      </c>
      <c r="E146" s="164">
        <v>93</v>
      </c>
      <c r="F146" s="164">
        <v>54</v>
      </c>
      <c r="G146" s="164">
        <v>0</v>
      </c>
      <c r="H146" s="165">
        <f t="shared" si="64"/>
        <v>-1</v>
      </c>
      <c r="I146" s="179">
        <f t="shared" si="63"/>
        <v>-1</v>
      </c>
      <c r="J146" s="165">
        <f t="shared" si="65"/>
        <v>0</v>
      </c>
      <c r="K146" s="164">
        <v>715</v>
      </c>
      <c r="L146" s="164">
        <v>1637</v>
      </c>
      <c r="M146" s="164">
        <v>2213</v>
      </c>
      <c r="N146" s="164">
        <v>2093</v>
      </c>
      <c r="O146" s="164">
        <v>1666</v>
      </c>
      <c r="P146" s="165">
        <f t="shared" si="66"/>
        <v>-0.20401337792642138</v>
      </c>
      <c r="Q146" s="179">
        <f t="shared" si="42"/>
        <v>1.3300699300699299</v>
      </c>
      <c r="R146" s="165">
        <f t="shared" si="67"/>
        <v>4.8448020305129471E-4</v>
      </c>
      <c r="S146" s="164">
        <v>790</v>
      </c>
      <c r="T146" s="164">
        <v>1686</v>
      </c>
      <c r="U146" s="164">
        <v>2306</v>
      </c>
      <c r="V146" s="164">
        <v>2147</v>
      </c>
      <c r="W146" s="164">
        <v>1666</v>
      </c>
      <c r="X146" s="165">
        <f t="shared" si="68"/>
        <v>-0.22403353516534696</v>
      </c>
      <c r="Y146" s="179">
        <f t="shared" si="43"/>
        <v>1.108860759493671</v>
      </c>
      <c r="Z146" s="165">
        <f t="shared" si="62"/>
        <v>5.6397082417023413E-4</v>
      </c>
    </row>
    <row r="147" spans="1:26" x14ac:dyDescent="0.25">
      <c r="A147" s="167" t="s">
        <v>150</v>
      </c>
      <c r="B147" s="168" t="s">
        <v>150</v>
      </c>
      <c r="C147" s="169">
        <f>C139-SUM(C140:C146)</f>
        <v>4064</v>
      </c>
      <c r="D147" s="169">
        <f>D139-SUM(D140:D146)</f>
        <v>7526</v>
      </c>
      <c r="E147" s="169">
        <f>E139-SUM(E140:E146)</f>
        <v>8151</v>
      </c>
      <c r="F147" s="169">
        <f>F139-SUM(F140:F146)</f>
        <v>9833</v>
      </c>
      <c r="G147" s="169">
        <f>G139-SUM(G140:G146)</f>
        <v>12252</v>
      </c>
      <c r="H147" s="170">
        <f t="shared" si="64"/>
        <v>0.24600833926573773</v>
      </c>
      <c r="I147" s="180">
        <f t="shared" si="63"/>
        <v>2.0147637795275593</v>
      </c>
      <c r="J147" s="170">
        <f t="shared" si="65"/>
        <v>1.6118677247563516E-2</v>
      </c>
      <c r="K147" s="169">
        <f>K139-SUM(K140:K146)</f>
        <v>23248</v>
      </c>
      <c r="L147" s="169">
        <f>L139-SUM(L140:L146)</f>
        <v>47264</v>
      </c>
      <c r="M147" s="169">
        <f>M139-SUM(M140:M146)</f>
        <v>51602</v>
      </c>
      <c r="N147" s="169">
        <f>N139-SUM(N140:N146)</f>
        <v>53447</v>
      </c>
      <c r="O147" s="169">
        <f>O139-SUM(O140:O146)</f>
        <v>50465</v>
      </c>
      <c r="P147" s="170">
        <f t="shared" si="66"/>
        <v>-5.5793589911501074E-2</v>
      </c>
      <c r="Q147" s="180">
        <f t="shared" si="42"/>
        <v>1.1707243633860975</v>
      </c>
      <c r="R147" s="170">
        <f t="shared" si="67"/>
        <v>1.4675446246688827E-2</v>
      </c>
      <c r="S147" s="169">
        <f>S139-SUM(S140:S146)</f>
        <v>27312</v>
      </c>
      <c r="T147" s="169">
        <f>T139-SUM(T140:T146)</f>
        <v>54790</v>
      </c>
      <c r="U147" s="169">
        <f>U139-SUM(U140:U146)</f>
        <v>59753</v>
      </c>
      <c r="V147" s="169">
        <f>V139-SUM(V140:V146)</f>
        <v>63280</v>
      </c>
      <c r="W147" s="169">
        <f>W139-SUM(W140:W146)</f>
        <v>62717</v>
      </c>
      <c r="X147" s="170">
        <f t="shared" si="68"/>
        <v>-8.8969658659924233E-3</v>
      </c>
      <c r="Y147" s="180">
        <f t="shared" si="43"/>
        <v>1.2963166373755124</v>
      </c>
      <c r="Z147" s="170">
        <f t="shared" si="62"/>
        <v>1.4613594387096269E-2</v>
      </c>
    </row>
    <row r="148" spans="1:26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153"/>
      <c r="U148" s="153"/>
      <c r="V148" s="153"/>
      <c r="W148" s="153"/>
      <c r="X148" s="153"/>
      <c r="Y148" s="153"/>
      <c r="Z148" s="153"/>
    </row>
    <row r="149" spans="1:26" x14ac:dyDescent="0.25">
      <c r="A149" s="1" t="s">
        <v>0</v>
      </c>
      <c r="B149" s="156" t="s">
        <v>73</v>
      </c>
      <c r="C149" s="176">
        <f>C150+C153</f>
        <v>55859</v>
      </c>
      <c r="D149" s="176">
        <f>D150+D153</f>
        <v>83622</v>
      </c>
      <c r="E149" s="176">
        <f>E150+E153</f>
        <v>118142</v>
      </c>
      <c r="F149" s="176">
        <f>F150+F153</f>
        <v>118167</v>
      </c>
      <c r="G149" s="176">
        <f>G150+G153</f>
        <v>126543</v>
      </c>
      <c r="H149" s="177">
        <f>IFERROR(G149/F149-1,"-")</f>
        <v>7.0882733758155902E-2</v>
      </c>
      <c r="I149" s="177">
        <f t="shared" si="63"/>
        <v>1.2654003831074672</v>
      </c>
      <c r="J149" s="177">
        <f>G149/G$9</f>
        <v>0.16647941356010693</v>
      </c>
      <c r="K149" s="176">
        <f>K150+K153</f>
        <v>226551</v>
      </c>
      <c r="L149" s="176">
        <f>L150+L153</f>
        <v>383351</v>
      </c>
      <c r="M149" s="176">
        <f>M150+M153</f>
        <v>431804</v>
      </c>
      <c r="N149" s="176">
        <f>N150+N153</f>
        <v>442209</v>
      </c>
      <c r="O149" s="176">
        <f>O150+O153</f>
        <v>398004</v>
      </c>
      <c r="P149" s="177">
        <f>IFERROR(O149/N149-1,"-")</f>
        <v>-9.9964044151068854E-2</v>
      </c>
      <c r="Q149" s="177">
        <f t="shared" si="42"/>
        <v>0.75679648291113266</v>
      </c>
      <c r="R149" s="177">
        <f>O149/O$9</f>
        <v>0.11574133177384603</v>
      </c>
      <c r="S149" s="176">
        <f>S150+S153</f>
        <v>70788</v>
      </c>
      <c r="T149" s="176">
        <f>T150+T153</f>
        <v>108068</v>
      </c>
      <c r="U149" s="176">
        <f>U150+U153</f>
        <v>113850</v>
      </c>
      <c r="V149" s="176">
        <f>V150+V153</f>
        <v>117114</v>
      </c>
      <c r="W149" s="176">
        <f>W150+W153</f>
        <v>111271</v>
      </c>
      <c r="X149" s="177">
        <f>IFERROR(W149/V149-1,"-")</f>
        <v>-4.9891558652253365E-2</v>
      </c>
      <c r="Y149" s="177">
        <f t="shared" si="43"/>
        <v>0.57189071594055485</v>
      </c>
      <c r="Z149" s="177">
        <f t="shared" ref="Z149:Z161" si="69">U149/U$9</f>
        <v>2.7843919484727298E-2</v>
      </c>
    </row>
    <row r="150" spans="1:26" x14ac:dyDescent="0.25">
      <c r="A150" s="1" t="s">
        <v>101</v>
      </c>
      <c r="B150" s="159" t="s">
        <v>102</v>
      </c>
      <c r="C150" s="160">
        <v>24594</v>
      </c>
      <c r="D150" s="160">
        <v>28913</v>
      </c>
      <c r="E150" s="160">
        <v>43611</v>
      </c>
      <c r="F150" s="160">
        <v>38736</v>
      </c>
      <c r="G150" s="160">
        <v>38121</v>
      </c>
      <c r="H150" s="161">
        <f>IFERROR(G150/F150-1,"-")</f>
        <v>-1.587670384138784E-2</v>
      </c>
      <c r="I150" s="178">
        <f t="shared" si="63"/>
        <v>0.55001219809709689</v>
      </c>
      <c r="J150" s="161">
        <f>G150/G$9</f>
        <v>5.0151819731828993E-2</v>
      </c>
      <c r="K150" s="160">
        <v>107688</v>
      </c>
      <c r="L150" s="160">
        <v>106530</v>
      </c>
      <c r="M150" s="160">
        <v>124159</v>
      </c>
      <c r="N150" s="160">
        <v>128032</v>
      </c>
      <c r="O150" s="160">
        <v>106244</v>
      </c>
      <c r="P150" s="161">
        <f>IFERROR(O150/N150-1,"-")</f>
        <v>-0.1701762059485129</v>
      </c>
      <c r="Q150" s="178">
        <f t="shared" si="42"/>
        <v>-1.3409107792883179E-2</v>
      </c>
      <c r="R150" s="161">
        <f>O150/O$9</f>
        <v>3.0896227306711738E-2</v>
      </c>
      <c r="S150" s="160">
        <v>40138</v>
      </c>
      <c r="T150" s="160">
        <v>56632</v>
      </c>
      <c r="U150" s="160">
        <v>56777</v>
      </c>
      <c r="V150" s="160">
        <v>52917</v>
      </c>
      <c r="W150" s="160">
        <v>47366</v>
      </c>
      <c r="X150" s="161">
        <f>IFERROR(W150/V150-1,"-")</f>
        <v>-0.10490012661337567</v>
      </c>
      <c r="Y150" s="178">
        <f t="shared" si="43"/>
        <v>0.18007872838706462</v>
      </c>
      <c r="Z150" s="161">
        <f t="shared" si="69"/>
        <v>1.3885763869867033E-2</v>
      </c>
    </row>
    <row r="151" spans="1:26" x14ac:dyDescent="0.25">
      <c r="A151" s="162" t="s">
        <v>108</v>
      </c>
      <c r="B151" s="163" t="s">
        <v>108</v>
      </c>
      <c r="C151" s="164">
        <v>18894</v>
      </c>
      <c r="D151" s="164">
        <v>14445</v>
      </c>
      <c r="E151" s="164">
        <v>24739</v>
      </c>
      <c r="F151" s="164">
        <v>15383</v>
      </c>
      <c r="G151" s="164">
        <v>16060</v>
      </c>
      <c r="H151" s="165">
        <f>IFERROR(G151/F151-1,"-")</f>
        <v>4.4009621010206113E-2</v>
      </c>
      <c r="I151" s="179">
        <f t="shared" si="63"/>
        <v>-0.14999470731449138</v>
      </c>
      <c r="J151" s="165">
        <f>G151/G$9</f>
        <v>2.112846527880102E-2</v>
      </c>
      <c r="K151" s="164">
        <v>68380</v>
      </c>
      <c r="L151" s="164">
        <v>64238</v>
      </c>
      <c r="M151" s="164">
        <v>76055</v>
      </c>
      <c r="N151" s="164">
        <v>76075</v>
      </c>
      <c r="O151" s="164">
        <v>51469</v>
      </c>
      <c r="P151" s="165">
        <f>IFERROR(O151/N151-1,"-")</f>
        <v>-0.32344396976667766</v>
      </c>
      <c r="Q151" s="179">
        <f t="shared" ref="Q151:Q161" si="70">IFERROR(O151/K151-1,"-")</f>
        <v>-0.24730915472360337</v>
      </c>
      <c r="R151" s="165">
        <f>O151/O$9</f>
        <v>1.4967413908071481E-2</v>
      </c>
      <c r="S151" s="164">
        <v>32300</v>
      </c>
      <c r="T151" s="164">
        <v>41224</v>
      </c>
      <c r="U151" s="164">
        <v>42625</v>
      </c>
      <c r="V151" s="164">
        <v>36789</v>
      </c>
      <c r="W151" s="164">
        <v>30211</v>
      </c>
      <c r="X151" s="165">
        <f>IFERROR(W151/V151-1,"-")</f>
        <v>-0.1788034466824322</v>
      </c>
      <c r="Y151" s="179">
        <f t="shared" ref="Y151:Y161" si="71">IFERROR(W151/S151-1,"-")</f>
        <v>-6.4674922600619245E-2</v>
      </c>
      <c r="Z151" s="165">
        <f t="shared" si="69"/>
        <v>1.0424655845731235E-2</v>
      </c>
    </row>
    <row r="152" spans="1:26" x14ac:dyDescent="0.25">
      <c r="A152" s="162" t="s">
        <v>105</v>
      </c>
      <c r="B152" s="163" t="s">
        <v>105</v>
      </c>
      <c r="C152" s="164">
        <v>5700</v>
      </c>
      <c r="D152" s="164">
        <v>14468</v>
      </c>
      <c r="E152" s="164">
        <v>18872</v>
      </c>
      <c r="F152" s="164">
        <v>23353</v>
      </c>
      <c r="G152" s="164">
        <v>22061</v>
      </c>
      <c r="H152" s="165">
        <f>IFERROR(G152/F152-1,"-")</f>
        <v>-5.5324797670534887E-2</v>
      </c>
      <c r="I152" s="179">
        <f t="shared" si="63"/>
        <v>2.8703508771929824</v>
      </c>
      <c r="J152" s="165">
        <f>G152/G$9</f>
        <v>2.9023354453027974E-2</v>
      </c>
      <c r="K152" s="164">
        <v>39308</v>
      </c>
      <c r="L152" s="164">
        <v>42292</v>
      </c>
      <c r="M152" s="164">
        <v>48104</v>
      </c>
      <c r="N152" s="164">
        <v>51957</v>
      </c>
      <c r="O152" s="164">
        <v>54775</v>
      </c>
      <c r="P152" s="165">
        <f>IFERROR(O152/N152-1,"-")</f>
        <v>5.4237157649594803E-2</v>
      </c>
      <c r="Q152" s="179">
        <f t="shared" si="70"/>
        <v>0.39348224280044786</v>
      </c>
      <c r="R152" s="165">
        <f>O152/O$9</f>
        <v>1.5928813398640256E-2</v>
      </c>
      <c r="S152" s="164">
        <v>7838</v>
      </c>
      <c r="T152" s="164">
        <v>15408</v>
      </c>
      <c r="U152" s="164">
        <v>14152</v>
      </c>
      <c r="V152" s="164">
        <v>16128</v>
      </c>
      <c r="W152" s="164">
        <v>17155</v>
      </c>
      <c r="X152" s="165">
        <f>IFERROR(W152/V152-1,"-")</f>
        <v>6.3678075396825351E-2</v>
      </c>
      <c r="Y152" s="179">
        <f t="shared" si="71"/>
        <v>1.1886960959428428</v>
      </c>
      <c r="Z152" s="165">
        <f t="shared" si="69"/>
        <v>3.4611080241357989E-3</v>
      </c>
    </row>
    <row r="153" spans="1:26" x14ac:dyDescent="0.25">
      <c r="A153" s="1" t="s">
        <v>151</v>
      </c>
      <c r="B153" s="159" t="s">
        <v>112</v>
      </c>
      <c r="C153" s="160">
        <v>31265</v>
      </c>
      <c r="D153" s="160">
        <v>54709</v>
      </c>
      <c r="E153" s="160">
        <v>74531</v>
      </c>
      <c r="F153" s="160">
        <v>79431</v>
      </c>
      <c r="G153" s="160">
        <v>88422</v>
      </c>
      <c r="H153" s="161">
        <f>IFERROR(G153/F153-1,"-")</f>
        <v>0.11319258224119055</v>
      </c>
      <c r="I153" s="178">
        <f t="shared" si="63"/>
        <v>1.8281464896849511</v>
      </c>
      <c r="J153" s="161">
        <f>G153/G$9</f>
        <v>0.11632759382827794</v>
      </c>
      <c r="K153" s="160">
        <v>118863</v>
      </c>
      <c r="L153" s="160">
        <v>276821</v>
      </c>
      <c r="M153" s="160">
        <v>307645</v>
      </c>
      <c r="N153" s="160">
        <v>314177</v>
      </c>
      <c r="O153" s="160">
        <v>291760</v>
      </c>
      <c r="P153" s="161">
        <f>IFERROR(O153/N153-1,"-")</f>
        <v>-7.1351499314080913E-2</v>
      </c>
      <c r="Q153" s="178">
        <f t="shared" si="70"/>
        <v>1.4545905790700218</v>
      </c>
      <c r="R153" s="161">
        <f>O153/O$9</f>
        <v>8.4845104467134294E-2</v>
      </c>
      <c r="S153" s="160">
        <v>30650</v>
      </c>
      <c r="T153" s="160">
        <v>51436</v>
      </c>
      <c r="U153" s="160">
        <v>57073</v>
      </c>
      <c r="V153" s="160">
        <v>64197</v>
      </c>
      <c r="W153" s="160">
        <v>63905</v>
      </c>
      <c r="X153" s="161">
        <f>IFERROR(W153/V153-1,"-")</f>
        <v>-4.5484991510507111E-3</v>
      </c>
      <c r="Y153" s="178">
        <f t="shared" si="71"/>
        <v>1.0849918433931482</v>
      </c>
      <c r="Z153" s="161">
        <f t="shared" si="69"/>
        <v>1.3958155614860265E-2</v>
      </c>
    </row>
    <row r="154" spans="1:26" x14ac:dyDescent="0.25">
      <c r="A154" s="162" t="s">
        <v>115</v>
      </c>
      <c r="B154" s="163" t="s">
        <v>115</v>
      </c>
      <c r="C154" s="164">
        <v>5675</v>
      </c>
      <c r="D154" s="164">
        <v>12974</v>
      </c>
      <c r="E154" s="164">
        <v>30431</v>
      </c>
      <c r="F154" s="164">
        <v>26781</v>
      </c>
      <c r="G154" s="164">
        <v>29873</v>
      </c>
      <c r="H154" s="165">
        <f t="shared" ref="H154:H161" si="72">IFERROR(G154/F154-1,"-")</f>
        <v>0.11545498674433374</v>
      </c>
      <c r="I154" s="179">
        <f t="shared" si="63"/>
        <v>4.2639647577092514</v>
      </c>
      <c r="J154" s="165">
        <f t="shared" ref="J154:J161" si="73">G154/G$9</f>
        <v>3.9300787252404906E-2</v>
      </c>
      <c r="K154" s="164">
        <v>34432</v>
      </c>
      <c r="L154" s="164">
        <v>147061</v>
      </c>
      <c r="M154" s="164">
        <v>158318</v>
      </c>
      <c r="N154" s="164">
        <v>151381</v>
      </c>
      <c r="O154" s="164">
        <v>148546</v>
      </c>
      <c r="P154" s="165">
        <f t="shared" ref="P154:P161" si="74">IFERROR(O154/N154-1,"-")</f>
        <v>-1.8727581400572069E-2</v>
      </c>
      <c r="Q154" s="179">
        <f t="shared" si="70"/>
        <v>3.3141844795539033</v>
      </c>
      <c r="R154" s="165">
        <f t="shared" ref="R154:R161" si="75">O154/O$9</f>
        <v>4.3197836880226666E-2</v>
      </c>
      <c r="S154" s="164">
        <v>5598</v>
      </c>
      <c r="T154" s="164">
        <v>19171</v>
      </c>
      <c r="U154" s="164">
        <v>18750</v>
      </c>
      <c r="V154" s="164">
        <v>19791</v>
      </c>
      <c r="W154" s="164">
        <v>17488</v>
      </c>
      <c r="X154" s="165">
        <f t="shared" ref="X154:X161" si="76">IFERROR(W154/V154-1,"-")</f>
        <v>-0.11636602496084081</v>
      </c>
      <c r="Y154" s="179">
        <f t="shared" si="71"/>
        <v>2.1239728474455162</v>
      </c>
      <c r="Z154" s="165">
        <f t="shared" si="69"/>
        <v>4.5856257385914522E-3</v>
      </c>
    </row>
    <row r="155" spans="1:26" x14ac:dyDescent="0.25">
      <c r="A155" s="162" t="s">
        <v>118</v>
      </c>
      <c r="B155" s="163" t="s">
        <v>118</v>
      </c>
      <c r="C155" s="164">
        <v>8932</v>
      </c>
      <c r="D155" s="164">
        <v>10369</v>
      </c>
      <c r="E155" s="164">
        <v>9859</v>
      </c>
      <c r="F155" s="164">
        <v>10681</v>
      </c>
      <c r="G155" s="164">
        <v>11971</v>
      </c>
      <c r="H155" s="165">
        <f t="shared" si="72"/>
        <v>0.12077520831382826</v>
      </c>
      <c r="I155" s="179">
        <f t="shared" si="63"/>
        <v>0.34023734885803858</v>
      </c>
      <c r="J155" s="165">
        <f t="shared" si="73"/>
        <v>1.5748994884964319E-2</v>
      </c>
      <c r="K155" s="164">
        <v>17016</v>
      </c>
      <c r="L155" s="164">
        <v>19276</v>
      </c>
      <c r="M155" s="164">
        <v>24782</v>
      </c>
      <c r="N155" s="164">
        <v>22694</v>
      </c>
      <c r="O155" s="164">
        <v>24044</v>
      </c>
      <c r="P155" s="165">
        <f t="shared" si="74"/>
        <v>5.9487089098440027E-2</v>
      </c>
      <c r="Q155" s="179">
        <f t="shared" si="70"/>
        <v>0.41302303714151378</v>
      </c>
      <c r="R155" s="165">
        <f t="shared" si="75"/>
        <v>6.9921020421160442E-3</v>
      </c>
      <c r="S155" s="164">
        <v>8036</v>
      </c>
      <c r="T155" s="164">
        <v>9936</v>
      </c>
      <c r="U155" s="164">
        <v>10332</v>
      </c>
      <c r="V155" s="164">
        <v>10102</v>
      </c>
      <c r="W155" s="164">
        <v>10525</v>
      </c>
      <c r="X155" s="165">
        <f t="shared" si="76"/>
        <v>4.1872896456147224E-2</v>
      </c>
      <c r="Y155" s="179">
        <f t="shared" si="71"/>
        <v>0.30973120955699351</v>
      </c>
      <c r="Z155" s="165">
        <f t="shared" si="69"/>
        <v>2.526863206993434E-3</v>
      </c>
    </row>
    <row r="156" spans="1:26" x14ac:dyDescent="0.25">
      <c r="A156" s="162" t="s">
        <v>121</v>
      </c>
      <c r="B156" s="163" t="s">
        <v>121</v>
      </c>
      <c r="C156" s="164">
        <v>5160</v>
      </c>
      <c r="D156" s="164">
        <v>7341</v>
      </c>
      <c r="E156" s="164">
        <v>9506</v>
      </c>
      <c r="F156" s="164">
        <v>8192</v>
      </c>
      <c r="G156" s="164">
        <v>9446</v>
      </c>
      <c r="H156" s="165">
        <f t="shared" si="72"/>
        <v>0.153076171875</v>
      </c>
      <c r="I156" s="179">
        <f t="shared" si="63"/>
        <v>0.83062015503875974</v>
      </c>
      <c r="J156" s="165">
        <f t="shared" si="73"/>
        <v>1.2427116003957312E-2</v>
      </c>
      <c r="K156" s="164">
        <v>17694</v>
      </c>
      <c r="L156" s="164">
        <v>28112</v>
      </c>
      <c r="M156" s="164">
        <v>28795</v>
      </c>
      <c r="N156" s="164">
        <v>37892</v>
      </c>
      <c r="O156" s="164">
        <v>32456</v>
      </c>
      <c r="P156" s="165">
        <f t="shared" si="74"/>
        <v>-0.14346036102607407</v>
      </c>
      <c r="Q156" s="179">
        <f t="shared" si="70"/>
        <v>0.83429411099807838</v>
      </c>
      <c r="R156" s="165">
        <f t="shared" si="75"/>
        <v>9.4383490217483917E-3</v>
      </c>
      <c r="S156" s="164">
        <v>5124</v>
      </c>
      <c r="T156" s="164">
        <v>6472</v>
      </c>
      <c r="U156" s="164">
        <v>9249</v>
      </c>
      <c r="V156" s="164">
        <v>11724</v>
      </c>
      <c r="W156" s="164">
        <v>15180</v>
      </c>
      <c r="X156" s="165">
        <f t="shared" si="76"/>
        <v>0.29477993858751272</v>
      </c>
      <c r="Y156" s="179">
        <f t="shared" si="71"/>
        <v>1.9625292740046838</v>
      </c>
      <c r="Z156" s="165">
        <f t="shared" si="69"/>
        <v>2.2619974643323915E-3</v>
      </c>
    </row>
    <row r="157" spans="1:26" x14ac:dyDescent="0.25">
      <c r="A157" s="162" t="s">
        <v>128</v>
      </c>
      <c r="B157" s="163" t="s">
        <v>128</v>
      </c>
      <c r="C157" s="164">
        <v>879</v>
      </c>
      <c r="D157" s="164">
        <v>1813</v>
      </c>
      <c r="E157" s="164">
        <v>1858</v>
      </c>
      <c r="F157" s="164">
        <v>2762</v>
      </c>
      <c r="G157" s="164">
        <v>3099</v>
      </c>
      <c r="H157" s="165">
        <f t="shared" si="72"/>
        <v>0.12201303403330921</v>
      </c>
      <c r="I157" s="179">
        <f t="shared" si="63"/>
        <v>2.5255972696245732</v>
      </c>
      <c r="J157" s="165">
        <f t="shared" si="73"/>
        <v>4.0770307533626628E-3</v>
      </c>
      <c r="K157" s="164">
        <v>6142</v>
      </c>
      <c r="L157" s="164">
        <v>9032</v>
      </c>
      <c r="M157" s="164">
        <v>9932</v>
      </c>
      <c r="N157" s="164">
        <v>10357</v>
      </c>
      <c r="O157" s="164">
        <v>8360</v>
      </c>
      <c r="P157" s="165">
        <f t="shared" si="74"/>
        <v>-0.19281645264072611</v>
      </c>
      <c r="Q157" s="179">
        <f t="shared" si="70"/>
        <v>0.36112015630087924</v>
      </c>
      <c r="R157" s="165">
        <f t="shared" si="75"/>
        <v>2.4311251485647201E-3</v>
      </c>
      <c r="S157" s="164">
        <v>906</v>
      </c>
      <c r="T157" s="164">
        <v>1617</v>
      </c>
      <c r="U157" s="164">
        <v>1502</v>
      </c>
      <c r="V157" s="164">
        <v>1867</v>
      </c>
      <c r="W157" s="164">
        <v>1924</v>
      </c>
      <c r="X157" s="165">
        <f t="shared" si="76"/>
        <v>3.0530262453133394E-2</v>
      </c>
      <c r="Y157" s="179">
        <f t="shared" si="71"/>
        <v>1.1236203090507728</v>
      </c>
      <c r="Z157" s="165">
        <f t="shared" si="69"/>
        <v>3.6733919249943263E-4</v>
      </c>
    </row>
    <row r="158" spans="1:26" x14ac:dyDescent="0.25">
      <c r="A158" s="162" t="s">
        <v>124</v>
      </c>
      <c r="B158" s="163" t="s">
        <v>124</v>
      </c>
      <c r="C158" s="164">
        <v>1322</v>
      </c>
      <c r="D158" s="164">
        <v>2130</v>
      </c>
      <c r="E158" s="164">
        <v>2477</v>
      </c>
      <c r="F158" s="164">
        <v>2542</v>
      </c>
      <c r="G158" s="164">
        <v>2932</v>
      </c>
      <c r="H158" s="165">
        <f t="shared" si="72"/>
        <v>0.15342250196695506</v>
      </c>
      <c r="I158" s="179">
        <f t="shared" si="63"/>
        <v>1.2178517397881996</v>
      </c>
      <c r="J158" s="165">
        <f t="shared" si="73"/>
        <v>3.8573262887574462E-3</v>
      </c>
      <c r="K158" s="164">
        <v>7182</v>
      </c>
      <c r="L158" s="164">
        <v>8632</v>
      </c>
      <c r="M158" s="164">
        <v>7809</v>
      </c>
      <c r="N158" s="164">
        <v>10062</v>
      </c>
      <c r="O158" s="164">
        <v>7893</v>
      </c>
      <c r="P158" s="165">
        <f t="shared" si="74"/>
        <v>-0.2155635062611807</v>
      </c>
      <c r="Q158" s="179">
        <f t="shared" si="70"/>
        <v>9.8997493734335862E-2</v>
      </c>
      <c r="R158" s="165">
        <f t="shared" si="75"/>
        <v>2.2953194733996815E-3</v>
      </c>
      <c r="S158" s="164">
        <v>1744</v>
      </c>
      <c r="T158" s="164">
        <v>2943</v>
      </c>
      <c r="U158" s="164">
        <v>2874</v>
      </c>
      <c r="V158" s="164">
        <v>3312</v>
      </c>
      <c r="W158" s="164">
        <v>2501</v>
      </c>
      <c r="X158" s="165">
        <f t="shared" si="76"/>
        <v>-0.24486714975845414</v>
      </c>
      <c r="Y158" s="179">
        <f t="shared" si="71"/>
        <v>0.43405963302752304</v>
      </c>
      <c r="Z158" s="165">
        <f t="shared" si="69"/>
        <v>7.0288471321129783E-4</v>
      </c>
    </row>
    <row r="159" spans="1:26" x14ac:dyDescent="0.25">
      <c r="A159" s="162" t="s">
        <v>133</v>
      </c>
      <c r="B159" s="163" t="s">
        <v>133</v>
      </c>
      <c r="C159" s="164">
        <v>298</v>
      </c>
      <c r="D159" s="164">
        <v>897</v>
      </c>
      <c r="E159" s="164">
        <v>869</v>
      </c>
      <c r="F159" s="164">
        <v>508</v>
      </c>
      <c r="G159" s="164">
        <v>559</v>
      </c>
      <c r="H159" s="165">
        <f t="shared" si="72"/>
        <v>0.10039370078740162</v>
      </c>
      <c r="I159" s="179">
        <f t="shared" si="63"/>
        <v>0.87583892617449655</v>
      </c>
      <c r="J159" s="165">
        <f t="shared" si="73"/>
        <v>7.3541793840907661E-4</v>
      </c>
      <c r="K159" s="164">
        <v>2169</v>
      </c>
      <c r="L159" s="164">
        <v>3515</v>
      </c>
      <c r="M159" s="164">
        <v>4828</v>
      </c>
      <c r="N159" s="164">
        <v>3380</v>
      </c>
      <c r="O159" s="164">
        <v>2243</v>
      </c>
      <c r="P159" s="165">
        <f t="shared" si="74"/>
        <v>-0.33639053254437867</v>
      </c>
      <c r="Q159" s="179">
        <f t="shared" si="70"/>
        <v>3.4117104656523844E-2</v>
      </c>
      <c r="R159" s="165">
        <f t="shared" si="75"/>
        <v>6.5227436701323772E-4</v>
      </c>
      <c r="S159" s="164">
        <v>282</v>
      </c>
      <c r="T159" s="164">
        <v>472</v>
      </c>
      <c r="U159" s="164">
        <v>432</v>
      </c>
      <c r="V159" s="164">
        <v>374</v>
      </c>
      <c r="W159" s="164">
        <v>296</v>
      </c>
      <c r="X159" s="165">
        <f t="shared" si="76"/>
        <v>-0.20855614973262027</v>
      </c>
      <c r="Y159" s="179">
        <f t="shared" si="71"/>
        <v>4.9645390070921946E-2</v>
      </c>
      <c r="Z159" s="165">
        <f t="shared" si="69"/>
        <v>1.0565281701714706E-4</v>
      </c>
    </row>
    <row r="160" spans="1:26" x14ac:dyDescent="0.25">
      <c r="A160" s="162" t="s">
        <v>136</v>
      </c>
      <c r="B160" s="163" t="s">
        <v>136</v>
      </c>
      <c r="C160" s="164">
        <v>170</v>
      </c>
      <c r="D160" s="164">
        <v>377</v>
      </c>
      <c r="E160" s="164">
        <v>451</v>
      </c>
      <c r="F160" s="164">
        <v>536</v>
      </c>
      <c r="G160" s="164">
        <v>754</v>
      </c>
      <c r="H160" s="165">
        <f t="shared" si="72"/>
        <v>0.40671641791044766</v>
      </c>
      <c r="I160" s="179">
        <f t="shared" si="63"/>
        <v>3.4352941176470591</v>
      </c>
      <c r="J160" s="165">
        <f t="shared" si="73"/>
        <v>9.9195907971456844E-4</v>
      </c>
      <c r="K160" s="164">
        <v>1087</v>
      </c>
      <c r="L160" s="164">
        <v>2069</v>
      </c>
      <c r="M160" s="164">
        <v>2366</v>
      </c>
      <c r="N160" s="164">
        <v>2200</v>
      </c>
      <c r="O160" s="164">
        <v>2015</v>
      </c>
      <c r="P160" s="165">
        <f t="shared" si="74"/>
        <v>-8.4090909090909105E-2</v>
      </c>
      <c r="Q160" s="179">
        <f t="shared" si="70"/>
        <v>0.85372585096596132</v>
      </c>
      <c r="R160" s="165">
        <f t="shared" si="75"/>
        <v>5.8597095387056348E-4</v>
      </c>
      <c r="S160" s="164">
        <v>446</v>
      </c>
      <c r="T160" s="164">
        <v>654</v>
      </c>
      <c r="U160" s="164">
        <v>832</v>
      </c>
      <c r="V160" s="164">
        <v>582</v>
      </c>
      <c r="W160" s="164">
        <v>436</v>
      </c>
      <c r="X160" s="165">
        <f t="shared" si="76"/>
        <v>-0.25085910652920962</v>
      </c>
      <c r="Y160" s="179">
        <f t="shared" si="71"/>
        <v>-2.2421524663677084E-2</v>
      </c>
      <c r="Z160" s="165">
        <f t="shared" si="69"/>
        <v>2.0347949944043138E-4</v>
      </c>
    </row>
    <row r="161" spans="1:26" x14ac:dyDescent="0.25">
      <c r="A161" s="167" t="s">
        <v>150</v>
      </c>
      <c r="B161" s="168" t="s">
        <v>150</v>
      </c>
      <c r="C161" s="169">
        <f>C153-SUM(C154:C160)</f>
        <v>8829</v>
      </c>
      <c r="D161" s="169">
        <f>D153-SUM(D154:D160)</f>
        <v>18808</v>
      </c>
      <c r="E161" s="169">
        <f>E153-SUM(E154:E160)</f>
        <v>19080</v>
      </c>
      <c r="F161" s="169">
        <f>F153-SUM(F154:F160)</f>
        <v>27429</v>
      </c>
      <c r="G161" s="169">
        <f>G153-SUM(G154:G160)</f>
        <v>29788</v>
      </c>
      <c r="H161" s="170">
        <f t="shared" si="72"/>
        <v>8.6003864522950169E-2</v>
      </c>
      <c r="I161" s="180">
        <f t="shared" si="63"/>
        <v>2.3738815267867257</v>
      </c>
      <c r="J161" s="170">
        <f t="shared" si="73"/>
        <v>3.9188961626707645E-2</v>
      </c>
      <c r="K161" s="169">
        <f>K153-SUM(K154:K160)</f>
        <v>33141</v>
      </c>
      <c r="L161" s="169">
        <f>L153-SUM(L154:L160)</f>
        <v>59124</v>
      </c>
      <c r="M161" s="169">
        <f>M153-SUM(M154:M160)</f>
        <v>70815</v>
      </c>
      <c r="N161" s="169">
        <f>N153-SUM(N154:N160)</f>
        <v>76211</v>
      </c>
      <c r="O161" s="169">
        <f>O153-SUM(O154:O160)</f>
        <v>66203</v>
      </c>
      <c r="P161" s="170">
        <f t="shared" si="74"/>
        <v>-0.13131962577580669</v>
      </c>
      <c r="Q161" s="180">
        <f t="shared" si="70"/>
        <v>0.99761624573790764</v>
      </c>
      <c r="R161" s="170">
        <f t="shared" si="75"/>
        <v>1.9252126580194998E-2</v>
      </c>
      <c r="S161" s="169">
        <f>S153-SUM(S154:S160)</f>
        <v>8514</v>
      </c>
      <c r="T161" s="169">
        <f>T153-SUM(T154:T160)</f>
        <v>10171</v>
      </c>
      <c r="U161" s="169">
        <f>U153-SUM(U154:U160)</f>
        <v>13102</v>
      </c>
      <c r="V161" s="169">
        <f>V153-SUM(V154:V160)</f>
        <v>16445</v>
      </c>
      <c r="W161" s="169">
        <f>W153-SUM(W154:W160)</f>
        <v>15555</v>
      </c>
      <c r="X161" s="170">
        <f t="shared" si="76"/>
        <v>-5.4119793250228088E-2</v>
      </c>
      <c r="Y161" s="180">
        <f t="shared" si="71"/>
        <v>0.82699083861874567</v>
      </c>
      <c r="Z161" s="170">
        <f t="shared" si="69"/>
        <v>3.2043129827746776E-3</v>
      </c>
    </row>
    <row r="162" spans="1:26" ht="6" customHeight="1" x14ac:dyDescent="0.25">
      <c r="C162" s="81"/>
      <c r="D162" s="81"/>
      <c r="E162" s="81"/>
      <c r="F162" s="81"/>
      <c r="G162" s="81"/>
      <c r="H162" s="81"/>
      <c r="K162" s="81"/>
      <c r="L162" s="81"/>
      <c r="M162" s="81"/>
      <c r="N162" s="81"/>
      <c r="O162" s="81"/>
      <c r="P162" s="81"/>
      <c r="S162" s="81"/>
      <c r="T162" s="81"/>
      <c r="U162" s="81"/>
      <c r="V162" s="81"/>
      <c r="W162" s="81"/>
      <c r="X162" s="81"/>
    </row>
    <row r="163" spans="1:26" ht="6" customHeight="1" x14ac:dyDescent="0.25">
      <c r="B163" s="171"/>
      <c r="C163" s="171"/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</row>
    <row r="164" spans="1:26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8C73-F553-4341-8370-F9F6663B13C2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1700-7410-4DEA-9EF8-19A4C8AFB7A7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274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274"/>
      <c r="D5" s="274"/>
      <c r="E5" s="274"/>
      <c r="F5" s="274"/>
      <c r="G5" s="274"/>
      <c r="H5" s="274"/>
      <c r="I5" s="274"/>
      <c r="K5" s="274" t="s">
        <v>282</v>
      </c>
      <c r="L5" s="274"/>
      <c r="M5" s="274"/>
      <c r="N5" s="274"/>
      <c r="O5" s="274"/>
      <c r="P5" s="274"/>
      <c r="Q5" s="274"/>
      <c r="R5" s="274"/>
    </row>
    <row r="6" spans="1:18" ht="6" customHeight="1" x14ac:dyDescent="0.25"/>
    <row r="7" spans="1:18" ht="15.75" x14ac:dyDescent="0.25">
      <c r="B7" s="145"/>
      <c r="C7" s="308" t="s">
        <v>45</v>
      </c>
      <c r="D7" s="309"/>
      <c r="E7" s="309"/>
      <c r="F7" s="309"/>
      <c r="G7" s="309"/>
      <c r="H7" s="309"/>
      <c r="I7" s="309"/>
    </row>
    <row r="8" spans="1:18" s="146" customFormat="1" ht="72" customHeight="1" x14ac:dyDescent="0.25">
      <c r="A8"/>
      <c r="B8" s="186"/>
      <c r="C8" s="172" t="s">
        <v>236</v>
      </c>
      <c r="D8" s="172" t="s">
        <v>237</v>
      </c>
      <c r="E8" s="172" t="s">
        <v>238</v>
      </c>
      <c r="F8" s="172" t="s">
        <v>239</v>
      </c>
      <c r="G8" s="172" t="s">
        <v>240</v>
      </c>
      <c r="H8" s="173" t="str">
        <f>CONCATENATE("var. ",RIGHT(G8,2),"/",RIGHT(F8,2))</f>
        <v>var. 26/25</v>
      </c>
      <c r="I8" s="173" t="str">
        <f>CONCATENATE("Cuota s/ total lugares de residencia ",RIGHT(G8,4))</f>
        <v>Cuota s/ total lugares de residencia 2026</v>
      </c>
      <c r="K8" s="186"/>
      <c r="L8" s="172" t="s">
        <v>236</v>
      </c>
      <c r="M8" s="172" t="s">
        <v>237</v>
      </c>
      <c r="N8" s="172" t="s">
        <v>238</v>
      </c>
      <c r="O8" s="172" t="s">
        <v>239</v>
      </c>
      <c r="P8" s="172" t="s">
        <v>240</v>
      </c>
      <c r="Q8" s="173" t="str">
        <f>CONCATENATE("var. ",RIGHT(P8,2),"/",RIGHT(O8,2))</f>
        <v>var. 26/25</v>
      </c>
      <c r="R8" s="173" t="str">
        <f>CONCATENATE("Cuota s/ total lugares de residencia ",RIGHT(P8,4))</f>
        <v>Cuota s/ total lugares de residencia 2026</v>
      </c>
    </row>
    <row r="9" spans="1:18" x14ac:dyDescent="0.25">
      <c r="B9" s="152" t="s">
        <v>45</v>
      </c>
      <c r="C9" s="153"/>
      <c r="D9" s="153"/>
      <c r="E9" s="153"/>
      <c r="F9" s="153"/>
      <c r="G9" s="153"/>
      <c r="H9" s="154"/>
      <c r="I9" s="154"/>
      <c r="K9" s="155" t="s">
        <v>54</v>
      </c>
      <c r="L9" s="174"/>
      <c r="M9" s="174"/>
      <c r="N9" s="174"/>
      <c r="O9" s="174"/>
      <c r="P9" s="174"/>
      <c r="Q9" s="175"/>
      <c r="R9" s="175"/>
    </row>
    <row r="10" spans="1:18" x14ac:dyDescent="0.25">
      <c r="B10" s="156" t="s">
        <v>73</v>
      </c>
      <c r="C10" s="176">
        <v>525893</v>
      </c>
      <c r="D10" s="176">
        <v>533193</v>
      </c>
      <c r="E10" s="176">
        <v>558529</v>
      </c>
      <c r="F10" s="176">
        <v>562194</v>
      </c>
      <c r="G10" s="176">
        <v>560690</v>
      </c>
      <c r="H10" s="177">
        <f t="shared" ref="H10:H22" si="0">IFERROR(G10/F10-1,"-")</f>
        <v>-2.6752331045867273E-3</v>
      </c>
      <c r="I10" s="177">
        <f t="shared" ref="I10:I22" si="1">G10/G$10</f>
        <v>1</v>
      </c>
      <c r="K10" s="156" t="s">
        <v>73</v>
      </c>
      <c r="L10" s="176">
        <v>26589</v>
      </c>
      <c r="M10" s="176">
        <v>31134</v>
      </c>
      <c r="N10" s="176">
        <v>29387</v>
      </c>
      <c r="O10" s="176">
        <v>32367</v>
      </c>
      <c r="P10" s="176">
        <v>31944</v>
      </c>
      <c r="Q10" s="177">
        <f t="shared" ref="Q10:Q22" si="2">IFERROR(P10/O10-1,"-")</f>
        <v>-1.3068866438038729E-2</v>
      </c>
      <c r="R10" s="177">
        <f t="shared" ref="R10:R22" si="3">P10/P$10</f>
        <v>1</v>
      </c>
    </row>
    <row r="11" spans="1:18" x14ac:dyDescent="0.25">
      <c r="B11" s="159" t="s">
        <v>102</v>
      </c>
      <c r="C11" s="160">
        <v>147620</v>
      </c>
      <c r="D11" s="160">
        <v>140146</v>
      </c>
      <c r="E11" s="160">
        <v>130850</v>
      </c>
      <c r="F11" s="160">
        <v>137351</v>
      </c>
      <c r="G11" s="160">
        <v>137370</v>
      </c>
      <c r="H11" s="161">
        <f t="shared" si="0"/>
        <v>1.3833171946320277E-4</v>
      </c>
      <c r="I11" s="161">
        <f t="shared" si="1"/>
        <v>0.24500169434090138</v>
      </c>
      <c r="J11" s="81"/>
      <c r="K11" s="159" t="s">
        <v>102</v>
      </c>
      <c r="L11" s="160">
        <v>4253</v>
      </c>
      <c r="M11" s="160">
        <v>7006</v>
      </c>
      <c r="N11" s="160">
        <v>4326</v>
      </c>
      <c r="O11" s="160">
        <v>6521</v>
      </c>
      <c r="P11" s="160">
        <v>5860</v>
      </c>
      <c r="Q11" s="161">
        <f t="shared" si="2"/>
        <v>-0.10136482134641922</v>
      </c>
      <c r="R11" s="161">
        <f t="shared" si="3"/>
        <v>0.18344603055346856</v>
      </c>
    </row>
    <row r="12" spans="1:18" x14ac:dyDescent="0.25">
      <c r="B12" s="163" t="s">
        <v>108</v>
      </c>
      <c r="C12" s="164">
        <v>67495</v>
      </c>
      <c r="D12" s="164">
        <v>63812</v>
      </c>
      <c r="E12" s="164">
        <v>56598</v>
      </c>
      <c r="F12" s="164">
        <v>57062</v>
      </c>
      <c r="G12" s="164">
        <v>64673</v>
      </c>
      <c r="H12" s="165">
        <f t="shared" si="0"/>
        <v>0.13338123444674221</v>
      </c>
      <c r="I12" s="165">
        <f t="shared" si="1"/>
        <v>0.11534537801637268</v>
      </c>
      <c r="J12" s="81"/>
      <c r="K12" s="163" t="s">
        <v>108</v>
      </c>
      <c r="L12" s="164">
        <v>2736</v>
      </c>
      <c r="M12" s="164">
        <v>5244</v>
      </c>
      <c r="N12" s="164">
        <v>2940</v>
      </c>
      <c r="O12" s="164">
        <v>4679</v>
      </c>
      <c r="P12" s="164">
        <v>3752</v>
      </c>
      <c r="Q12" s="165">
        <f t="shared" si="2"/>
        <v>-0.19811925625133575</v>
      </c>
      <c r="R12" s="165">
        <f t="shared" si="3"/>
        <v>0.11745554720761332</v>
      </c>
    </row>
    <row r="13" spans="1:18" x14ac:dyDescent="0.25">
      <c r="B13" s="163" t="s">
        <v>105</v>
      </c>
      <c r="C13" s="164">
        <v>80125</v>
      </c>
      <c r="D13" s="164">
        <v>76334</v>
      </c>
      <c r="E13" s="164">
        <v>74252</v>
      </c>
      <c r="F13" s="164">
        <v>80289</v>
      </c>
      <c r="G13" s="164">
        <v>72697</v>
      </c>
      <c r="H13" s="165">
        <f t="shared" si="0"/>
        <v>-9.4558407751995865E-2</v>
      </c>
      <c r="I13" s="165">
        <f t="shared" si="1"/>
        <v>0.1296563163245287</v>
      </c>
      <c r="J13" s="81"/>
      <c r="K13" s="163" t="s">
        <v>105</v>
      </c>
      <c r="L13" s="164">
        <v>1517</v>
      </c>
      <c r="M13" s="164">
        <v>1762</v>
      </c>
      <c r="N13" s="164">
        <v>1386</v>
      </c>
      <c r="O13" s="164">
        <v>1842</v>
      </c>
      <c r="P13" s="164">
        <v>2108</v>
      </c>
      <c r="Q13" s="165">
        <f t="shared" si="2"/>
        <v>0.14440825190010864</v>
      </c>
      <c r="R13" s="165">
        <f>P13/P$10</f>
        <v>6.599048334585525E-2</v>
      </c>
    </row>
    <row r="14" spans="1:18" x14ac:dyDescent="0.25">
      <c r="B14" s="159" t="s">
        <v>112</v>
      </c>
      <c r="C14" s="160">
        <v>378273</v>
      </c>
      <c r="D14" s="160">
        <v>393047</v>
      </c>
      <c r="E14" s="160">
        <v>427679</v>
      </c>
      <c r="F14" s="160">
        <v>424843</v>
      </c>
      <c r="G14" s="160">
        <v>423320</v>
      </c>
      <c r="H14" s="161">
        <f t="shared" si="0"/>
        <v>-3.5848536988958291E-3</v>
      </c>
      <c r="I14" s="161">
        <f t="shared" si="1"/>
        <v>0.75499830565909865</v>
      </c>
      <c r="J14" s="81"/>
      <c r="K14" s="159" t="s">
        <v>112</v>
      </c>
      <c r="L14" s="160">
        <v>22336</v>
      </c>
      <c r="M14" s="160">
        <v>24128</v>
      </c>
      <c r="N14" s="160">
        <v>25061</v>
      </c>
      <c r="O14" s="160">
        <v>25846</v>
      </c>
      <c r="P14" s="160">
        <v>26084</v>
      </c>
      <c r="Q14" s="161">
        <f t="shared" si="2"/>
        <v>9.2083881451674454E-3</v>
      </c>
      <c r="R14" s="161">
        <f t="shared" si="3"/>
        <v>0.81655396944653147</v>
      </c>
    </row>
    <row r="15" spans="1:18" x14ac:dyDescent="0.25">
      <c r="B15" s="163" t="s">
        <v>115</v>
      </c>
      <c r="C15" s="164">
        <v>196714</v>
      </c>
      <c r="D15" s="164">
        <v>205187</v>
      </c>
      <c r="E15" s="164">
        <v>222639</v>
      </c>
      <c r="F15" s="164">
        <v>219660</v>
      </c>
      <c r="G15" s="164">
        <v>224481</v>
      </c>
      <c r="H15" s="165">
        <f t="shared" si="0"/>
        <v>2.1947555312756162E-2</v>
      </c>
      <c r="I15" s="165">
        <f t="shared" si="1"/>
        <v>0.40036562093135242</v>
      </c>
      <c r="J15" s="81"/>
      <c r="K15" s="163" t="s">
        <v>115</v>
      </c>
      <c r="L15" s="164">
        <v>9847</v>
      </c>
      <c r="M15" s="164">
        <v>11314</v>
      </c>
      <c r="N15" s="164">
        <v>12176</v>
      </c>
      <c r="O15" s="164">
        <v>12847</v>
      </c>
      <c r="P15" s="164">
        <v>12176</v>
      </c>
      <c r="Q15" s="165">
        <f t="shared" si="2"/>
        <v>-5.223009262862921E-2</v>
      </c>
      <c r="R15" s="165">
        <f t="shared" si="3"/>
        <v>0.38116704232406712</v>
      </c>
    </row>
    <row r="16" spans="1:18" x14ac:dyDescent="0.25">
      <c r="B16" s="163" t="s">
        <v>118</v>
      </c>
      <c r="C16" s="164">
        <v>32365</v>
      </c>
      <c r="D16" s="164">
        <v>34339</v>
      </c>
      <c r="E16" s="164">
        <v>34006</v>
      </c>
      <c r="F16" s="164">
        <v>33559</v>
      </c>
      <c r="G16" s="164">
        <v>29060</v>
      </c>
      <c r="H16" s="165">
        <f t="shared" si="0"/>
        <v>-0.1340623975684615</v>
      </c>
      <c r="I16" s="165">
        <f t="shared" si="1"/>
        <v>5.1828996415131355E-2</v>
      </c>
      <c r="J16" s="81"/>
      <c r="K16" s="163" t="s">
        <v>118</v>
      </c>
      <c r="L16" s="164">
        <v>1340</v>
      </c>
      <c r="M16" s="164">
        <v>1866</v>
      </c>
      <c r="N16" s="164">
        <v>1475</v>
      </c>
      <c r="O16" s="164">
        <v>2025</v>
      </c>
      <c r="P16" s="164">
        <v>1869</v>
      </c>
      <c r="Q16" s="165">
        <f t="shared" si="2"/>
        <v>-7.7037037037037015E-2</v>
      </c>
      <c r="R16" s="165">
        <f t="shared" si="3"/>
        <v>5.850864012021037E-2</v>
      </c>
    </row>
    <row r="17" spans="2:22" x14ac:dyDescent="0.25">
      <c r="B17" s="163" t="s">
        <v>121</v>
      </c>
      <c r="C17" s="164">
        <v>17413</v>
      </c>
      <c r="D17" s="164">
        <v>16707</v>
      </c>
      <c r="E17" s="164">
        <v>20543</v>
      </c>
      <c r="F17" s="164">
        <v>22004</v>
      </c>
      <c r="G17" s="164">
        <v>24193</v>
      </c>
      <c r="H17" s="165">
        <f t="shared" si="0"/>
        <v>9.9481912379567383E-2</v>
      </c>
      <c r="I17" s="165">
        <f t="shared" si="1"/>
        <v>4.3148620449802923E-2</v>
      </c>
      <c r="J17" s="81"/>
      <c r="K17" s="163" t="s">
        <v>121</v>
      </c>
      <c r="L17" s="164">
        <v>2917</v>
      </c>
      <c r="M17" s="164">
        <v>2251</v>
      </c>
      <c r="N17" s="164">
        <v>2222</v>
      </c>
      <c r="O17" s="164">
        <v>2410</v>
      </c>
      <c r="P17" s="164">
        <v>2457</v>
      </c>
      <c r="Q17" s="165">
        <f t="shared" si="2"/>
        <v>1.9502074688796611E-2</v>
      </c>
      <c r="R17" s="165">
        <f t="shared" si="3"/>
        <v>7.6915852742299021E-2</v>
      </c>
    </row>
    <row r="18" spans="2:22" x14ac:dyDescent="0.25">
      <c r="B18" s="163" t="s">
        <v>128</v>
      </c>
      <c r="C18" s="164">
        <v>17486</v>
      </c>
      <c r="D18" s="164">
        <v>17336</v>
      </c>
      <c r="E18" s="164">
        <v>18906</v>
      </c>
      <c r="F18" s="164">
        <v>18015</v>
      </c>
      <c r="G18" s="164">
        <v>17771</v>
      </c>
      <c r="H18" s="165">
        <f t="shared" si="0"/>
        <v>-1.3544268665001358E-2</v>
      </c>
      <c r="I18" s="165">
        <f t="shared" si="1"/>
        <v>3.1694875956410851E-2</v>
      </c>
      <c r="J18" s="81"/>
      <c r="K18" s="163" t="s">
        <v>128</v>
      </c>
      <c r="L18" s="164">
        <v>1276</v>
      </c>
      <c r="M18" s="164">
        <v>1101</v>
      </c>
      <c r="N18" s="164">
        <v>653</v>
      </c>
      <c r="O18" s="164">
        <v>690</v>
      </c>
      <c r="P18" s="164">
        <v>507</v>
      </c>
      <c r="Q18" s="165">
        <f t="shared" si="2"/>
        <v>-0.26521739130434785</v>
      </c>
      <c r="R18" s="165">
        <f t="shared" si="3"/>
        <v>1.587152516904583E-2</v>
      </c>
    </row>
    <row r="19" spans="2:22" x14ac:dyDescent="0.25">
      <c r="B19" s="163" t="s">
        <v>124</v>
      </c>
      <c r="C19" s="164">
        <v>16173</v>
      </c>
      <c r="D19" s="164">
        <v>17328</v>
      </c>
      <c r="E19" s="164">
        <v>17970</v>
      </c>
      <c r="F19" s="164">
        <v>15236</v>
      </c>
      <c r="G19" s="164">
        <v>15655</v>
      </c>
      <c r="H19" s="165">
        <f t="shared" si="0"/>
        <v>2.7500656340246676E-2</v>
      </c>
      <c r="I19" s="165">
        <f t="shared" si="1"/>
        <v>2.7920954538158342E-2</v>
      </c>
      <c r="J19" s="81"/>
      <c r="K19" s="163" t="s">
        <v>124</v>
      </c>
      <c r="L19" s="164">
        <v>607</v>
      </c>
      <c r="M19" s="164">
        <v>788</v>
      </c>
      <c r="N19" s="164">
        <v>753</v>
      </c>
      <c r="O19" s="164">
        <v>619</v>
      </c>
      <c r="P19" s="164">
        <v>722</v>
      </c>
      <c r="Q19" s="165">
        <f t="shared" si="2"/>
        <v>0.16639741518578344</v>
      </c>
      <c r="R19" s="165">
        <f t="shared" si="3"/>
        <v>2.2602053593789129E-2</v>
      </c>
    </row>
    <row r="20" spans="2:22" x14ac:dyDescent="0.25">
      <c r="B20" s="163" t="s">
        <v>133</v>
      </c>
      <c r="C20" s="164">
        <v>2442</v>
      </c>
      <c r="D20" s="164">
        <v>1653</v>
      </c>
      <c r="E20" s="164">
        <v>2553</v>
      </c>
      <c r="F20" s="164">
        <v>2191</v>
      </c>
      <c r="G20" s="164">
        <v>1493</v>
      </c>
      <c r="H20" s="165">
        <f t="shared" si="0"/>
        <v>-0.31857599269739845</v>
      </c>
      <c r="I20" s="165">
        <f t="shared" si="1"/>
        <v>2.6627904902887514E-3</v>
      </c>
      <c r="J20" s="81"/>
      <c r="K20" s="163" t="s">
        <v>133</v>
      </c>
      <c r="L20" s="164">
        <v>94</v>
      </c>
      <c r="M20" s="164">
        <v>9</v>
      </c>
      <c r="N20" s="164">
        <v>19</v>
      </c>
      <c r="O20" s="164">
        <v>66</v>
      </c>
      <c r="P20" s="164">
        <v>46</v>
      </c>
      <c r="Q20" s="165">
        <f t="shared" si="2"/>
        <v>-0.30303030303030298</v>
      </c>
      <c r="R20" s="165">
        <f t="shared" si="3"/>
        <v>1.4400200350613574E-3</v>
      </c>
    </row>
    <row r="21" spans="2:22" x14ac:dyDescent="0.25">
      <c r="B21" s="163" t="s">
        <v>136</v>
      </c>
      <c r="C21" s="164">
        <v>818</v>
      </c>
      <c r="D21" s="164">
        <v>1067</v>
      </c>
      <c r="E21" s="164">
        <v>713</v>
      </c>
      <c r="F21" s="164">
        <v>567</v>
      </c>
      <c r="G21" s="164">
        <v>647</v>
      </c>
      <c r="H21" s="165">
        <f t="shared" si="0"/>
        <v>0.14109347442680775</v>
      </c>
      <c r="I21" s="165">
        <f t="shared" si="1"/>
        <v>1.1539353296830691E-3</v>
      </c>
      <c r="J21" s="81"/>
      <c r="K21" s="163" t="s">
        <v>136</v>
      </c>
      <c r="L21" s="164">
        <v>37</v>
      </c>
      <c r="M21" s="164">
        <v>22</v>
      </c>
      <c r="N21" s="164">
        <v>25</v>
      </c>
      <c r="O21" s="164">
        <v>28</v>
      </c>
      <c r="P21" s="164">
        <v>7</v>
      </c>
      <c r="Q21" s="165">
        <f t="shared" si="2"/>
        <v>-0.75</v>
      </c>
      <c r="R21" s="165">
        <f t="shared" si="3"/>
        <v>2.1913348359629351E-4</v>
      </c>
    </row>
    <row r="22" spans="2:22" x14ac:dyDescent="0.25">
      <c r="B22" s="168" t="s">
        <v>150</v>
      </c>
      <c r="C22" s="169">
        <f>C14-SUM(C15:C21)</f>
        <v>94862</v>
      </c>
      <c r="D22" s="169">
        <f>D14-SUM(D15:D21)</f>
        <v>99430</v>
      </c>
      <c r="E22" s="169">
        <f>E14-SUM(E15:E21)</f>
        <v>110349</v>
      </c>
      <c r="F22" s="169">
        <f>F14-SUM(F15:F21)</f>
        <v>113611</v>
      </c>
      <c r="G22" s="169">
        <f>G14-SUM(G15:G21)</f>
        <v>110020</v>
      </c>
      <c r="H22" s="170">
        <f t="shared" si="0"/>
        <v>-3.1607854873207719E-2</v>
      </c>
      <c r="I22" s="170">
        <f t="shared" si="1"/>
        <v>0.19622251154827089</v>
      </c>
      <c r="J22" s="81"/>
      <c r="K22" s="168" t="s">
        <v>150</v>
      </c>
      <c r="L22" s="169">
        <f>L14-SUM(L15:L21)</f>
        <v>6218</v>
      </c>
      <c r="M22" s="169">
        <f>M14-SUM(M15:M21)</f>
        <v>6777</v>
      </c>
      <c r="N22" s="169">
        <f>N14-SUM(N15:N21)</f>
        <v>7738</v>
      </c>
      <c r="O22" s="169">
        <f>O14-SUM(O15:O21)</f>
        <v>7161</v>
      </c>
      <c r="P22" s="169">
        <f>P14-SUM(P15:P21)</f>
        <v>8300</v>
      </c>
      <c r="Q22" s="170">
        <f t="shared" si="2"/>
        <v>0.15905599776567514</v>
      </c>
      <c r="R22" s="170">
        <f t="shared" si="3"/>
        <v>0.25982970197846234</v>
      </c>
    </row>
    <row r="23" spans="2:22" x14ac:dyDescent="0.25">
      <c r="B23" s="155" t="s">
        <v>46</v>
      </c>
      <c r="C23" s="174"/>
      <c r="D23" s="174"/>
      <c r="E23" s="174"/>
      <c r="F23" s="174"/>
      <c r="G23" s="174"/>
      <c r="H23" s="175"/>
      <c r="I23" s="175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</row>
    <row r="24" spans="2:22" x14ac:dyDescent="0.25">
      <c r="B24" s="156" t="s">
        <v>73</v>
      </c>
      <c r="C24" s="176">
        <v>193056</v>
      </c>
      <c r="D24" s="176">
        <v>195916</v>
      </c>
      <c r="E24" s="176">
        <v>198178</v>
      </c>
      <c r="F24" s="176">
        <v>185177</v>
      </c>
      <c r="G24" s="176">
        <v>193582</v>
      </c>
      <c r="H24" s="177">
        <f t="shared" ref="H24:H36" si="4">IFERROR(G24/F24-1,"-")</f>
        <v>4.5389006194073822E-2</v>
      </c>
      <c r="I24" s="177">
        <f t="shared" ref="I24:I36" si="5">G24/G$10</f>
        <v>0.34525673723447897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</row>
    <row r="25" spans="2:22" x14ac:dyDescent="0.25">
      <c r="B25" s="159" t="s">
        <v>102</v>
      </c>
      <c r="C25" s="160">
        <v>33408</v>
      </c>
      <c r="D25" s="160">
        <v>26458</v>
      </c>
      <c r="E25" s="160">
        <v>21651</v>
      </c>
      <c r="F25" s="160">
        <v>19026</v>
      </c>
      <c r="G25" s="160">
        <v>23189</v>
      </c>
      <c r="H25" s="161">
        <f t="shared" si="4"/>
        <v>0.21880584463365915</v>
      </c>
      <c r="I25" s="161">
        <f t="shared" si="5"/>
        <v>4.1357969644545113E-2</v>
      </c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</row>
    <row r="26" spans="2:22" x14ac:dyDescent="0.25">
      <c r="B26" s="163" t="s">
        <v>108</v>
      </c>
      <c r="C26" s="164">
        <v>13052</v>
      </c>
      <c r="D26" s="164">
        <v>10685</v>
      </c>
      <c r="E26" s="164">
        <v>8502</v>
      </c>
      <c r="F26" s="164">
        <v>9095</v>
      </c>
      <c r="G26" s="164">
        <v>10547</v>
      </c>
      <c r="H26" s="165">
        <f t="shared" si="4"/>
        <v>0.15964815832875212</v>
      </c>
      <c r="I26" s="165">
        <f t="shared" si="5"/>
        <v>1.88107510388985E-2</v>
      </c>
    </row>
    <row r="27" spans="2:22" x14ac:dyDescent="0.25">
      <c r="B27" s="163" t="s">
        <v>105</v>
      </c>
      <c r="C27" s="164">
        <v>20356</v>
      </c>
      <c r="D27" s="164">
        <v>15773</v>
      </c>
      <c r="E27" s="164">
        <v>13149</v>
      </c>
      <c r="F27" s="164">
        <v>9931</v>
      </c>
      <c r="G27" s="164">
        <v>12642</v>
      </c>
      <c r="H27" s="165">
        <f t="shared" si="4"/>
        <v>0.27298358674856504</v>
      </c>
      <c r="I27" s="165">
        <f t="shared" si="5"/>
        <v>2.2547218605646614E-2</v>
      </c>
    </row>
    <row r="28" spans="2:22" x14ac:dyDescent="0.25">
      <c r="B28" s="159" t="s">
        <v>112</v>
      </c>
      <c r="C28" s="160">
        <v>159648</v>
      </c>
      <c r="D28" s="160">
        <v>169458</v>
      </c>
      <c r="E28" s="160">
        <v>176527</v>
      </c>
      <c r="F28" s="160">
        <v>166151</v>
      </c>
      <c r="G28" s="160">
        <v>170393</v>
      </c>
      <c r="H28" s="161">
        <f t="shared" si="4"/>
        <v>2.5530992892007776E-2</v>
      </c>
      <c r="I28" s="161">
        <f t="shared" si="5"/>
        <v>0.30389876758993384</v>
      </c>
    </row>
    <row r="29" spans="2:22" x14ac:dyDescent="0.25">
      <c r="B29" s="163" t="s">
        <v>115</v>
      </c>
      <c r="C29" s="164">
        <v>86684</v>
      </c>
      <c r="D29" s="164">
        <v>91993</v>
      </c>
      <c r="E29" s="164">
        <v>96458</v>
      </c>
      <c r="F29" s="164">
        <v>90229</v>
      </c>
      <c r="G29" s="164">
        <v>96113</v>
      </c>
      <c r="H29" s="165">
        <f t="shared" si="4"/>
        <v>6.5211849848718195E-2</v>
      </c>
      <c r="I29" s="165">
        <f t="shared" si="5"/>
        <v>0.17141914426866897</v>
      </c>
    </row>
    <row r="30" spans="2:22" x14ac:dyDescent="0.25">
      <c r="B30" s="163" t="s">
        <v>118</v>
      </c>
      <c r="C30" s="164">
        <v>16321</v>
      </c>
      <c r="D30" s="164">
        <v>17000</v>
      </c>
      <c r="E30" s="164">
        <v>16678</v>
      </c>
      <c r="F30" s="164">
        <v>16149</v>
      </c>
      <c r="G30" s="164">
        <v>13181</v>
      </c>
      <c r="H30" s="165">
        <f t="shared" si="4"/>
        <v>-0.18378846987429565</v>
      </c>
      <c r="I30" s="165">
        <f t="shared" si="5"/>
        <v>2.3508534127592788E-2</v>
      </c>
    </row>
    <row r="31" spans="2:22" x14ac:dyDescent="0.25">
      <c r="B31" s="163" t="s">
        <v>121</v>
      </c>
      <c r="C31" s="164">
        <v>5785</v>
      </c>
      <c r="D31" s="164">
        <v>5901</v>
      </c>
      <c r="E31" s="164">
        <v>4971</v>
      </c>
      <c r="F31" s="164">
        <v>4561</v>
      </c>
      <c r="G31" s="164">
        <v>6124</v>
      </c>
      <c r="H31" s="165">
        <f t="shared" si="4"/>
        <v>0.34268800701600521</v>
      </c>
      <c r="I31" s="165">
        <f t="shared" si="5"/>
        <v>1.0922256505377302E-2</v>
      </c>
    </row>
    <row r="32" spans="2:22" x14ac:dyDescent="0.25">
      <c r="B32" s="163" t="s">
        <v>128</v>
      </c>
      <c r="C32" s="164">
        <v>7612</v>
      </c>
      <c r="D32" s="164">
        <v>7634</v>
      </c>
      <c r="E32" s="164">
        <v>7871</v>
      </c>
      <c r="F32" s="164">
        <v>7416</v>
      </c>
      <c r="G32" s="164">
        <v>8012</v>
      </c>
      <c r="H32" s="165">
        <f t="shared" si="4"/>
        <v>8.0366774541531738E-2</v>
      </c>
      <c r="I32" s="165">
        <f t="shared" si="5"/>
        <v>1.4289536107296366E-2</v>
      </c>
    </row>
    <row r="33" spans="2:9" x14ac:dyDescent="0.25">
      <c r="B33" s="163" t="s">
        <v>124</v>
      </c>
      <c r="C33" s="164">
        <v>8809</v>
      </c>
      <c r="D33" s="164">
        <v>9153</v>
      </c>
      <c r="E33" s="164">
        <v>9325</v>
      </c>
      <c r="F33" s="164">
        <v>7526</v>
      </c>
      <c r="G33" s="164">
        <v>8455</v>
      </c>
      <c r="H33" s="165">
        <f t="shared" si="4"/>
        <v>0.12343874568163704</v>
      </c>
      <c r="I33" s="165">
        <f t="shared" si="5"/>
        <v>1.50796340223653E-2</v>
      </c>
    </row>
    <row r="34" spans="2:9" x14ac:dyDescent="0.25">
      <c r="B34" s="163" t="s">
        <v>133</v>
      </c>
      <c r="C34" s="164">
        <v>804</v>
      </c>
      <c r="D34" s="164">
        <v>640</v>
      </c>
      <c r="E34" s="164">
        <v>1422</v>
      </c>
      <c r="F34" s="164">
        <v>854</v>
      </c>
      <c r="G34" s="164">
        <v>652</v>
      </c>
      <c r="H34" s="165">
        <f t="shared" si="4"/>
        <v>-0.2365339578454333</v>
      </c>
      <c r="I34" s="165">
        <f t="shared" si="5"/>
        <v>1.1628529133745919E-3</v>
      </c>
    </row>
    <row r="35" spans="2:9" x14ac:dyDescent="0.25">
      <c r="B35" s="163" t="s">
        <v>136</v>
      </c>
      <c r="C35" s="164">
        <v>350</v>
      </c>
      <c r="D35" s="164">
        <v>495</v>
      </c>
      <c r="E35" s="164">
        <v>342</v>
      </c>
      <c r="F35" s="164">
        <v>153</v>
      </c>
      <c r="G35" s="164">
        <v>238</v>
      </c>
      <c r="H35" s="165">
        <f t="shared" si="4"/>
        <v>0.55555555555555558</v>
      </c>
      <c r="I35" s="165">
        <f t="shared" si="5"/>
        <v>4.2447698371649218E-4</v>
      </c>
    </row>
    <row r="36" spans="2:9" x14ac:dyDescent="0.25">
      <c r="B36" s="168" t="s">
        <v>150</v>
      </c>
      <c r="C36" s="169">
        <f>C28-SUM(C29:C35)</f>
        <v>33283</v>
      </c>
      <c r="D36" s="169">
        <f>D28-SUM(D29:D35)</f>
        <v>36642</v>
      </c>
      <c r="E36" s="169">
        <f>E28-SUM(E29:E35)</f>
        <v>39460</v>
      </c>
      <c r="F36" s="169">
        <f>F28-SUM(F29:F35)</f>
        <v>39263</v>
      </c>
      <c r="G36" s="169">
        <f>G28-SUM(G29:G35)</f>
        <v>37618</v>
      </c>
      <c r="H36" s="170">
        <f t="shared" si="4"/>
        <v>-4.1896951328222465E-2</v>
      </c>
      <c r="I36" s="170">
        <f t="shared" si="5"/>
        <v>6.7092332661542034E-2</v>
      </c>
    </row>
    <row r="37" spans="2:9" x14ac:dyDescent="0.25">
      <c r="B37" s="155" t="s">
        <v>47</v>
      </c>
      <c r="C37" s="174"/>
      <c r="D37" s="174"/>
      <c r="E37" s="174"/>
      <c r="F37" s="174"/>
      <c r="G37" s="174"/>
      <c r="H37" s="175"/>
      <c r="I37" s="175"/>
    </row>
    <row r="38" spans="2:9" x14ac:dyDescent="0.25">
      <c r="B38" s="156" t="s">
        <v>73</v>
      </c>
      <c r="C38" s="176">
        <v>140298</v>
      </c>
      <c r="D38" s="176">
        <v>136073</v>
      </c>
      <c r="E38" s="176">
        <v>144210</v>
      </c>
      <c r="F38" s="176">
        <v>149733</v>
      </c>
      <c r="G38" s="176">
        <v>151861</v>
      </c>
      <c r="H38" s="177">
        <f t="shared" ref="H38:H50" si="6">IFERROR(G38/F38-1,"-")</f>
        <v>1.4211963962520002E-2</v>
      </c>
      <c r="I38" s="177">
        <f t="shared" ref="I38:I50" si="7">G38/G$10</f>
        <v>0.27084663539567316</v>
      </c>
    </row>
    <row r="39" spans="2:9" x14ac:dyDescent="0.25">
      <c r="B39" s="159" t="s">
        <v>102</v>
      </c>
      <c r="C39" s="160">
        <v>19503</v>
      </c>
      <c r="D39" s="160">
        <v>16484</v>
      </c>
      <c r="E39" s="160">
        <v>15999</v>
      </c>
      <c r="F39" s="160">
        <v>15245</v>
      </c>
      <c r="G39" s="160">
        <v>19365</v>
      </c>
      <c r="H39" s="161">
        <f t="shared" si="6"/>
        <v>0.27025254181698921</v>
      </c>
      <c r="I39" s="161">
        <f t="shared" si="7"/>
        <v>3.4537801637268363E-2</v>
      </c>
    </row>
    <row r="40" spans="2:9" x14ac:dyDescent="0.25">
      <c r="B40" s="163" t="s">
        <v>108</v>
      </c>
      <c r="C40" s="164">
        <v>8182</v>
      </c>
      <c r="D40" s="164">
        <v>8285</v>
      </c>
      <c r="E40" s="164">
        <v>7601</v>
      </c>
      <c r="F40" s="164">
        <v>6833</v>
      </c>
      <c r="G40" s="164">
        <v>9897</v>
      </c>
      <c r="H40" s="165">
        <f t="shared" si="6"/>
        <v>0.44841211766427636</v>
      </c>
      <c r="I40" s="165">
        <f t="shared" si="7"/>
        <v>1.7651465159000516E-2</v>
      </c>
    </row>
    <row r="41" spans="2:9" x14ac:dyDescent="0.25">
      <c r="B41" s="163" t="s">
        <v>105</v>
      </c>
      <c r="C41" s="164">
        <v>11321</v>
      </c>
      <c r="D41" s="164">
        <v>8199</v>
      </c>
      <c r="E41" s="164">
        <v>8398</v>
      </c>
      <c r="F41" s="164">
        <v>8412</v>
      </c>
      <c r="G41" s="164">
        <v>9468</v>
      </c>
      <c r="H41" s="165">
        <f t="shared" si="6"/>
        <v>0.12553495007132676</v>
      </c>
      <c r="I41" s="165">
        <f t="shared" si="7"/>
        <v>1.6886336478267847E-2</v>
      </c>
    </row>
    <row r="42" spans="2:9" x14ac:dyDescent="0.25">
      <c r="B42" s="159" t="s">
        <v>112</v>
      </c>
      <c r="C42" s="160">
        <v>120795</v>
      </c>
      <c r="D42" s="160">
        <v>119589</v>
      </c>
      <c r="E42" s="160">
        <v>128211</v>
      </c>
      <c r="F42" s="160">
        <v>134488</v>
      </c>
      <c r="G42" s="160">
        <v>132496</v>
      </c>
      <c r="H42" s="161">
        <f t="shared" si="6"/>
        <v>-1.4811730414609481E-2</v>
      </c>
      <c r="I42" s="161">
        <f t="shared" si="7"/>
        <v>0.23630883375840483</v>
      </c>
    </row>
    <row r="43" spans="2:9" x14ac:dyDescent="0.25">
      <c r="B43" s="163" t="s">
        <v>115</v>
      </c>
      <c r="C43" s="164">
        <v>71288</v>
      </c>
      <c r="D43" s="164">
        <v>73060</v>
      </c>
      <c r="E43" s="164">
        <v>77891</v>
      </c>
      <c r="F43" s="164">
        <v>78714</v>
      </c>
      <c r="G43" s="164">
        <v>79121</v>
      </c>
      <c r="H43" s="165">
        <f t="shared" si="6"/>
        <v>5.1706176791930236E-3</v>
      </c>
      <c r="I43" s="165">
        <f t="shared" si="7"/>
        <v>0.14111362785139739</v>
      </c>
    </row>
    <row r="44" spans="2:9" x14ac:dyDescent="0.25">
      <c r="B44" s="163" t="s">
        <v>118</v>
      </c>
      <c r="C44" s="164">
        <v>3513</v>
      </c>
      <c r="D44" s="164">
        <v>3028</v>
      </c>
      <c r="E44" s="164">
        <v>3031</v>
      </c>
      <c r="F44" s="164">
        <v>3639</v>
      </c>
      <c r="G44" s="164">
        <v>3313</v>
      </c>
      <c r="H44" s="165">
        <f t="shared" si="6"/>
        <v>-8.9585050838142388E-2</v>
      </c>
      <c r="I44" s="165">
        <f t="shared" si="7"/>
        <v>5.9087909540031036E-3</v>
      </c>
    </row>
    <row r="45" spans="2:9" x14ac:dyDescent="0.25">
      <c r="B45" s="163" t="s">
        <v>121</v>
      </c>
      <c r="C45" s="164">
        <v>2336</v>
      </c>
      <c r="D45" s="164">
        <v>2317</v>
      </c>
      <c r="E45" s="164">
        <v>2776</v>
      </c>
      <c r="F45" s="164">
        <v>3229</v>
      </c>
      <c r="G45" s="164">
        <v>4651</v>
      </c>
      <c r="H45" s="165">
        <f t="shared" si="6"/>
        <v>0.44038401982037789</v>
      </c>
      <c r="I45" s="165">
        <f t="shared" si="7"/>
        <v>8.2951363498546433E-3</v>
      </c>
    </row>
    <row r="46" spans="2:9" x14ac:dyDescent="0.25">
      <c r="B46" s="163" t="s">
        <v>128</v>
      </c>
      <c r="C46" s="164">
        <v>6530</v>
      </c>
      <c r="D46" s="164">
        <v>5754</v>
      </c>
      <c r="E46" s="164">
        <v>6584</v>
      </c>
      <c r="F46" s="164">
        <v>6429</v>
      </c>
      <c r="G46" s="164">
        <v>5730</v>
      </c>
      <c r="H46" s="165">
        <f t="shared" si="6"/>
        <v>-0.10872608492767144</v>
      </c>
      <c r="I46" s="165">
        <f t="shared" si="7"/>
        <v>1.0219550910485296E-2</v>
      </c>
    </row>
    <row r="47" spans="2:9" x14ac:dyDescent="0.25">
      <c r="B47" s="163" t="s">
        <v>124</v>
      </c>
      <c r="C47" s="164">
        <v>4173</v>
      </c>
      <c r="D47" s="164">
        <v>4700</v>
      </c>
      <c r="E47" s="164">
        <v>4974</v>
      </c>
      <c r="F47" s="164">
        <v>4544</v>
      </c>
      <c r="G47" s="164">
        <v>4147</v>
      </c>
      <c r="H47" s="165">
        <f t="shared" si="6"/>
        <v>-8.7367957746478875E-2</v>
      </c>
      <c r="I47" s="165">
        <f t="shared" si="7"/>
        <v>7.3962439137491304E-3</v>
      </c>
    </row>
    <row r="48" spans="2:9" x14ac:dyDescent="0.25">
      <c r="B48" s="163" t="s">
        <v>133</v>
      </c>
      <c r="C48" s="164">
        <v>992</v>
      </c>
      <c r="D48" s="164">
        <v>600</v>
      </c>
      <c r="E48" s="164">
        <v>761</v>
      </c>
      <c r="F48" s="164">
        <v>645</v>
      </c>
      <c r="G48" s="164">
        <v>357</v>
      </c>
      <c r="H48" s="165">
        <f t="shared" si="6"/>
        <v>-0.44651162790697674</v>
      </c>
      <c r="I48" s="165">
        <f t="shared" si="7"/>
        <v>6.3671547557473827E-4</v>
      </c>
    </row>
    <row r="49" spans="2:9" x14ac:dyDescent="0.25">
      <c r="B49" s="163" t="s">
        <v>136</v>
      </c>
      <c r="C49" s="164">
        <v>194</v>
      </c>
      <c r="D49" s="164">
        <v>285</v>
      </c>
      <c r="E49" s="164">
        <v>136</v>
      </c>
      <c r="F49" s="164">
        <v>138</v>
      </c>
      <c r="G49" s="164">
        <v>128</v>
      </c>
      <c r="H49" s="165">
        <f t="shared" si="6"/>
        <v>-7.2463768115942018E-2</v>
      </c>
      <c r="I49" s="165">
        <f t="shared" si="7"/>
        <v>2.2829014250298738E-4</v>
      </c>
    </row>
    <row r="50" spans="2:9" x14ac:dyDescent="0.25">
      <c r="B50" s="168" t="s">
        <v>150</v>
      </c>
      <c r="C50" s="169">
        <f>C42-SUM(C43:C49)</f>
        <v>31769</v>
      </c>
      <c r="D50" s="169">
        <f>D42-SUM(D43:D49)</f>
        <v>29845</v>
      </c>
      <c r="E50" s="169">
        <f>E42-SUM(E43:E49)</f>
        <v>32058</v>
      </c>
      <c r="F50" s="169">
        <f>F42-SUM(F43:F49)</f>
        <v>37150</v>
      </c>
      <c r="G50" s="169">
        <f>G42-SUM(G43:G49)</f>
        <v>35049</v>
      </c>
      <c r="H50" s="170">
        <f t="shared" si="6"/>
        <v>-5.6554508748317578E-2</v>
      </c>
      <c r="I50" s="170">
        <f t="shared" si="7"/>
        <v>6.2510478160837546E-2</v>
      </c>
    </row>
    <row r="51" spans="2:9" x14ac:dyDescent="0.25">
      <c r="B51" s="155" t="s">
        <v>48</v>
      </c>
      <c r="C51" s="174"/>
      <c r="D51" s="174"/>
      <c r="E51" s="174"/>
      <c r="F51" s="174"/>
      <c r="G51" s="174"/>
      <c r="H51" s="175"/>
      <c r="I51" s="175"/>
    </row>
    <row r="52" spans="2:9" x14ac:dyDescent="0.25">
      <c r="B52" s="156" t="s">
        <v>73</v>
      </c>
      <c r="C52" s="176">
        <v>2613</v>
      </c>
      <c r="D52" s="176">
        <v>3109</v>
      </c>
      <c r="E52" s="176">
        <v>2720</v>
      </c>
      <c r="F52" s="176">
        <v>3023</v>
      </c>
      <c r="G52" s="176">
        <v>4286</v>
      </c>
      <c r="H52" s="177">
        <f t="shared" ref="H52:H64" si="8">IFERROR(G52/F52-1,"-")</f>
        <v>0.41779689050611979</v>
      </c>
      <c r="I52" s="177">
        <f t="shared" ref="I52:I64" si="9">G52/G$10</f>
        <v>7.6441527403734687E-3</v>
      </c>
    </row>
    <row r="53" spans="2:9" x14ac:dyDescent="0.25">
      <c r="B53" s="159" t="s">
        <v>102</v>
      </c>
      <c r="C53" s="160">
        <v>538</v>
      </c>
      <c r="D53" s="160">
        <v>1438</v>
      </c>
      <c r="E53" s="160">
        <v>937</v>
      </c>
      <c r="F53" s="160">
        <v>481</v>
      </c>
      <c r="G53" s="160">
        <v>1808</v>
      </c>
      <c r="H53" s="161">
        <f t="shared" si="8"/>
        <v>2.758835758835759</v>
      </c>
      <c r="I53" s="161">
        <f t="shared" si="9"/>
        <v>3.2245982628546967E-3</v>
      </c>
    </row>
    <row r="54" spans="2:9" x14ac:dyDescent="0.25">
      <c r="B54" s="163" t="s">
        <v>108</v>
      </c>
      <c r="C54" s="164">
        <v>274</v>
      </c>
      <c r="D54" s="164">
        <v>1139</v>
      </c>
      <c r="E54" s="164">
        <v>651</v>
      </c>
      <c r="F54" s="164">
        <v>42</v>
      </c>
      <c r="G54" s="164">
        <v>1264</v>
      </c>
      <c r="H54" s="165">
        <f t="shared" si="8"/>
        <v>29.095238095238095</v>
      </c>
      <c r="I54" s="165">
        <f t="shared" si="9"/>
        <v>2.2543651572170006E-3</v>
      </c>
    </row>
    <row r="55" spans="2:9" x14ac:dyDescent="0.25">
      <c r="B55" s="163" t="s">
        <v>105</v>
      </c>
      <c r="C55" s="164">
        <v>264</v>
      </c>
      <c r="D55" s="164">
        <v>299</v>
      </c>
      <c r="E55" s="164">
        <v>286</v>
      </c>
      <c r="F55" s="164">
        <v>439</v>
      </c>
      <c r="G55" s="164">
        <v>544</v>
      </c>
      <c r="H55" s="165">
        <f t="shared" si="8"/>
        <v>0.23917995444191353</v>
      </c>
      <c r="I55" s="165">
        <f t="shared" si="9"/>
        <v>9.7023310563769643E-4</v>
      </c>
    </row>
    <row r="56" spans="2:9" x14ac:dyDescent="0.25">
      <c r="B56" s="159" t="s">
        <v>112</v>
      </c>
      <c r="C56" s="160">
        <v>2075</v>
      </c>
      <c r="D56" s="160">
        <v>1671</v>
      </c>
      <c r="E56" s="160">
        <v>1783</v>
      </c>
      <c r="F56" s="160">
        <v>2542</v>
      </c>
      <c r="G56" s="160">
        <v>2478</v>
      </c>
      <c r="H56" s="161">
        <f t="shared" si="8"/>
        <v>-2.5177025963807997E-2</v>
      </c>
      <c r="I56" s="161">
        <f t="shared" si="9"/>
        <v>4.4195544775187719E-3</v>
      </c>
    </row>
    <row r="57" spans="2:9" x14ac:dyDescent="0.25">
      <c r="B57" s="163" t="s">
        <v>115</v>
      </c>
      <c r="C57" s="164">
        <v>1011</v>
      </c>
      <c r="D57" s="164">
        <v>667</v>
      </c>
      <c r="E57" s="164">
        <v>807</v>
      </c>
      <c r="F57" s="164">
        <v>1050</v>
      </c>
      <c r="G57" s="164">
        <v>733</v>
      </c>
      <c r="H57" s="165">
        <f t="shared" si="8"/>
        <v>-0.3019047619047619</v>
      </c>
      <c r="I57" s="165">
        <f t="shared" si="9"/>
        <v>1.3073177691772637E-3</v>
      </c>
    </row>
    <row r="58" spans="2:9" x14ac:dyDescent="0.25">
      <c r="B58" s="163" t="s">
        <v>118</v>
      </c>
      <c r="C58" s="164">
        <v>252</v>
      </c>
      <c r="D58" s="164">
        <v>215</v>
      </c>
      <c r="E58" s="164">
        <v>311</v>
      </c>
      <c r="F58" s="164">
        <v>350</v>
      </c>
      <c r="G58" s="164">
        <v>427</v>
      </c>
      <c r="H58" s="165">
        <f t="shared" si="8"/>
        <v>0.21999999999999997</v>
      </c>
      <c r="I58" s="165">
        <f t="shared" si="9"/>
        <v>7.6156164725605952E-4</v>
      </c>
    </row>
    <row r="59" spans="2:9" x14ac:dyDescent="0.25">
      <c r="B59" s="163" t="s">
        <v>121</v>
      </c>
      <c r="C59" s="164">
        <v>166</v>
      </c>
      <c r="D59" s="164">
        <v>173</v>
      </c>
      <c r="E59" s="164">
        <v>61</v>
      </c>
      <c r="F59" s="164">
        <v>285</v>
      </c>
      <c r="G59" s="164">
        <v>280</v>
      </c>
      <c r="H59" s="165">
        <f t="shared" si="8"/>
        <v>-1.7543859649122862E-2</v>
      </c>
      <c r="I59" s="165">
        <f t="shared" si="9"/>
        <v>4.9938468672528489E-4</v>
      </c>
    </row>
    <row r="60" spans="2:9" x14ac:dyDescent="0.25">
      <c r="B60" s="163" t="s">
        <v>128</v>
      </c>
      <c r="C60" s="164">
        <v>77</v>
      </c>
      <c r="D60" s="164">
        <v>39</v>
      </c>
      <c r="E60" s="164">
        <v>41</v>
      </c>
      <c r="F60" s="164">
        <v>58</v>
      </c>
      <c r="G60" s="164">
        <v>90</v>
      </c>
      <c r="H60" s="165">
        <f t="shared" si="8"/>
        <v>0.55172413793103448</v>
      </c>
      <c r="I60" s="165">
        <f t="shared" si="9"/>
        <v>1.6051650644741301E-4</v>
      </c>
    </row>
    <row r="61" spans="2:9" x14ac:dyDescent="0.25">
      <c r="B61" s="163" t="s">
        <v>124</v>
      </c>
      <c r="C61" s="164">
        <v>51</v>
      </c>
      <c r="D61" s="164">
        <v>27</v>
      </c>
      <c r="E61" s="164">
        <v>5</v>
      </c>
      <c r="F61" s="164">
        <v>64</v>
      </c>
      <c r="G61" s="164">
        <v>66</v>
      </c>
      <c r="H61" s="165">
        <f t="shared" si="8"/>
        <v>3.125E-2</v>
      </c>
      <c r="I61" s="165">
        <f t="shared" si="9"/>
        <v>1.1771210472810287E-4</v>
      </c>
    </row>
    <row r="62" spans="2:9" x14ac:dyDescent="0.25">
      <c r="B62" s="163" t="s">
        <v>133</v>
      </c>
      <c r="C62" s="164">
        <v>13</v>
      </c>
      <c r="D62" s="164">
        <v>3</v>
      </c>
      <c r="E62" s="164">
        <v>6</v>
      </c>
      <c r="F62" s="164">
        <v>6</v>
      </c>
      <c r="G62" s="164">
        <v>22</v>
      </c>
      <c r="H62" s="165">
        <f t="shared" si="8"/>
        <v>2.6666666666666665</v>
      </c>
      <c r="I62" s="165">
        <f t="shared" si="9"/>
        <v>3.9237368242700957E-5</v>
      </c>
    </row>
    <row r="63" spans="2:9" x14ac:dyDescent="0.25">
      <c r="B63" s="163" t="s">
        <v>136</v>
      </c>
      <c r="C63" s="164">
        <v>6</v>
      </c>
      <c r="D63" s="164">
        <v>0</v>
      </c>
      <c r="E63" s="164">
        <v>0</v>
      </c>
      <c r="F63" s="164">
        <v>12</v>
      </c>
      <c r="G63" s="164">
        <v>8</v>
      </c>
      <c r="H63" s="165">
        <f t="shared" si="8"/>
        <v>-0.33333333333333337</v>
      </c>
      <c r="I63" s="165">
        <f t="shared" si="9"/>
        <v>1.4268133906436711E-5</v>
      </c>
    </row>
    <row r="64" spans="2:9" x14ac:dyDescent="0.25">
      <c r="B64" s="168" t="s">
        <v>150</v>
      </c>
      <c r="C64" s="169">
        <f>C56-SUM(C57:C63)</f>
        <v>499</v>
      </c>
      <c r="D64" s="169">
        <f>D56-SUM(D57:D63)</f>
        <v>547</v>
      </c>
      <c r="E64" s="169">
        <f>E56-SUM(E57:E63)</f>
        <v>552</v>
      </c>
      <c r="F64" s="169">
        <f>F56-SUM(F57:F63)</f>
        <v>717</v>
      </c>
      <c r="G64" s="169">
        <f>G56-SUM(G57:G63)</f>
        <v>852</v>
      </c>
      <c r="H64" s="170">
        <f t="shared" si="8"/>
        <v>0.18828451882845187</v>
      </c>
      <c r="I64" s="170">
        <f t="shared" si="9"/>
        <v>1.5195562610355099E-3</v>
      </c>
    </row>
    <row r="65" spans="2:9" x14ac:dyDescent="0.25">
      <c r="B65" s="155" t="s">
        <v>49</v>
      </c>
      <c r="C65" s="174"/>
      <c r="D65" s="174"/>
      <c r="E65" s="174"/>
      <c r="F65" s="174"/>
      <c r="G65" s="174"/>
      <c r="H65" s="175"/>
      <c r="I65" s="175"/>
    </row>
    <row r="66" spans="2:9" x14ac:dyDescent="0.25">
      <c r="B66" s="156" t="s">
        <v>73</v>
      </c>
      <c r="C66" s="176">
        <v>27893</v>
      </c>
      <c r="D66" s="176">
        <v>18885</v>
      </c>
      <c r="E66" s="176">
        <v>19100</v>
      </c>
      <c r="F66" s="176">
        <v>20231</v>
      </c>
      <c r="G66" s="176">
        <v>19381</v>
      </c>
      <c r="H66" s="177">
        <f t="shared" ref="H66:H78" si="10">IFERROR(G66/F66-1,"-")</f>
        <v>-4.2014729870001433E-2</v>
      </c>
      <c r="I66" s="177">
        <f t="shared" ref="I66:I78" si="11">G66/G$10</f>
        <v>3.4566337905081242E-2</v>
      </c>
    </row>
    <row r="67" spans="2:9" x14ac:dyDescent="0.25">
      <c r="B67" s="159" t="s">
        <v>102</v>
      </c>
      <c r="C67" s="160">
        <v>12732</v>
      </c>
      <c r="D67" s="160">
        <v>9757</v>
      </c>
      <c r="E67" s="160">
        <v>4578</v>
      </c>
      <c r="F67" s="160">
        <v>7294</v>
      </c>
      <c r="G67" s="160">
        <v>5345</v>
      </c>
      <c r="H67" s="161">
        <f t="shared" si="10"/>
        <v>-0.26720592267617216</v>
      </c>
      <c r="I67" s="161">
        <f t="shared" si="11"/>
        <v>9.5328969662380279E-3</v>
      </c>
    </row>
    <row r="68" spans="2:9" x14ac:dyDescent="0.25">
      <c r="B68" s="163" t="s">
        <v>108</v>
      </c>
      <c r="C68" s="164">
        <v>11475</v>
      </c>
      <c r="D68" s="164">
        <v>7450</v>
      </c>
      <c r="E68" s="164">
        <v>2063</v>
      </c>
      <c r="F68" s="164">
        <v>2741</v>
      </c>
      <c r="G68" s="164">
        <v>1969</v>
      </c>
      <c r="H68" s="165">
        <f t="shared" si="10"/>
        <v>-0.28164903319956225</v>
      </c>
      <c r="I68" s="165">
        <f t="shared" si="11"/>
        <v>3.5117444577217358E-3</v>
      </c>
    </row>
    <row r="69" spans="2:9" x14ac:dyDescent="0.25">
      <c r="B69" s="163" t="s">
        <v>105</v>
      </c>
      <c r="C69" s="164">
        <v>1257</v>
      </c>
      <c r="D69" s="164">
        <v>2307</v>
      </c>
      <c r="E69" s="164">
        <v>2515</v>
      </c>
      <c r="F69" s="164">
        <v>4553</v>
      </c>
      <c r="G69" s="164">
        <v>3376</v>
      </c>
      <c r="H69" s="165">
        <f t="shared" si="10"/>
        <v>-0.25851087195255873</v>
      </c>
      <c r="I69" s="165">
        <f t="shared" si="11"/>
        <v>6.0211525085162925E-3</v>
      </c>
    </row>
    <row r="70" spans="2:9" x14ac:dyDescent="0.25">
      <c r="B70" s="159" t="s">
        <v>112</v>
      </c>
      <c r="C70" s="160">
        <v>15161</v>
      </c>
      <c r="D70" s="160">
        <v>9128</v>
      </c>
      <c r="E70" s="160">
        <v>14522</v>
      </c>
      <c r="F70" s="160">
        <v>12937</v>
      </c>
      <c r="G70" s="160">
        <v>14036</v>
      </c>
      <c r="H70" s="161">
        <f t="shared" si="10"/>
        <v>8.4950143000695588E-2</v>
      </c>
      <c r="I70" s="161">
        <f t="shared" si="11"/>
        <v>2.5033440938843212E-2</v>
      </c>
    </row>
    <row r="71" spans="2:9" x14ac:dyDescent="0.25">
      <c r="B71" s="163" t="s">
        <v>115</v>
      </c>
      <c r="C71" s="164">
        <v>8685</v>
      </c>
      <c r="D71" s="164">
        <v>4495</v>
      </c>
      <c r="E71" s="164">
        <v>8571</v>
      </c>
      <c r="F71" s="164">
        <v>7350</v>
      </c>
      <c r="G71" s="164">
        <v>7891</v>
      </c>
      <c r="H71" s="165">
        <f t="shared" si="10"/>
        <v>7.3605442176870817E-2</v>
      </c>
      <c r="I71" s="165">
        <f t="shared" si="11"/>
        <v>1.4073730581961512E-2</v>
      </c>
    </row>
    <row r="72" spans="2:9" x14ac:dyDescent="0.25">
      <c r="B72" s="163" t="s">
        <v>118</v>
      </c>
      <c r="C72" s="164">
        <v>237</v>
      </c>
      <c r="D72" s="164">
        <v>1425</v>
      </c>
      <c r="E72" s="164">
        <v>747</v>
      </c>
      <c r="F72" s="164">
        <v>614</v>
      </c>
      <c r="G72" s="164">
        <v>650</v>
      </c>
      <c r="H72" s="165">
        <f t="shared" si="10"/>
        <v>5.8631921824104261E-2</v>
      </c>
      <c r="I72" s="165">
        <f t="shared" si="11"/>
        <v>1.159285879897983E-3</v>
      </c>
    </row>
    <row r="73" spans="2:9" x14ac:dyDescent="0.25">
      <c r="B73" s="163" t="s">
        <v>121</v>
      </c>
      <c r="C73" s="164">
        <v>1882</v>
      </c>
      <c r="D73" s="164">
        <v>349</v>
      </c>
      <c r="E73" s="164">
        <v>1006</v>
      </c>
      <c r="F73" s="164">
        <v>925</v>
      </c>
      <c r="G73" s="164">
        <v>922</v>
      </c>
      <c r="H73" s="165">
        <f t="shared" si="10"/>
        <v>-3.2432432432432101E-3</v>
      </c>
      <c r="I73" s="165">
        <f t="shared" si="11"/>
        <v>1.644402432716831E-3</v>
      </c>
    </row>
    <row r="74" spans="2:9" x14ac:dyDescent="0.25">
      <c r="B74" s="163" t="s">
        <v>128</v>
      </c>
      <c r="C74" s="164">
        <v>275</v>
      </c>
      <c r="D74" s="164">
        <v>422</v>
      </c>
      <c r="E74" s="164">
        <v>278</v>
      </c>
      <c r="F74" s="164">
        <v>544</v>
      </c>
      <c r="G74" s="164">
        <v>586</v>
      </c>
      <c r="H74" s="165">
        <f t="shared" si="10"/>
        <v>7.7205882352941124E-2</v>
      </c>
      <c r="I74" s="165">
        <f t="shared" si="11"/>
        <v>1.0451408086464891E-3</v>
      </c>
    </row>
    <row r="75" spans="2:9" x14ac:dyDescent="0.25">
      <c r="B75" s="163" t="s">
        <v>124</v>
      </c>
      <c r="C75" s="164">
        <v>569</v>
      </c>
      <c r="D75" s="164">
        <v>142</v>
      </c>
      <c r="E75" s="164">
        <v>514</v>
      </c>
      <c r="F75" s="164">
        <v>231</v>
      </c>
      <c r="G75" s="164">
        <v>261</v>
      </c>
      <c r="H75" s="165">
        <f t="shared" si="10"/>
        <v>0.12987012987012991</v>
      </c>
      <c r="I75" s="165">
        <f t="shared" si="11"/>
        <v>4.6549786869749772E-4</v>
      </c>
    </row>
    <row r="76" spans="2:9" x14ac:dyDescent="0.25">
      <c r="B76" s="163" t="s">
        <v>133</v>
      </c>
      <c r="C76" s="164">
        <v>13</v>
      </c>
      <c r="D76" s="164">
        <v>10</v>
      </c>
      <c r="E76" s="164">
        <v>4</v>
      </c>
      <c r="F76" s="164">
        <v>85</v>
      </c>
      <c r="G76" s="164">
        <v>31</v>
      </c>
      <c r="H76" s="165">
        <f t="shared" si="10"/>
        <v>-0.63529411764705879</v>
      </c>
      <c r="I76" s="165">
        <f t="shared" si="11"/>
        <v>5.5289018887442261E-5</v>
      </c>
    </row>
    <row r="77" spans="2:9" x14ac:dyDescent="0.25">
      <c r="B77" s="163" t="s">
        <v>136</v>
      </c>
      <c r="C77" s="164">
        <v>10</v>
      </c>
      <c r="D77" s="164">
        <v>8</v>
      </c>
      <c r="E77" s="164">
        <v>0</v>
      </c>
      <c r="F77" s="164">
        <v>71</v>
      </c>
      <c r="G77" s="164">
        <v>31</v>
      </c>
      <c r="H77" s="165">
        <f t="shared" si="10"/>
        <v>-0.56338028169014087</v>
      </c>
      <c r="I77" s="165">
        <f t="shared" si="11"/>
        <v>5.5289018887442261E-5</v>
      </c>
    </row>
    <row r="78" spans="2:9" x14ac:dyDescent="0.25">
      <c r="B78" s="168" t="s">
        <v>150</v>
      </c>
      <c r="C78" s="169">
        <f>C70-SUM(C71:C77)</f>
        <v>3490</v>
      </c>
      <c r="D78" s="169">
        <f>D70-SUM(D71:D77)</f>
        <v>2277</v>
      </c>
      <c r="E78" s="169">
        <f>E70-SUM(E71:E77)</f>
        <v>3402</v>
      </c>
      <c r="F78" s="169">
        <f>F70-SUM(F71:F77)</f>
        <v>3117</v>
      </c>
      <c r="G78" s="169">
        <f>G70-SUM(G71:G77)</f>
        <v>3664</v>
      </c>
      <c r="H78" s="170">
        <f t="shared" si="10"/>
        <v>0.17548925248636515</v>
      </c>
      <c r="I78" s="170">
        <f t="shared" si="11"/>
        <v>6.5348053291480138E-3</v>
      </c>
    </row>
    <row r="79" spans="2:9" x14ac:dyDescent="0.25">
      <c r="B79" s="155" t="s">
        <v>50</v>
      </c>
      <c r="C79" s="174"/>
      <c r="D79" s="174"/>
      <c r="E79" s="174"/>
      <c r="F79" s="174"/>
      <c r="G79" s="174"/>
      <c r="H79" s="175"/>
      <c r="I79" s="175"/>
    </row>
    <row r="80" spans="2:9" x14ac:dyDescent="0.25">
      <c r="B80" s="156" t="s">
        <v>73</v>
      </c>
      <c r="C80" s="176">
        <v>84199</v>
      </c>
      <c r="D80" s="176">
        <v>89287</v>
      </c>
      <c r="E80" s="176">
        <v>101084</v>
      </c>
      <c r="F80" s="176">
        <v>105253</v>
      </c>
      <c r="G80" s="176">
        <v>98430</v>
      </c>
      <c r="H80" s="177">
        <f t="shared" ref="H80:H92" si="12">IFERROR(G80/F80-1,"-")</f>
        <v>-6.4824755588914318E-2</v>
      </c>
      <c r="I80" s="177">
        <f t="shared" ref="I80:I92" si="13">G80/G$10</f>
        <v>0.17555155255132068</v>
      </c>
    </row>
    <row r="81" spans="2:9" x14ac:dyDescent="0.25">
      <c r="B81" s="159" t="s">
        <v>102</v>
      </c>
      <c r="C81" s="160">
        <v>49388</v>
      </c>
      <c r="D81" s="160">
        <v>48313</v>
      </c>
      <c r="E81" s="160">
        <v>49842</v>
      </c>
      <c r="F81" s="160">
        <v>54564</v>
      </c>
      <c r="G81" s="160">
        <v>51308</v>
      </c>
      <c r="H81" s="161">
        <f t="shared" si="12"/>
        <v>-5.9673044498203986E-2</v>
      </c>
      <c r="I81" s="161">
        <f t="shared" si="13"/>
        <v>9.1508676808931849E-2</v>
      </c>
    </row>
    <row r="82" spans="2:9" x14ac:dyDescent="0.25">
      <c r="B82" s="163" t="s">
        <v>108</v>
      </c>
      <c r="C82" s="164">
        <v>16867</v>
      </c>
      <c r="D82" s="164">
        <v>15550</v>
      </c>
      <c r="E82" s="164">
        <v>15712</v>
      </c>
      <c r="F82" s="164">
        <v>14785</v>
      </c>
      <c r="G82" s="164">
        <v>18730</v>
      </c>
      <c r="H82" s="165">
        <f t="shared" si="12"/>
        <v>0.26682448427460259</v>
      </c>
      <c r="I82" s="165">
        <f t="shared" si="13"/>
        <v>3.3405268508444955E-2</v>
      </c>
    </row>
    <row r="83" spans="2:9" x14ac:dyDescent="0.25">
      <c r="B83" s="163" t="s">
        <v>105</v>
      </c>
      <c r="C83" s="164">
        <v>32521</v>
      </c>
      <c r="D83" s="164">
        <v>32763</v>
      </c>
      <c r="E83" s="164">
        <v>34130</v>
      </c>
      <c r="F83" s="164">
        <v>39779</v>
      </c>
      <c r="G83" s="164">
        <v>32578</v>
      </c>
      <c r="H83" s="165">
        <f t="shared" si="12"/>
        <v>-0.18102516403127278</v>
      </c>
      <c r="I83" s="165">
        <f t="shared" si="13"/>
        <v>5.8103408300486901E-2</v>
      </c>
    </row>
    <row r="84" spans="2:9" x14ac:dyDescent="0.25">
      <c r="B84" s="159" t="s">
        <v>112</v>
      </c>
      <c r="C84" s="160">
        <v>34811</v>
      </c>
      <c r="D84" s="160">
        <v>40974</v>
      </c>
      <c r="E84" s="160">
        <v>51242</v>
      </c>
      <c r="F84" s="160">
        <v>50689</v>
      </c>
      <c r="G84" s="160">
        <v>47122</v>
      </c>
      <c r="H84" s="161">
        <f t="shared" si="12"/>
        <v>-7.0370297303162466E-2</v>
      </c>
      <c r="I84" s="161">
        <f t="shared" si="13"/>
        <v>8.4042875742388848E-2</v>
      </c>
    </row>
    <row r="85" spans="2:9" x14ac:dyDescent="0.25">
      <c r="B85" s="163" t="s">
        <v>115</v>
      </c>
      <c r="C85" s="164">
        <v>8917</v>
      </c>
      <c r="D85" s="164">
        <v>10199</v>
      </c>
      <c r="E85" s="164">
        <v>12336</v>
      </c>
      <c r="F85" s="164">
        <v>14880</v>
      </c>
      <c r="G85" s="164">
        <v>13168</v>
      </c>
      <c r="H85" s="165">
        <f t="shared" si="12"/>
        <v>-0.11505376344086027</v>
      </c>
      <c r="I85" s="165">
        <f t="shared" si="13"/>
        <v>2.3485348409994829E-2</v>
      </c>
    </row>
    <row r="86" spans="2:9" x14ac:dyDescent="0.25">
      <c r="B86" s="163" t="s">
        <v>118</v>
      </c>
      <c r="C86" s="164">
        <v>9215</v>
      </c>
      <c r="D86" s="164">
        <v>9078</v>
      </c>
      <c r="E86" s="164">
        <v>9969</v>
      </c>
      <c r="F86" s="164">
        <v>8860</v>
      </c>
      <c r="G86" s="164">
        <v>7941</v>
      </c>
      <c r="H86" s="165">
        <f t="shared" si="12"/>
        <v>-0.10372460496614</v>
      </c>
      <c r="I86" s="165">
        <f t="shared" si="13"/>
        <v>1.4162906418876742E-2</v>
      </c>
    </row>
    <row r="87" spans="2:9" x14ac:dyDescent="0.25">
      <c r="B87" s="163" t="s">
        <v>121</v>
      </c>
      <c r="C87" s="164">
        <v>2595</v>
      </c>
      <c r="D87" s="164">
        <v>3302</v>
      </c>
      <c r="E87" s="164">
        <v>6368</v>
      </c>
      <c r="F87" s="164">
        <v>6151</v>
      </c>
      <c r="G87" s="164">
        <v>6397</v>
      </c>
      <c r="H87" s="165">
        <f t="shared" si="12"/>
        <v>3.999349699235899E-2</v>
      </c>
      <c r="I87" s="165">
        <f t="shared" si="13"/>
        <v>1.1409156574934456E-2</v>
      </c>
    </row>
    <row r="88" spans="2:9" x14ac:dyDescent="0.25">
      <c r="B88" s="163" t="s">
        <v>128</v>
      </c>
      <c r="C88" s="164">
        <v>1125</v>
      </c>
      <c r="D88" s="164">
        <v>1457</v>
      </c>
      <c r="E88" s="164">
        <v>2772</v>
      </c>
      <c r="F88" s="164">
        <v>1916</v>
      </c>
      <c r="G88" s="164">
        <v>2004</v>
      </c>
      <c r="H88" s="165">
        <f t="shared" si="12"/>
        <v>4.5929018789144127E-2</v>
      </c>
      <c r="I88" s="165">
        <f t="shared" si="13"/>
        <v>3.5741675435623965E-3</v>
      </c>
    </row>
    <row r="89" spans="2:9" x14ac:dyDescent="0.25">
      <c r="B89" s="163" t="s">
        <v>124</v>
      </c>
      <c r="C89" s="164">
        <v>588</v>
      </c>
      <c r="D89" s="164">
        <v>959</v>
      </c>
      <c r="E89" s="164">
        <v>1365</v>
      </c>
      <c r="F89" s="164">
        <v>1121</v>
      </c>
      <c r="G89" s="164">
        <v>1290</v>
      </c>
      <c r="H89" s="165">
        <f t="shared" si="12"/>
        <v>0.15075825156110612</v>
      </c>
      <c r="I89" s="165">
        <f t="shared" si="13"/>
        <v>2.3007365924129198E-3</v>
      </c>
    </row>
    <row r="90" spans="2:9" x14ac:dyDescent="0.25">
      <c r="B90" s="163" t="s">
        <v>133</v>
      </c>
      <c r="C90" s="164">
        <v>437</v>
      </c>
      <c r="D90" s="164">
        <v>183</v>
      </c>
      <c r="E90" s="164">
        <v>247</v>
      </c>
      <c r="F90" s="164">
        <v>405</v>
      </c>
      <c r="G90" s="164">
        <v>188</v>
      </c>
      <c r="H90" s="165">
        <f t="shared" si="12"/>
        <v>-0.53580246913580254</v>
      </c>
      <c r="I90" s="165">
        <f t="shared" si="13"/>
        <v>3.3530114680126275E-4</v>
      </c>
    </row>
    <row r="91" spans="2:9" x14ac:dyDescent="0.25">
      <c r="B91" s="163" t="s">
        <v>136</v>
      </c>
      <c r="C91" s="164">
        <v>166</v>
      </c>
      <c r="D91" s="164">
        <v>173</v>
      </c>
      <c r="E91" s="164">
        <v>98</v>
      </c>
      <c r="F91" s="164">
        <v>69</v>
      </c>
      <c r="G91" s="164">
        <v>87</v>
      </c>
      <c r="H91" s="165">
        <f t="shared" si="12"/>
        <v>0.26086956521739135</v>
      </c>
      <c r="I91" s="165">
        <f t="shared" si="13"/>
        <v>1.5516595623249924E-4</v>
      </c>
    </row>
    <row r="92" spans="2:9" x14ac:dyDescent="0.25">
      <c r="B92" s="168" t="s">
        <v>150</v>
      </c>
      <c r="C92" s="169">
        <f>C84-SUM(C85:C91)</f>
        <v>11768</v>
      </c>
      <c r="D92" s="169">
        <f>D84-SUM(D85:D91)</f>
        <v>15623</v>
      </c>
      <c r="E92" s="169">
        <f>E84-SUM(E85:E91)</f>
        <v>18087</v>
      </c>
      <c r="F92" s="169">
        <f>F84-SUM(F85:F91)</f>
        <v>17287</v>
      </c>
      <c r="G92" s="169">
        <f>G84-SUM(G85:G91)</f>
        <v>16047</v>
      </c>
      <c r="H92" s="170">
        <f t="shared" si="12"/>
        <v>-7.1730201885810141E-2</v>
      </c>
      <c r="I92" s="170">
        <f t="shared" si="13"/>
        <v>2.8620093099573741E-2</v>
      </c>
    </row>
    <row r="93" spans="2:9" x14ac:dyDescent="0.25">
      <c r="B93" s="155" t="s">
        <v>51</v>
      </c>
      <c r="C93" s="174"/>
      <c r="D93" s="174"/>
      <c r="E93" s="174"/>
      <c r="F93" s="174"/>
      <c r="G93" s="174"/>
      <c r="H93" s="175"/>
      <c r="I93" s="175"/>
    </row>
    <row r="94" spans="2:9" x14ac:dyDescent="0.25">
      <c r="B94" s="156" t="s">
        <v>73</v>
      </c>
      <c r="C94" s="176">
        <v>4460</v>
      </c>
      <c r="D94" s="176">
        <v>4564</v>
      </c>
      <c r="E94" s="176">
        <v>4705</v>
      </c>
      <c r="F94" s="176">
        <v>3825</v>
      </c>
      <c r="G94" s="176">
        <v>3205</v>
      </c>
      <c r="H94" s="177">
        <f t="shared" ref="H94:H106" si="14">IFERROR(G94/F94-1,"-")</f>
        <v>-0.16209150326797384</v>
      </c>
      <c r="I94" s="177">
        <f t="shared" ref="I94:I106" si="15">G94/G$10</f>
        <v>5.7161711462662074E-3</v>
      </c>
    </row>
    <row r="95" spans="2:9" x14ac:dyDescent="0.25">
      <c r="B95" s="159" t="s">
        <v>102</v>
      </c>
      <c r="C95" s="160">
        <v>3404</v>
      </c>
      <c r="D95" s="160">
        <v>3332</v>
      </c>
      <c r="E95" s="160">
        <v>3522</v>
      </c>
      <c r="F95" s="160">
        <v>2586</v>
      </c>
      <c r="G95" s="160">
        <v>2274</v>
      </c>
      <c r="H95" s="161">
        <f t="shared" si="14"/>
        <v>-0.12064965197215782</v>
      </c>
      <c r="I95" s="161">
        <f t="shared" si="15"/>
        <v>4.055717062904635E-3</v>
      </c>
    </row>
    <row r="96" spans="2:9" x14ac:dyDescent="0.25">
      <c r="B96" s="163" t="s">
        <v>108</v>
      </c>
      <c r="C96" s="164">
        <v>1737</v>
      </c>
      <c r="D96" s="164">
        <v>1249</v>
      </c>
      <c r="E96" s="164">
        <v>1629</v>
      </c>
      <c r="F96" s="164">
        <v>869</v>
      </c>
      <c r="G96" s="164">
        <v>1056</v>
      </c>
      <c r="H96" s="165">
        <f t="shared" si="14"/>
        <v>0.21518987341772156</v>
      </c>
      <c r="I96" s="165">
        <f t="shared" si="15"/>
        <v>1.883393675649646E-3</v>
      </c>
    </row>
    <row r="97" spans="2:9" x14ac:dyDescent="0.25">
      <c r="B97" s="163" t="s">
        <v>105</v>
      </c>
      <c r="C97" s="164">
        <v>1667</v>
      </c>
      <c r="D97" s="164">
        <v>2083</v>
      </c>
      <c r="E97" s="164">
        <v>1893</v>
      </c>
      <c r="F97" s="164">
        <v>1717</v>
      </c>
      <c r="G97" s="164">
        <v>1218</v>
      </c>
      <c r="H97" s="165">
        <f t="shared" si="14"/>
        <v>-0.29062317996505538</v>
      </c>
      <c r="I97" s="165">
        <f t="shared" si="15"/>
        <v>2.1723233872549892E-3</v>
      </c>
    </row>
    <row r="98" spans="2:9" x14ac:dyDescent="0.25">
      <c r="B98" s="159" t="s">
        <v>112</v>
      </c>
      <c r="C98" s="160">
        <v>1056</v>
      </c>
      <c r="D98" s="160">
        <v>1232</v>
      </c>
      <c r="E98" s="160">
        <v>1183</v>
      </c>
      <c r="F98" s="160">
        <v>1239</v>
      </c>
      <c r="G98" s="160">
        <v>931</v>
      </c>
      <c r="H98" s="161">
        <f t="shared" si="14"/>
        <v>-0.24858757062146897</v>
      </c>
      <c r="I98" s="161">
        <f t="shared" si="15"/>
        <v>1.6604540833615724E-3</v>
      </c>
    </row>
    <row r="99" spans="2:9" x14ac:dyDescent="0.25">
      <c r="B99" s="163" t="s">
        <v>115</v>
      </c>
      <c r="C99" s="164">
        <v>101</v>
      </c>
      <c r="D99" s="164">
        <v>174</v>
      </c>
      <c r="E99" s="164">
        <v>160</v>
      </c>
      <c r="F99" s="164">
        <v>140</v>
      </c>
      <c r="G99" s="164">
        <v>65</v>
      </c>
      <c r="H99" s="165">
        <f t="shared" si="14"/>
        <v>-0.5357142857142857</v>
      </c>
      <c r="I99" s="165">
        <f t="shared" si="15"/>
        <v>1.1592858798979828E-4</v>
      </c>
    </row>
    <row r="100" spans="2:9" x14ac:dyDescent="0.25">
      <c r="B100" s="163" t="s">
        <v>118</v>
      </c>
      <c r="C100" s="164">
        <v>159</v>
      </c>
      <c r="D100" s="164">
        <v>128</v>
      </c>
      <c r="E100" s="164">
        <v>126</v>
      </c>
      <c r="F100" s="164">
        <v>130</v>
      </c>
      <c r="G100" s="164">
        <v>138</v>
      </c>
      <c r="H100" s="165">
        <f t="shared" si="14"/>
        <v>6.1538461538461542E-2</v>
      </c>
      <c r="I100" s="165">
        <f t="shared" si="15"/>
        <v>2.4612530988603326E-4</v>
      </c>
    </row>
    <row r="101" spans="2:9" x14ac:dyDescent="0.25">
      <c r="B101" s="163" t="s">
        <v>121</v>
      </c>
      <c r="C101" s="164">
        <v>201</v>
      </c>
      <c r="D101" s="164">
        <v>190</v>
      </c>
      <c r="E101" s="164">
        <v>188</v>
      </c>
      <c r="F101" s="164">
        <v>146</v>
      </c>
      <c r="G101" s="164">
        <v>172</v>
      </c>
      <c r="H101" s="165">
        <f t="shared" si="14"/>
        <v>0.17808219178082196</v>
      </c>
      <c r="I101" s="165">
        <f t="shared" si="15"/>
        <v>3.067648789883893E-4</v>
      </c>
    </row>
    <row r="102" spans="2:9" x14ac:dyDescent="0.25">
      <c r="B102" s="163" t="s">
        <v>128</v>
      </c>
      <c r="C102" s="164">
        <v>55</v>
      </c>
      <c r="D102" s="164">
        <v>44</v>
      </c>
      <c r="E102" s="164">
        <v>35</v>
      </c>
      <c r="F102" s="164">
        <v>46</v>
      </c>
      <c r="G102" s="164">
        <v>32</v>
      </c>
      <c r="H102" s="165">
        <f t="shared" si="14"/>
        <v>-0.30434782608695654</v>
      </c>
      <c r="I102" s="165">
        <f t="shared" si="15"/>
        <v>5.7072535625746845E-5</v>
      </c>
    </row>
    <row r="103" spans="2:9" x14ac:dyDescent="0.25">
      <c r="B103" s="163" t="s">
        <v>124</v>
      </c>
      <c r="C103" s="164">
        <v>62</v>
      </c>
      <c r="D103" s="164">
        <v>43</v>
      </c>
      <c r="E103" s="164">
        <v>25</v>
      </c>
      <c r="F103" s="164">
        <v>41</v>
      </c>
      <c r="G103" s="164">
        <v>46</v>
      </c>
      <c r="H103" s="165">
        <f t="shared" si="14"/>
        <v>0.12195121951219523</v>
      </c>
      <c r="I103" s="165">
        <f t="shared" si="15"/>
        <v>8.2041769962011097E-5</v>
      </c>
    </row>
    <row r="104" spans="2:9" x14ac:dyDescent="0.25">
      <c r="B104" s="163" t="s">
        <v>133</v>
      </c>
      <c r="C104" s="164">
        <v>8</v>
      </c>
      <c r="D104" s="164">
        <v>9</v>
      </c>
      <c r="E104" s="164">
        <v>12</v>
      </c>
      <c r="F104" s="164">
        <v>27</v>
      </c>
      <c r="G104" s="164">
        <v>1</v>
      </c>
      <c r="H104" s="165">
        <f t="shared" si="14"/>
        <v>-0.96296296296296302</v>
      </c>
      <c r="I104" s="165">
        <f t="shared" si="15"/>
        <v>1.7835167383045889E-6</v>
      </c>
    </row>
    <row r="105" spans="2:9" x14ac:dyDescent="0.25">
      <c r="B105" s="163" t="s">
        <v>136</v>
      </c>
      <c r="C105" s="164">
        <v>5</v>
      </c>
      <c r="D105" s="164">
        <v>9</v>
      </c>
      <c r="E105" s="164">
        <v>2</v>
      </c>
      <c r="F105" s="164">
        <v>6</v>
      </c>
      <c r="G105" s="164">
        <v>4</v>
      </c>
      <c r="H105" s="165">
        <f t="shared" si="14"/>
        <v>-0.33333333333333337</v>
      </c>
      <c r="I105" s="165">
        <f t="shared" si="15"/>
        <v>7.1340669532183557E-6</v>
      </c>
    </row>
    <row r="106" spans="2:9" x14ac:dyDescent="0.25">
      <c r="B106" s="168" t="s">
        <v>150</v>
      </c>
      <c r="C106" s="169">
        <f>C98-SUM(C99:C105)</f>
        <v>465</v>
      </c>
      <c r="D106" s="169">
        <f>D98-SUM(D99:D105)</f>
        <v>635</v>
      </c>
      <c r="E106" s="169">
        <f>E98-SUM(E99:E105)</f>
        <v>635</v>
      </c>
      <c r="F106" s="169">
        <f>F98-SUM(F99:F105)</f>
        <v>703</v>
      </c>
      <c r="G106" s="169">
        <f>G98-SUM(G99:G105)</f>
        <v>473</v>
      </c>
      <c r="H106" s="170">
        <f t="shared" si="14"/>
        <v>-0.32716927453769562</v>
      </c>
      <c r="I106" s="170">
        <f t="shared" si="15"/>
        <v>8.4360341721807059E-4</v>
      </c>
    </row>
    <row r="107" spans="2:9" x14ac:dyDescent="0.25">
      <c r="B107" s="155" t="s">
        <v>52</v>
      </c>
      <c r="C107" s="174"/>
      <c r="D107" s="174"/>
      <c r="E107" s="174"/>
      <c r="F107" s="174"/>
      <c r="G107" s="174"/>
      <c r="H107" s="175"/>
      <c r="I107" s="175"/>
    </row>
    <row r="108" spans="2:9" x14ac:dyDescent="0.25">
      <c r="B108" s="156" t="s">
        <v>73</v>
      </c>
      <c r="C108" s="176">
        <v>17775</v>
      </c>
      <c r="D108" s="176">
        <v>24316</v>
      </c>
      <c r="E108" s="176">
        <v>23859</v>
      </c>
      <c r="F108" s="176">
        <v>25818</v>
      </c>
      <c r="G108" s="176">
        <v>24617</v>
      </c>
      <c r="H108" s="177">
        <f t="shared" ref="H108:H120" si="16">IFERROR(G108/F108-1,"-")</f>
        <v>-4.6517933224881847E-2</v>
      </c>
      <c r="I108" s="177">
        <f t="shared" ref="I108:I120" si="17">G108/G$10</f>
        <v>4.3904831546844068E-2</v>
      </c>
    </row>
    <row r="109" spans="2:9" x14ac:dyDescent="0.25">
      <c r="B109" s="159" t="s">
        <v>102</v>
      </c>
      <c r="C109" s="160">
        <v>5780</v>
      </c>
      <c r="D109" s="160">
        <v>7532</v>
      </c>
      <c r="E109" s="160">
        <v>6028</v>
      </c>
      <c r="F109" s="160">
        <v>7224</v>
      </c>
      <c r="G109" s="160">
        <v>5884</v>
      </c>
      <c r="H109" s="161">
        <f t="shared" si="16"/>
        <v>-0.18549280177187155</v>
      </c>
      <c r="I109" s="161">
        <f t="shared" si="17"/>
        <v>1.0494212488184202E-2</v>
      </c>
    </row>
    <row r="110" spans="2:9" x14ac:dyDescent="0.25">
      <c r="B110" s="163" t="s">
        <v>108</v>
      </c>
      <c r="C110" s="164">
        <v>1312</v>
      </c>
      <c r="D110" s="164">
        <v>3177</v>
      </c>
      <c r="E110" s="164">
        <v>2143</v>
      </c>
      <c r="F110" s="164">
        <v>2928</v>
      </c>
      <c r="G110" s="164">
        <v>3553</v>
      </c>
      <c r="H110" s="165">
        <f t="shared" si="16"/>
        <v>0.21345628415300544</v>
      </c>
      <c r="I110" s="165">
        <f t="shared" si="17"/>
        <v>6.3368349711962046E-3</v>
      </c>
    </row>
    <row r="111" spans="2:9" x14ac:dyDescent="0.25">
      <c r="B111" s="163" t="s">
        <v>105</v>
      </c>
      <c r="C111" s="164">
        <v>4468</v>
      </c>
      <c r="D111" s="164">
        <v>4355</v>
      </c>
      <c r="E111" s="164">
        <v>3885</v>
      </c>
      <c r="F111" s="164">
        <v>4296</v>
      </c>
      <c r="G111" s="164">
        <v>2331</v>
      </c>
      <c r="H111" s="165">
        <f t="shared" si="16"/>
        <v>-0.45740223463687146</v>
      </c>
      <c r="I111" s="165">
        <f t="shared" si="17"/>
        <v>4.157377516987997E-3</v>
      </c>
    </row>
    <row r="112" spans="2:9" x14ac:dyDescent="0.25">
      <c r="B112" s="159" t="s">
        <v>112</v>
      </c>
      <c r="C112" s="160">
        <v>11995</v>
      </c>
      <c r="D112" s="160">
        <v>16784</v>
      </c>
      <c r="E112" s="160">
        <v>17831</v>
      </c>
      <c r="F112" s="160">
        <v>18594</v>
      </c>
      <c r="G112" s="160">
        <v>18733</v>
      </c>
      <c r="H112" s="161">
        <f t="shared" si="16"/>
        <v>7.4755297407766985E-3</v>
      </c>
      <c r="I112" s="161">
        <f t="shared" si="17"/>
        <v>3.3410619058659864E-2</v>
      </c>
    </row>
    <row r="113" spans="2:9" x14ac:dyDescent="0.25">
      <c r="B113" s="163" t="s">
        <v>115</v>
      </c>
      <c r="C113" s="164">
        <v>7409</v>
      </c>
      <c r="D113" s="164">
        <v>11006</v>
      </c>
      <c r="E113" s="164">
        <v>11723</v>
      </c>
      <c r="F113" s="164">
        <v>12035</v>
      </c>
      <c r="G113" s="164">
        <v>12516</v>
      </c>
      <c r="H113" s="165">
        <f t="shared" si="16"/>
        <v>3.9966763606148703E-2</v>
      </c>
      <c r="I113" s="165">
        <f t="shared" si="17"/>
        <v>2.2322495496620236E-2</v>
      </c>
    </row>
    <row r="114" spans="2:9" x14ac:dyDescent="0.25">
      <c r="B114" s="163" t="s">
        <v>118</v>
      </c>
      <c r="C114" s="164">
        <v>315</v>
      </c>
      <c r="D114" s="164">
        <v>405</v>
      </c>
      <c r="E114" s="164">
        <v>602</v>
      </c>
      <c r="F114" s="164">
        <v>663</v>
      </c>
      <c r="G114" s="164">
        <v>538</v>
      </c>
      <c r="H114" s="165">
        <f t="shared" si="16"/>
        <v>-0.18853695324283559</v>
      </c>
      <c r="I114" s="165">
        <f t="shared" si="17"/>
        <v>9.5953200520786889E-4</v>
      </c>
    </row>
    <row r="115" spans="2:9" x14ac:dyDescent="0.25">
      <c r="B115" s="163" t="s">
        <v>121</v>
      </c>
      <c r="C115" s="164">
        <v>554</v>
      </c>
      <c r="D115" s="164">
        <v>840</v>
      </c>
      <c r="E115" s="164">
        <v>1350</v>
      </c>
      <c r="F115" s="164">
        <v>1566</v>
      </c>
      <c r="G115" s="164">
        <v>1341</v>
      </c>
      <c r="H115" s="165">
        <f t="shared" si="16"/>
        <v>-0.14367816091954022</v>
      </c>
      <c r="I115" s="165">
        <f t="shared" si="17"/>
        <v>2.391695946066454E-3</v>
      </c>
    </row>
    <row r="116" spans="2:9" x14ac:dyDescent="0.25">
      <c r="B116" s="163" t="s">
        <v>128</v>
      </c>
      <c r="C116" s="164">
        <v>283</v>
      </c>
      <c r="D116" s="164">
        <v>444</v>
      </c>
      <c r="E116" s="164">
        <v>333</v>
      </c>
      <c r="F116" s="164">
        <v>590</v>
      </c>
      <c r="G116" s="164">
        <v>438</v>
      </c>
      <c r="H116" s="165">
        <f t="shared" si="16"/>
        <v>-0.25762711864406784</v>
      </c>
      <c r="I116" s="165">
        <f t="shared" si="17"/>
        <v>7.8118033137741002E-4</v>
      </c>
    </row>
    <row r="117" spans="2:9" x14ac:dyDescent="0.25">
      <c r="B117" s="163" t="s">
        <v>124</v>
      </c>
      <c r="C117" s="164">
        <v>646</v>
      </c>
      <c r="D117" s="164">
        <v>1087</v>
      </c>
      <c r="E117" s="164">
        <v>382</v>
      </c>
      <c r="F117" s="164">
        <v>594</v>
      </c>
      <c r="G117" s="164">
        <v>261</v>
      </c>
      <c r="H117" s="165">
        <f t="shared" si="16"/>
        <v>-0.56060606060606055</v>
      </c>
      <c r="I117" s="165">
        <f t="shared" si="17"/>
        <v>4.6549786869749772E-4</v>
      </c>
    </row>
    <row r="118" spans="2:9" x14ac:dyDescent="0.25">
      <c r="B118" s="163" t="s">
        <v>133</v>
      </c>
      <c r="C118" s="164">
        <v>29</v>
      </c>
      <c r="D118" s="164">
        <v>153</v>
      </c>
      <c r="E118" s="164">
        <v>23</v>
      </c>
      <c r="F118" s="164">
        <v>49</v>
      </c>
      <c r="G118" s="164">
        <v>143</v>
      </c>
      <c r="H118" s="165">
        <f t="shared" si="16"/>
        <v>1.9183673469387754</v>
      </c>
      <c r="I118" s="165">
        <f t="shared" si="17"/>
        <v>2.5504289357755622E-4</v>
      </c>
    </row>
    <row r="119" spans="2:9" x14ac:dyDescent="0.25">
      <c r="B119" s="163" t="s">
        <v>136</v>
      </c>
      <c r="C119" s="164">
        <v>7</v>
      </c>
      <c r="D119" s="164">
        <v>18</v>
      </c>
      <c r="E119" s="164">
        <v>55</v>
      </c>
      <c r="F119" s="164">
        <v>21</v>
      </c>
      <c r="G119" s="164">
        <v>81</v>
      </c>
      <c r="H119" s="165">
        <f t="shared" si="16"/>
        <v>2.8571428571428572</v>
      </c>
      <c r="I119" s="165">
        <f t="shared" si="17"/>
        <v>1.4446485580267172E-4</v>
      </c>
    </row>
    <row r="120" spans="2:9" x14ac:dyDescent="0.25">
      <c r="B120" s="168" t="s">
        <v>150</v>
      </c>
      <c r="C120" s="169">
        <f>C112-SUM(C113:C119)</f>
        <v>2752</v>
      </c>
      <c r="D120" s="169">
        <f>D112-SUM(D113:D119)</f>
        <v>2831</v>
      </c>
      <c r="E120" s="169">
        <f>E112-SUM(E113:E119)</f>
        <v>3363</v>
      </c>
      <c r="F120" s="169">
        <f>F112-SUM(F113:F119)</f>
        <v>3076</v>
      </c>
      <c r="G120" s="169">
        <f>G112-SUM(G113:G119)</f>
        <v>3415</v>
      </c>
      <c r="H120" s="170">
        <f t="shared" si="16"/>
        <v>0.11020806241872561</v>
      </c>
      <c r="I120" s="170">
        <f t="shared" si="17"/>
        <v>6.0907096613101713E-3</v>
      </c>
    </row>
    <row r="121" spans="2:9" x14ac:dyDescent="0.25">
      <c r="B121" s="155" t="s">
        <v>53</v>
      </c>
      <c r="C121" s="174"/>
      <c r="D121" s="174"/>
      <c r="E121" s="174"/>
      <c r="F121" s="174"/>
      <c r="G121" s="174"/>
      <c r="H121" s="175"/>
      <c r="I121" s="175"/>
    </row>
    <row r="122" spans="2:9" x14ac:dyDescent="0.25">
      <c r="B122" s="156" t="s">
        <v>73</v>
      </c>
      <c r="C122" s="176">
        <v>18761</v>
      </c>
      <c r="D122" s="176">
        <v>18584</v>
      </c>
      <c r="E122" s="176">
        <v>22231</v>
      </c>
      <c r="F122" s="176">
        <v>24531</v>
      </c>
      <c r="G122" s="176">
        <v>22538</v>
      </c>
      <c r="H122" s="177">
        <f t="shared" ref="H122:H134" si="18">IFERROR(G122/F122-1,"-")</f>
        <v>-8.1244140067669446E-2</v>
      </c>
      <c r="I122" s="177">
        <f t="shared" ref="I122:I134" si="19">G122/G$10</f>
        <v>4.0196900247908826E-2</v>
      </c>
    </row>
    <row r="123" spans="2:9" x14ac:dyDescent="0.25">
      <c r="B123" s="159" t="s">
        <v>102</v>
      </c>
      <c r="C123" s="160">
        <v>12867</v>
      </c>
      <c r="D123" s="160">
        <v>13106</v>
      </c>
      <c r="E123" s="160">
        <v>16725</v>
      </c>
      <c r="F123" s="160">
        <v>18311</v>
      </c>
      <c r="G123" s="160">
        <v>17133</v>
      </c>
      <c r="H123" s="161">
        <f t="shared" si="18"/>
        <v>-6.4332914641472394E-2</v>
      </c>
      <c r="I123" s="161">
        <f t="shared" si="19"/>
        <v>3.0556992277372522E-2</v>
      </c>
    </row>
    <row r="124" spans="2:9" x14ac:dyDescent="0.25">
      <c r="B124" s="163" t="s">
        <v>108</v>
      </c>
      <c r="C124" s="164">
        <v>7496</v>
      </c>
      <c r="D124" s="164">
        <v>5669</v>
      </c>
      <c r="E124" s="164">
        <v>10068</v>
      </c>
      <c r="F124" s="164">
        <v>11323</v>
      </c>
      <c r="G124" s="164">
        <v>11468</v>
      </c>
      <c r="H124" s="165">
        <f t="shared" si="18"/>
        <v>1.2805793517618902E-2</v>
      </c>
      <c r="I124" s="165">
        <f t="shared" si="19"/>
        <v>2.0453369954877027E-2</v>
      </c>
    </row>
    <row r="125" spans="2:9" x14ac:dyDescent="0.25">
      <c r="B125" s="163" t="s">
        <v>105</v>
      </c>
      <c r="C125" s="164">
        <v>5371</v>
      </c>
      <c r="D125" s="164">
        <v>7437</v>
      </c>
      <c r="E125" s="164">
        <v>6657</v>
      </c>
      <c r="F125" s="164">
        <v>6988</v>
      </c>
      <c r="G125" s="164">
        <v>5665</v>
      </c>
      <c r="H125" s="165">
        <f t="shared" si="18"/>
        <v>-0.18932455638236978</v>
      </c>
      <c r="I125" s="165">
        <f t="shared" si="19"/>
        <v>1.0103622322495497E-2</v>
      </c>
    </row>
    <row r="126" spans="2:9" x14ac:dyDescent="0.25">
      <c r="B126" s="159" t="s">
        <v>112</v>
      </c>
      <c r="C126" s="160">
        <v>5894</v>
      </c>
      <c r="D126" s="160">
        <v>5478</v>
      </c>
      <c r="E126" s="160">
        <v>5506</v>
      </c>
      <c r="F126" s="160">
        <v>6220</v>
      </c>
      <c r="G126" s="160">
        <v>5405</v>
      </c>
      <c r="H126" s="161">
        <f t="shared" si="18"/>
        <v>-0.13102893890675238</v>
      </c>
      <c r="I126" s="161">
        <f t="shared" si="19"/>
        <v>9.6399079705363037E-3</v>
      </c>
    </row>
    <row r="127" spans="2:9" x14ac:dyDescent="0.25">
      <c r="B127" s="163" t="s">
        <v>115</v>
      </c>
      <c r="C127" s="164">
        <v>781</v>
      </c>
      <c r="D127" s="164">
        <v>697</v>
      </c>
      <c r="E127" s="164">
        <v>648</v>
      </c>
      <c r="F127" s="164">
        <v>640</v>
      </c>
      <c r="G127" s="164">
        <v>600</v>
      </c>
      <c r="H127" s="165">
        <f t="shared" si="18"/>
        <v>-6.25E-2</v>
      </c>
      <c r="I127" s="165">
        <f t="shared" si="19"/>
        <v>1.0701100429827534E-3</v>
      </c>
    </row>
    <row r="128" spans="2:9" x14ac:dyDescent="0.25">
      <c r="B128" s="163" t="s">
        <v>118</v>
      </c>
      <c r="C128" s="164">
        <v>489</v>
      </c>
      <c r="D128" s="164">
        <v>538</v>
      </c>
      <c r="E128" s="164">
        <v>506</v>
      </c>
      <c r="F128" s="164">
        <v>538</v>
      </c>
      <c r="G128" s="164">
        <v>446</v>
      </c>
      <c r="H128" s="165">
        <f t="shared" si="18"/>
        <v>-0.17100371747211895</v>
      </c>
      <c r="I128" s="165">
        <f t="shared" si="19"/>
        <v>7.9544846528384664E-4</v>
      </c>
    </row>
    <row r="129" spans="2:9" x14ac:dyDescent="0.25">
      <c r="B129" s="163" t="s">
        <v>121</v>
      </c>
      <c r="C129" s="164">
        <v>421</v>
      </c>
      <c r="D129" s="164">
        <v>523</v>
      </c>
      <c r="E129" s="164">
        <v>455</v>
      </c>
      <c r="F129" s="164">
        <v>765</v>
      </c>
      <c r="G129" s="164">
        <v>626</v>
      </c>
      <c r="H129" s="165">
        <f t="shared" si="18"/>
        <v>-0.18169934640522878</v>
      </c>
      <c r="I129" s="165">
        <f t="shared" si="19"/>
        <v>1.1164814781786728E-3</v>
      </c>
    </row>
    <row r="130" spans="2:9" x14ac:dyDescent="0.25">
      <c r="B130" s="163" t="s">
        <v>128</v>
      </c>
      <c r="C130" s="164">
        <v>101</v>
      </c>
      <c r="D130" s="164">
        <v>306</v>
      </c>
      <c r="E130" s="164">
        <v>151</v>
      </c>
      <c r="F130" s="164">
        <v>214</v>
      </c>
      <c r="G130" s="164">
        <v>209</v>
      </c>
      <c r="H130" s="165">
        <f t="shared" si="18"/>
        <v>-2.3364485981308358E-2</v>
      </c>
      <c r="I130" s="165">
        <f t="shared" si="19"/>
        <v>3.727549983056591E-4</v>
      </c>
    </row>
    <row r="131" spans="2:9" x14ac:dyDescent="0.25">
      <c r="B131" s="163" t="s">
        <v>124</v>
      </c>
      <c r="C131" s="164">
        <v>117</v>
      </c>
      <c r="D131" s="164">
        <v>140</v>
      </c>
      <c r="E131" s="164">
        <v>123</v>
      </c>
      <c r="F131" s="164">
        <v>190</v>
      </c>
      <c r="G131" s="164">
        <v>171</v>
      </c>
      <c r="H131" s="165">
        <f t="shared" si="18"/>
        <v>-9.9999999999999978E-2</v>
      </c>
      <c r="I131" s="165">
        <f t="shared" si="19"/>
        <v>3.0498136225008471E-4</v>
      </c>
    </row>
    <row r="132" spans="2:9" x14ac:dyDescent="0.25">
      <c r="B132" s="163" t="s">
        <v>133</v>
      </c>
      <c r="C132" s="164">
        <v>33</v>
      </c>
      <c r="D132" s="164">
        <v>34</v>
      </c>
      <c r="E132" s="164">
        <v>53</v>
      </c>
      <c r="F132" s="164">
        <v>38</v>
      </c>
      <c r="G132" s="164">
        <v>13</v>
      </c>
      <c r="H132" s="165">
        <f t="shared" si="18"/>
        <v>-0.65789473684210531</v>
      </c>
      <c r="I132" s="165">
        <f t="shared" si="19"/>
        <v>2.3185717597959657E-5</v>
      </c>
    </row>
    <row r="133" spans="2:9" x14ac:dyDescent="0.25">
      <c r="B133" s="163" t="s">
        <v>136</v>
      </c>
      <c r="C133" s="164">
        <v>30</v>
      </c>
      <c r="D133" s="164">
        <v>42</v>
      </c>
      <c r="E133" s="164">
        <v>49</v>
      </c>
      <c r="F133" s="164">
        <v>54</v>
      </c>
      <c r="G133" s="164">
        <v>57</v>
      </c>
      <c r="H133" s="165">
        <f t="shared" si="18"/>
        <v>5.555555555555558E-2</v>
      </c>
      <c r="I133" s="165">
        <f t="shared" si="19"/>
        <v>1.0166045408336157E-4</v>
      </c>
    </row>
    <row r="134" spans="2:9" x14ac:dyDescent="0.25">
      <c r="B134" s="168" t="s">
        <v>150</v>
      </c>
      <c r="C134" s="169">
        <f>C126-SUM(C127:C133)</f>
        <v>3922</v>
      </c>
      <c r="D134" s="169">
        <f>D126-SUM(D127:D133)</f>
        <v>3198</v>
      </c>
      <c r="E134" s="169">
        <f>E126-SUM(E127:E133)</f>
        <v>3521</v>
      </c>
      <c r="F134" s="169">
        <f>F126-SUM(F127:F133)</f>
        <v>3781</v>
      </c>
      <c r="G134" s="169">
        <f>G126-SUM(G127:G133)</f>
        <v>3283</v>
      </c>
      <c r="H134" s="170">
        <f t="shared" si="18"/>
        <v>-0.13171118751652999</v>
      </c>
      <c r="I134" s="170">
        <f t="shared" si="19"/>
        <v>5.8552854518539657E-3</v>
      </c>
    </row>
    <row r="135" spans="2:9" x14ac:dyDescent="0.25">
      <c r="B135" s="155" t="s">
        <v>54</v>
      </c>
      <c r="C135" s="174"/>
      <c r="D135" s="174"/>
      <c r="E135" s="174"/>
      <c r="F135" s="174"/>
      <c r="G135" s="174"/>
      <c r="H135" s="175"/>
      <c r="I135" s="175"/>
    </row>
    <row r="136" spans="2:9" x14ac:dyDescent="0.25">
      <c r="B136" s="156" t="s">
        <v>73</v>
      </c>
      <c r="C136" s="176">
        <v>26589</v>
      </c>
      <c r="D136" s="176">
        <v>31134</v>
      </c>
      <c r="E136" s="176">
        <v>29387</v>
      </c>
      <c r="F136" s="176">
        <v>32367</v>
      </c>
      <c r="G136" s="176">
        <v>31944</v>
      </c>
      <c r="H136" s="177">
        <f t="shared" ref="H136:H148" si="20">IFERROR(G136/F136-1,"-")</f>
        <v>-1.3068866438038729E-2</v>
      </c>
      <c r="I136" s="177">
        <f t="shared" ref="I136:I148" si="21">G136/G$10</f>
        <v>5.6972658688401789E-2</v>
      </c>
    </row>
    <row r="137" spans="2:9" x14ac:dyDescent="0.25">
      <c r="B137" s="159" t="s">
        <v>102</v>
      </c>
      <c r="C137" s="160">
        <v>4253</v>
      </c>
      <c r="D137" s="160">
        <v>7006</v>
      </c>
      <c r="E137" s="160">
        <v>4326</v>
      </c>
      <c r="F137" s="160">
        <v>6521</v>
      </c>
      <c r="G137" s="160">
        <v>5860</v>
      </c>
      <c r="H137" s="161">
        <f t="shared" si="20"/>
        <v>-0.10136482134641922</v>
      </c>
      <c r="I137" s="161">
        <f t="shared" si="21"/>
        <v>1.0451408086464891E-2</v>
      </c>
    </row>
    <row r="138" spans="2:9" x14ac:dyDescent="0.25">
      <c r="B138" s="163" t="s">
        <v>108</v>
      </c>
      <c r="C138" s="164">
        <v>2736</v>
      </c>
      <c r="D138" s="164">
        <v>5244</v>
      </c>
      <c r="E138" s="164">
        <v>2940</v>
      </c>
      <c r="F138" s="164">
        <v>4679</v>
      </c>
      <c r="G138" s="164">
        <v>3752</v>
      </c>
      <c r="H138" s="165">
        <f t="shared" si="20"/>
        <v>-0.19811925625133575</v>
      </c>
      <c r="I138" s="165">
        <f t="shared" si="21"/>
        <v>6.6917548021188178E-3</v>
      </c>
    </row>
    <row r="139" spans="2:9" x14ac:dyDescent="0.25">
      <c r="B139" s="163" t="s">
        <v>105</v>
      </c>
      <c r="C139" s="164">
        <v>1517</v>
      </c>
      <c r="D139" s="164">
        <v>1762</v>
      </c>
      <c r="E139" s="164">
        <v>1386</v>
      </c>
      <c r="F139" s="164">
        <v>1842</v>
      </c>
      <c r="G139" s="164">
        <v>2108</v>
      </c>
      <c r="H139" s="165">
        <f t="shared" si="20"/>
        <v>0.14440825190010864</v>
      </c>
      <c r="I139" s="165">
        <f t="shared" si="21"/>
        <v>3.7596532843460735E-3</v>
      </c>
    </row>
    <row r="140" spans="2:9" x14ac:dyDescent="0.25">
      <c r="B140" s="159" t="s">
        <v>112</v>
      </c>
      <c r="C140" s="160">
        <v>22336</v>
      </c>
      <c r="D140" s="160">
        <v>24128</v>
      </c>
      <c r="E140" s="160">
        <v>25061</v>
      </c>
      <c r="F140" s="160">
        <v>25846</v>
      </c>
      <c r="G140" s="160">
        <v>26084</v>
      </c>
      <c r="H140" s="161">
        <f t="shared" si="20"/>
        <v>9.2083881451674454E-3</v>
      </c>
      <c r="I140" s="161">
        <f t="shared" si="21"/>
        <v>4.6521250601936896E-2</v>
      </c>
    </row>
    <row r="141" spans="2:9" x14ac:dyDescent="0.25">
      <c r="B141" s="163" t="s">
        <v>115</v>
      </c>
      <c r="C141" s="164">
        <v>9847</v>
      </c>
      <c r="D141" s="164">
        <v>11314</v>
      </c>
      <c r="E141" s="164">
        <v>12176</v>
      </c>
      <c r="F141" s="164">
        <v>12847</v>
      </c>
      <c r="G141" s="164">
        <v>12176</v>
      </c>
      <c r="H141" s="165">
        <f t="shared" si="20"/>
        <v>-5.223009262862921E-2</v>
      </c>
      <c r="I141" s="165">
        <f t="shared" si="21"/>
        <v>2.1716099805596675E-2</v>
      </c>
    </row>
    <row r="142" spans="2:9" x14ac:dyDescent="0.25">
      <c r="B142" s="163" t="s">
        <v>118</v>
      </c>
      <c r="C142" s="164">
        <v>1340</v>
      </c>
      <c r="D142" s="164">
        <v>1866</v>
      </c>
      <c r="E142" s="164">
        <v>1475</v>
      </c>
      <c r="F142" s="164">
        <v>2025</v>
      </c>
      <c r="G142" s="164">
        <v>1869</v>
      </c>
      <c r="H142" s="165">
        <f t="shared" si="20"/>
        <v>-7.7037037037037015E-2</v>
      </c>
      <c r="I142" s="165">
        <f t="shared" si="21"/>
        <v>3.3333927838912767E-3</v>
      </c>
    </row>
    <row r="143" spans="2:9" x14ac:dyDescent="0.25">
      <c r="B143" s="163" t="s">
        <v>121</v>
      </c>
      <c r="C143" s="164">
        <v>2917</v>
      </c>
      <c r="D143" s="164">
        <v>2251</v>
      </c>
      <c r="E143" s="164">
        <v>2222</v>
      </c>
      <c r="F143" s="164">
        <v>2410</v>
      </c>
      <c r="G143" s="164">
        <v>2457</v>
      </c>
      <c r="H143" s="165">
        <f t="shared" si="20"/>
        <v>1.9502074688796611E-2</v>
      </c>
      <c r="I143" s="165">
        <f t="shared" si="21"/>
        <v>4.3821006260143748E-3</v>
      </c>
    </row>
    <row r="144" spans="2:9" x14ac:dyDescent="0.25">
      <c r="B144" s="163" t="s">
        <v>128</v>
      </c>
      <c r="C144" s="164">
        <v>1276</v>
      </c>
      <c r="D144" s="164">
        <v>1101</v>
      </c>
      <c r="E144" s="164">
        <v>653</v>
      </c>
      <c r="F144" s="164">
        <v>690</v>
      </c>
      <c r="G144" s="164">
        <v>507</v>
      </c>
      <c r="H144" s="165">
        <f t="shared" si="20"/>
        <v>-0.26521739130434785</v>
      </c>
      <c r="I144" s="165">
        <f t="shared" si="21"/>
        <v>9.0424298632042657E-4</v>
      </c>
    </row>
    <row r="145" spans="2:9" x14ac:dyDescent="0.25">
      <c r="B145" s="163" t="s">
        <v>124</v>
      </c>
      <c r="C145" s="164">
        <v>607</v>
      </c>
      <c r="D145" s="164">
        <v>788</v>
      </c>
      <c r="E145" s="164">
        <v>753</v>
      </c>
      <c r="F145" s="164">
        <v>619</v>
      </c>
      <c r="G145" s="164">
        <v>722</v>
      </c>
      <c r="H145" s="165">
        <f t="shared" si="20"/>
        <v>0.16639741518578344</v>
      </c>
      <c r="I145" s="165">
        <f t="shared" si="21"/>
        <v>1.2876990850559133E-3</v>
      </c>
    </row>
    <row r="146" spans="2:9" x14ac:dyDescent="0.25">
      <c r="B146" s="163" t="s">
        <v>133</v>
      </c>
      <c r="C146" s="164">
        <v>94</v>
      </c>
      <c r="D146" s="164">
        <v>9</v>
      </c>
      <c r="E146" s="164">
        <v>19</v>
      </c>
      <c r="F146" s="164">
        <v>66</v>
      </c>
      <c r="G146" s="164">
        <v>46</v>
      </c>
      <c r="H146" s="165">
        <f t="shared" si="20"/>
        <v>-0.30303030303030298</v>
      </c>
      <c r="I146" s="165">
        <f t="shared" si="21"/>
        <v>8.2041769962011097E-5</v>
      </c>
    </row>
    <row r="147" spans="2:9" x14ac:dyDescent="0.25">
      <c r="B147" s="163" t="s">
        <v>136</v>
      </c>
      <c r="C147" s="164">
        <v>37</v>
      </c>
      <c r="D147" s="164">
        <v>22</v>
      </c>
      <c r="E147" s="164">
        <v>25</v>
      </c>
      <c r="F147" s="164">
        <v>28</v>
      </c>
      <c r="G147" s="164">
        <v>7</v>
      </c>
      <c r="H147" s="165">
        <f t="shared" si="20"/>
        <v>-0.75</v>
      </c>
      <c r="I147" s="165">
        <f t="shared" si="21"/>
        <v>1.2484617168132122E-5</v>
      </c>
    </row>
    <row r="148" spans="2:9" x14ac:dyDescent="0.25">
      <c r="B148" s="168" t="s">
        <v>150</v>
      </c>
      <c r="C148" s="169">
        <f>C140-SUM(C141:C147)</f>
        <v>6218</v>
      </c>
      <c r="D148" s="169">
        <f>D140-SUM(D141:D147)</f>
        <v>6777</v>
      </c>
      <c r="E148" s="169">
        <f>E140-SUM(E141:E147)</f>
        <v>7738</v>
      </c>
      <c r="F148" s="169">
        <f>F140-SUM(F141:F147)</f>
        <v>7161</v>
      </c>
      <c r="G148" s="169">
        <f>G140-SUM(G141:G147)</f>
        <v>8300</v>
      </c>
      <c r="H148" s="170">
        <f t="shared" si="20"/>
        <v>0.15905599776567514</v>
      </c>
      <c r="I148" s="170">
        <f t="shared" si="21"/>
        <v>1.4803188927928089E-2</v>
      </c>
    </row>
    <row r="149" spans="2:9" x14ac:dyDescent="0.25">
      <c r="B149" s="155" t="s">
        <v>55</v>
      </c>
      <c r="C149" s="174"/>
      <c r="D149" s="174"/>
      <c r="E149" s="174"/>
      <c r="F149" s="174"/>
      <c r="G149" s="174"/>
      <c r="H149" s="175"/>
      <c r="I149" s="175"/>
    </row>
    <row r="150" spans="2:9" x14ac:dyDescent="0.25">
      <c r="B150" s="156" t="s">
        <v>73</v>
      </c>
      <c r="C150" s="176">
        <v>10249</v>
      </c>
      <c r="D150" s="176">
        <v>11325</v>
      </c>
      <c r="E150" s="176">
        <v>13055</v>
      </c>
      <c r="F150" s="176">
        <v>12236</v>
      </c>
      <c r="G150" s="176">
        <v>10846</v>
      </c>
      <c r="H150" s="177">
        <f t="shared" ref="H150:H162" si="22">IFERROR(G150/F150-1,"-")</f>
        <v>-0.11359921542987905</v>
      </c>
      <c r="I150" s="177">
        <f t="shared" ref="I150:I162" si="23">G150/G$10</f>
        <v>1.9344022543651571E-2</v>
      </c>
    </row>
    <row r="151" spans="2:9" x14ac:dyDescent="0.25">
      <c r="B151" s="159" t="s">
        <v>102</v>
      </c>
      <c r="C151" s="160">
        <v>5747</v>
      </c>
      <c r="D151" s="160">
        <v>6720</v>
      </c>
      <c r="E151" s="160">
        <v>7242</v>
      </c>
      <c r="F151" s="160">
        <v>6099</v>
      </c>
      <c r="G151" s="160">
        <v>5204</v>
      </c>
      <c r="H151" s="161">
        <f t="shared" si="22"/>
        <v>-0.14674536809312999</v>
      </c>
      <c r="I151" s="161">
        <f t="shared" si="23"/>
        <v>9.2814211061370815E-3</v>
      </c>
    </row>
    <row r="152" spans="2:9" x14ac:dyDescent="0.25">
      <c r="B152" s="163" t="s">
        <v>108</v>
      </c>
      <c r="C152" s="164">
        <v>4364</v>
      </c>
      <c r="D152" s="164">
        <v>5364</v>
      </c>
      <c r="E152" s="164">
        <v>5289</v>
      </c>
      <c r="F152" s="164">
        <v>3767</v>
      </c>
      <c r="G152" s="164">
        <v>2437</v>
      </c>
      <c r="H152" s="165">
        <f t="shared" si="22"/>
        <v>-0.35306610034510222</v>
      </c>
      <c r="I152" s="165">
        <f t="shared" si="23"/>
        <v>4.3464302912482834E-3</v>
      </c>
    </row>
    <row r="153" spans="2:9" x14ac:dyDescent="0.25">
      <c r="B153" s="163" t="s">
        <v>105</v>
      </c>
      <c r="C153" s="164">
        <v>1383</v>
      </c>
      <c r="D153" s="164">
        <v>1356</v>
      </c>
      <c r="E153" s="164">
        <v>1953</v>
      </c>
      <c r="F153" s="164">
        <v>2332</v>
      </c>
      <c r="G153" s="164">
        <v>2767</v>
      </c>
      <c r="H153" s="165">
        <f t="shared" si="22"/>
        <v>0.18653516295025718</v>
      </c>
      <c r="I153" s="165">
        <f t="shared" si="23"/>
        <v>4.9349908148887981E-3</v>
      </c>
    </row>
    <row r="154" spans="2:9" x14ac:dyDescent="0.25">
      <c r="B154" s="159" t="s">
        <v>112</v>
      </c>
      <c r="C154" s="160">
        <v>4502</v>
      </c>
      <c r="D154" s="160">
        <v>4605</v>
      </c>
      <c r="E154" s="160">
        <v>5813</v>
      </c>
      <c r="F154" s="160">
        <v>6137</v>
      </c>
      <c r="G154" s="160">
        <v>5642</v>
      </c>
      <c r="H154" s="161">
        <f t="shared" si="22"/>
        <v>-8.0658302102004198E-2</v>
      </c>
      <c r="I154" s="161">
        <f t="shared" si="23"/>
        <v>1.0062601437514491E-2</v>
      </c>
    </row>
    <row r="155" spans="2:9" x14ac:dyDescent="0.25">
      <c r="B155" s="163" t="s">
        <v>115</v>
      </c>
      <c r="C155" s="164">
        <v>1991</v>
      </c>
      <c r="D155" s="164">
        <v>1582</v>
      </c>
      <c r="E155" s="164">
        <v>1869</v>
      </c>
      <c r="F155" s="164">
        <v>1775</v>
      </c>
      <c r="G155" s="164">
        <v>2098</v>
      </c>
      <c r="H155" s="165">
        <f t="shared" si="22"/>
        <v>0.18197183098591552</v>
      </c>
      <c r="I155" s="165">
        <f t="shared" si="23"/>
        <v>3.7418181169630279E-3</v>
      </c>
    </row>
    <row r="156" spans="2:9" x14ac:dyDescent="0.25">
      <c r="B156" s="163" t="s">
        <v>118</v>
      </c>
      <c r="C156" s="164">
        <v>524</v>
      </c>
      <c r="D156" s="164">
        <v>656</v>
      </c>
      <c r="E156" s="164">
        <v>561</v>
      </c>
      <c r="F156" s="164">
        <v>591</v>
      </c>
      <c r="G156" s="164">
        <v>557</v>
      </c>
      <c r="H156" s="165">
        <f t="shared" si="22"/>
        <v>-5.7529610829103239E-2</v>
      </c>
      <c r="I156" s="165">
        <f t="shared" si="23"/>
        <v>9.9341882323565611E-4</v>
      </c>
    </row>
    <row r="157" spans="2:9" x14ac:dyDescent="0.25">
      <c r="B157" s="163" t="s">
        <v>121</v>
      </c>
      <c r="C157" s="164">
        <v>556</v>
      </c>
      <c r="D157" s="164">
        <v>861</v>
      </c>
      <c r="E157" s="164">
        <v>1146</v>
      </c>
      <c r="F157" s="164">
        <v>1966</v>
      </c>
      <c r="G157" s="164">
        <v>1223</v>
      </c>
      <c r="H157" s="165">
        <f t="shared" si="22"/>
        <v>-0.37792472024415058</v>
      </c>
      <c r="I157" s="165">
        <f t="shared" si="23"/>
        <v>2.1812409709465125E-3</v>
      </c>
    </row>
    <row r="158" spans="2:9" x14ac:dyDescent="0.25">
      <c r="B158" s="163" t="s">
        <v>128</v>
      </c>
      <c r="C158" s="164">
        <v>152</v>
      </c>
      <c r="D158" s="164">
        <v>135</v>
      </c>
      <c r="E158" s="164">
        <v>188</v>
      </c>
      <c r="F158" s="164">
        <v>112</v>
      </c>
      <c r="G158" s="164">
        <v>163</v>
      </c>
      <c r="H158" s="165">
        <f t="shared" si="22"/>
        <v>0.45535714285714279</v>
      </c>
      <c r="I158" s="165">
        <f t="shared" si="23"/>
        <v>2.9071322834364798E-4</v>
      </c>
    </row>
    <row r="159" spans="2:9" x14ac:dyDescent="0.25">
      <c r="B159" s="163" t="s">
        <v>124</v>
      </c>
      <c r="C159" s="164">
        <v>551</v>
      </c>
      <c r="D159" s="164">
        <v>289</v>
      </c>
      <c r="E159" s="164">
        <v>504</v>
      </c>
      <c r="F159" s="164">
        <v>306</v>
      </c>
      <c r="G159" s="164">
        <v>236</v>
      </c>
      <c r="H159" s="165">
        <f t="shared" si="22"/>
        <v>-0.22875816993464049</v>
      </c>
      <c r="I159" s="165">
        <f t="shared" si="23"/>
        <v>4.20909950239883E-4</v>
      </c>
    </row>
    <row r="160" spans="2:9" x14ac:dyDescent="0.25">
      <c r="B160" s="163" t="s">
        <v>133</v>
      </c>
      <c r="C160" s="164">
        <v>19</v>
      </c>
      <c r="D160" s="164">
        <v>12</v>
      </c>
      <c r="E160" s="164">
        <v>6</v>
      </c>
      <c r="F160" s="164">
        <v>16</v>
      </c>
      <c r="G160" s="164">
        <v>40</v>
      </c>
      <c r="H160" s="165">
        <f t="shared" si="22"/>
        <v>1.5</v>
      </c>
      <c r="I160" s="165">
        <f t="shared" si="23"/>
        <v>7.1340669532183565E-5</v>
      </c>
    </row>
    <row r="161" spans="2:9" x14ac:dyDescent="0.25">
      <c r="B161" s="163" t="s">
        <v>136</v>
      </c>
      <c r="C161" s="164">
        <v>13</v>
      </c>
      <c r="D161" s="164">
        <v>15</v>
      </c>
      <c r="E161" s="164">
        <v>6</v>
      </c>
      <c r="F161" s="164">
        <v>15</v>
      </c>
      <c r="G161" s="164">
        <v>6</v>
      </c>
      <c r="H161" s="165">
        <f t="shared" si="22"/>
        <v>-0.6</v>
      </c>
      <c r="I161" s="165">
        <f t="shared" si="23"/>
        <v>1.0701100429827535E-5</v>
      </c>
    </row>
    <row r="162" spans="2:9" x14ac:dyDescent="0.25">
      <c r="B162" s="168" t="s">
        <v>150</v>
      </c>
      <c r="C162" s="169">
        <f>C154-SUM(C155:C161)</f>
        <v>696</v>
      </c>
      <c r="D162" s="169">
        <f>D154-SUM(D155:D161)</f>
        <v>1055</v>
      </c>
      <c r="E162" s="169">
        <f>E154-SUM(E155:E161)</f>
        <v>1533</v>
      </c>
      <c r="F162" s="169">
        <f>F154-SUM(F155:F161)</f>
        <v>1356</v>
      </c>
      <c r="G162" s="169">
        <f>G154-SUM(G155:G161)</f>
        <v>1319</v>
      </c>
      <c r="H162" s="170">
        <f t="shared" si="22"/>
        <v>-2.7286135693215363E-2</v>
      </c>
      <c r="I162" s="170">
        <f t="shared" si="23"/>
        <v>2.3524585778237528E-3</v>
      </c>
    </row>
    <row r="163" spans="2:9" x14ac:dyDescent="0.25">
      <c r="C163" s="81"/>
      <c r="D163" s="81"/>
      <c r="E163" s="81"/>
      <c r="F163" s="81"/>
      <c r="G163" s="81"/>
      <c r="H163" s="81"/>
    </row>
    <row r="164" spans="2:9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1312-D217-4BD7-857C-32C74C86CD90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274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O4" s="274" t="s">
        <v>282</v>
      </c>
      <c r="P4" s="274"/>
      <c r="Q4" s="274"/>
      <c r="R4" s="274"/>
      <c r="S4" s="274"/>
      <c r="T4" s="274"/>
      <c r="U4" s="274"/>
      <c r="V4" s="274"/>
      <c r="W4" s="274"/>
      <c r="X4" s="274"/>
    </row>
    <row r="5" spans="1:24" ht="6" customHeight="1" x14ac:dyDescent="0.25"/>
    <row r="6" spans="1:24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L6" s="309"/>
    </row>
    <row r="7" spans="1:24" s="146" customFormat="1" ht="72" customHeight="1" x14ac:dyDescent="0.25">
      <c r="B7" s="147"/>
      <c r="C7" s="172" t="s">
        <v>283</v>
      </c>
      <c r="D7" s="172" t="s">
        <v>274</v>
      </c>
      <c r="E7" s="172" t="s">
        <v>275</v>
      </c>
      <c r="F7" s="172" t="s">
        <v>276</v>
      </c>
      <c r="G7" s="172" t="s">
        <v>277</v>
      </c>
      <c r="H7" s="172" t="s">
        <v>278</v>
      </c>
      <c r="I7" s="172" t="s">
        <v>279</v>
      </c>
      <c r="J7" s="173" t="str">
        <f>CONCATENATE("var. ",RIGHT(I7,2),"/",RIGHT(H7,2))</f>
        <v>var. 26/25</v>
      </c>
      <c r="K7" s="172" t="str">
        <f>CONCATENATE("dif. ",RIGHT(I7,2),"/",RIGHT(H7,2))</f>
        <v>dif. 26/25</v>
      </c>
      <c r="L7" s="173" t="str">
        <f>CONCATENATE("Cuota s/ total lugares de residencia ",RIGHT(I7,4))</f>
        <v>Cuota s/ total lugares de residencia 2026</v>
      </c>
      <c r="O7" s="147"/>
      <c r="P7" s="172" t="s">
        <v>274</v>
      </c>
      <c r="Q7" s="172" t="s">
        <v>275</v>
      </c>
      <c r="R7" s="172" t="s">
        <v>276</v>
      </c>
      <c r="S7" s="172" t="s">
        <v>277</v>
      </c>
      <c r="T7" s="172" t="s">
        <v>278</v>
      </c>
      <c r="U7" s="172" t="s">
        <v>279</v>
      </c>
      <c r="V7" s="173" t="str">
        <f>CONCATENATE("var. ",RIGHT(U7,2),"/",RIGHT(T7,2))</f>
        <v>var. 26/25</v>
      </c>
      <c r="W7" s="172" t="str">
        <f>CONCATENATE("dif. ",RIGHT(U7,2),"/",RIGHT(T7,2))</f>
        <v>dif. 26/25</v>
      </c>
      <c r="X7" s="173" t="str">
        <f>CONCATENATE("Cuota s/ total lugares de residencia ",RIGHT(U7,4))</f>
        <v>Cuota s/ total lugares de residencia 2026</v>
      </c>
    </row>
    <row r="8" spans="1:24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4"/>
      <c r="J8" s="154"/>
      <c r="K8" s="154"/>
      <c r="L8" s="153"/>
      <c r="O8" s="155" t="s">
        <v>54</v>
      </c>
      <c r="P8" s="153"/>
      <c r="Q8" s="153"/>
      <c r="R8" s="153"/>
      <c r="S8" s="153"/>
      <c r="T8" s="153"/>
      <c r="U8" s="154"/>
      <c r="V8" s="154"/>
      <c r="W8" s="154"/>
      <c r="X8" s="153"/>
    </row>
    <row r="9" spans="1:24" x14ac:dyDescent="0.25">
      <c r="A9" s="1"/>
      <c r="B9" s="156" t="s">
        <v>73</v>
      </c>
      <c r="C9" s="176">
        <v>1300354</v>
      </c>
      <c r="D9" s="176">
        <v>828020</v>
      </c>
      <c r="E9" s="176">
        <v>3127308</v>
      </c>
      <c r="F9" s="176">
        <v>3518867</v>
      </c>
      <c r="G9" s="176">
        <v>3747172</v>
      </c>
      <c r="H9" s="176">
        <v>3699270</v>
      </c>
      <c r="I9" s="176">
        <v>3696365</v>
      </c>
      <c r="J9" s="177">
        <f>IFERROR(I9/H9-1,"-")</f>
        <v>-7.8529007074368273E-4</v>
      </c>
      <c r="K9" s="176">
        <f t="shared" ref="K9:K21" si="0">I9-H9</f>
        <v>-2905</v>
      </c>
      <c r="L9" s="177">
        <f t="shared" ref="L9:L21" si="1">I9/I$9</f>
        <v>1</v>
      </c>
      <c r="O9" s="156" t="s">
        <v>73</v>
      </c>
      <c r="P9" s="176">
        <v>48429</v>
      </c>
      <c r="Q9" s="176">
        <v>172180</v>
      </c>
      <c r="R9" s="176">
        <v>190269</v>
      </c>
      <c r="S9" s="176">
        <v>201082</v>
      </c>
      <c r="T9" s="176">
        <v>195455</v>
      </c>
      <c r="U9" s="176">
        <v>202101</v>
      </c>
      <c r="V9" s="177">
        <f>IFERROR(U9/T9-1,"-")</f>
        <v>3.4002711621600845E-2</v>
      </c>
      <c r="W9" s="176">
        <f>U9-T9</f>
        <v>6646</v>
      </c>
      <c r="X9" s="177">
        <f t="shared" ref="X9:X21" si="2">U9/U$9</f>
        <v>1</v>
      </c>
    </row>
    <row r="10" spans="1:24" x14ac:dyDescent="0.25">
      <c r="A10" s="1" t="s">
        <v>101</v>
      </c>
      <c r="B10" s="159" t="s">
        <v>102</v>
      </c>
      <c r="C10" s="160">
        <v>213839</v>
      </c>
      <c r="D10" s="160">
        <v>408070</v>
      </c>
      <c r="E10" s="160">
        <v>632958</v>
      </c>
      <c r="F10" s="160">
        <v>671685</v>
      </c>
      <c r="G10" s="160">
        <v>659479</v>
      </c>
      <c r="H10" s="160">
        <v>659588</v>
      </c>
      <c r="I10" s="160">
        <v>691098</v>
      </c>
      <c r="J10" s="178">
        <f>IFERROR(I10/H10-1,"-")</f>
        <v>4.7772245704894578E-2</v>
      </c>
      <c r="K10" s="159">
        <f t="shared" si="0"/>
        <v>31510</v>
      </c>
      <c r="L10" s="161">
        <f t="shared" si="1"/>
        <v>0.18696692561475936</v>
      </c>
      <c r="O10" s="159" t="s">
        <v>102</v>
      </c>
      <c r="P10" s="160">
        <v>25312</v>
      </c>
      <c r="Q10" s="160">
        <v>16657</v>
      </c>
      <c r="R10" s="160">
        <v>22723</v>
      </c>
      <c r="S10" s="160">
        <v>16561</v>
      </c>
      <c r="T10" s="160">
        <v>16781</v>
      </c>
      <c r="U10" s="160">
        <v>25399</v>
      </c>
      <c r="V10" s="178">
        <f>IFERROR(U10/T10-1,"-")</f>
        <v>0.51355699898694951</v>
      </c>
      <c r="W10" s="159">
        <f t="shared" ref="W10:W20" si="3">U10-T10</f>
        <v>8618</v>
      </c>
      <c r="X10" s="161">
        <f t="shared" si="2"/>
        <v>0.12567478636919163</v>
      </c>
    </row>
    <row r="11" spans="1:24" x14ac:dyDescent="0.25">
      <c r="A11" s="162" t="s">
        <v>108</v>
      </c>
      <c r="B11" s="163" t="s">
        <v>108</v>
      </c>
      <c r="C11" s="164">
        <v>82759</v>
      </c>
      <c r="D11" s="164">
        <v>241929</v>
      </c>
      <c r="E11" s="164">
        <v>264724</v>
      </c>
      <c r="F11" s="164">
        <v>273864</v>
      </c>
      <c r="G11" s="164">
        <v>259756</v>
      </c>
      <c r="H11" s="164">
        <v>243019</v>
      </c>
      <c r="I11" s="164">
        <v>286342</v>
      </c>
      <c r="J11" s="179">
        <f>IFERROR(I11/H11-1,"-")</f>
        <v>0.1782700118097762</v>
      </c>
      <c r="K11" s="163">
        <f t="shared" si="0"/>
        <v>43323</v>
      </c>
      <c r="L11" s="165">
        <f t="shared" si="1"/>
        <v>7.7465834678122972E-2</v>
      </c>
      <c r="O11" s="163" t="s">
        <v>108</v>
      </c>
      <c r="P11" s="164">
        <v>19905</v>
      </c>
      <c r="Q11" s="164">
        <v>10927</v>
      </c>
      <c r="R11" s="164">
        <v>15464</v>
      </c>
      <c r="S11" s="164">
        <v>10591</v>
      </c>
      <c r="T11" s="164">
        <v>9497</v>
      </c>
      <c r="U11" s="164">
        <v>15359</v>
      </c>
      <c r="V11" s="179">
        <f>IFERROR(U11/T11-1,"-")</f>
        <v>0.61724755185848168</v>
      </c>
      <c r="W11" s="163">
        <f t="shared" si="3"/>
        <v>5862</v>
      </c>
      <c r="X11" s="165">
        <f t="shared" si="2"/>
        <v>7.5996655137777647E-2</v>
      </c>
    </row>
    <row r="12" spans="1:24" x14ac:dyDescent="0.25">
      <c r="A12" s="162" t="s">
        <v>105</v>
      </c>
      <c r="B12" s="163" t="s">
        <v>105</v>
      </c>
      <c r="C12" s="164">
        <v>131080</v>
      </c>
      <c r="D12" s="164">
        <v>166141</v>
      </c>
      <c r="E12" s="164">
        <v>368234</v>
      </c>
      <c r="F12" s="164">
        <v>397821</v>
      </c>
      <c r="G12" s="164">
        <v>399723</v>
      </c>
      <c r="H12" s="164">
        <v>416569</v>
      </c>
      <c r="I12" s="164">
        <v>404756</v>
      </c>
      <c r="J12" s="179">
        <f>IFERROR(I12/H12-1,"-")</f>
        <v>-2.8357847079355403E-2</v>
      </c>
      <c r="K12" s="163">
        <f t="shared" si="0"/>
        <v>-11813</v>
      </c>
      <c r="L12" s="165">
        <f t="shared" si="1"/>
        <v>0.1095010909366364</v>
      </c>
      <c r="O12" s="163" t="s">
        <v>105</v>
      </c>
      <c r="P12" s="164">
        <v>5407</v>
      </c>
      <c r="Q12" s="164">
        <v>5730</v>
      </c>
      <c r="R12" s="164">
        <v>7259</v>
      </c>
      <c r="S12" s="164">
        <v>5970</v>
      </c>
      <c r="T12" s="164">
        <v>7284</v>
      </c>
      <c r="U12" s="164">
        <v>10040</v>
      </c>
      <c r="V12" s="179">
        <f>IFERROR(U12/T12-1,"-")</f>
        <v>0.37836353651839638</v>
      </c>
      <c r="W12" s="163">
        <f t="shared" si="3"/>
        <v>2756</v>
      </c>
      <c r="X12" s="165">
        <f t="shared" si="2"/>
        <v>4.9678131231413993E-2</v>
      </c>
    </row>
    <row r="13" spans="1:24" x14ac:dyDescent="0.25">
      <c r="A13" s="1"/>
      <c r="B13" s="159" t="s">
        <v>112</v>
      </c>
      <c r="C13" s="160">
        <v>1086515</v>
      </c>
      <c r="D13" s="160">
        <v>419950</v>
      </c>
      <c r="E13" s="160">
        <v>2494350</v>
      </c>
      <c r="F13" s="160">
        <v>2847182</v>
      </c>
      <c r="G13" s="160">
        <v>3087693</v>
      </c>
      <c r="H13" s="160">
        <v>3039682</v>
      </c>
      <c r="I13" s="160">
        <v>3005267</v>
      </c>
      <c r="J13" s="178">
        <f>IFERROR(I13/H13-1,"-")</f>
        <v>-1.1321908015377913E-2</v>
      </c>
      <c r="K13" s="159">
        <f t="shared" si="0"/>
        <v>-34415</v>
      </c>
      <c r="L13" s="161">
        <f t="shared" si="1"/>
        <v>0.81303307438524064</v>
      </c>
      <c r="O13" s="159" t="s">
        <v>112</v>
      </c>
      <c r="P13" s="160">
        <v>23117</v>
      </c>
      <c r="Q13" s="160">
        <v>155523</v>
      </c>
      <c r="R13" s="160">
        <v>167546</v>
      </c>
      <c r="S13" s="160">
        <v>184521</v>
      </c>
      <c r="T13" s="160">
        <v>178674</v>
      </c>
      <c r="U13" s="160">
        <v>176702</v>
      </c>
      <c r="V13" s="178">
        <f>IFERROR(U13/T13-1,"-")</f>
        <v>-1.103686042737051E-2</v>
      </c>
      <c r="W13" s="159">
        <f t="shared" si="3"/>
        <v>-1972</v>
      </c>
      <c r="X13" s="161">
        <f t="shared" si="2"/>
        <v>0.8743252136308084</v>
      </c>
    </row>
    <row r="14" spans="1:24" s="57" customFormat="1" x14ac:dyDescent="0.25">
      <c r="B14" s="163" t="s">
        <v>115</v>
      </c>
      <c r="C14" s="164">
        <v>442786</v>
      </c>
      <c r="D14" s="164">
        <v>37593</v>
      </c>
      <c r="E14" s="164">
        <v>1127278</v>
      </c>
      <c r="F14" s="164">
        <v>1313290</v>
      </c>
      <c r="G14" s="164">
        <v>1430468</v>
      </c>
      <c r="H14" s="164">
        <v>1420883</v>
      </c>
      <c r="I14" s="164">
        <v>1420563</v>
      </c>
      <c r="J14" s="179">
        <f t="shared" ref="J14:J21" si="4">IFERROR(I14/H14-1,"-")</f>
        <v>-2.2521206883330258E-4</v>
      </c>
      <c r="K14" s="163">
        <f t="shared" si="0"/>
        <v>-320</v>
      </c>
      <c r="L14" s="165">
        <f t="shared" si="1"/>
        <v>0.38431350800042746</v>
      </c>
      <c r="O14" s="163" t="s">
        <v>115</v>
      </c>
      <c r="P14" s="164">
        <v>1277</v>
      </c>
      <c r="Q14" s="164">
        <v>64768</v>
      </c>
      <c r="R14" s="164">
        <v>68908</v>
      </c>
      <c r="S14" s="164">
        <v>81057</v>
      </c>
      <c r="T14" s="164">
        <v>82167</v>
      </c>
      <c r="U14" s="164">
        <v>76883</v>
      </c>
      <c r="V14" s="179">
        <f t="shared" ref="V14:V21" si="5">IFERROR(U14/T14-1,"-")</f>
        <v>-6.4308055545413634E-2</v>
      </c>
      <c r="W14" s="163">
        <f t="shared" si="3"/>
        <v>-5284</v>
      </c>
      <c r="X14" s="165">
        <f t="shared" si="2"/>
        <v>0.38041870154031893</v>
      </c>
    </row>
    <row r="15" spans="1:24" s="57" customFormat="1" x14ac:dyDescent="0.25">
      <c r="B15" s="163" t="s">
        <v>118</v>
      </c>
      <c r="C15" s="164">
        <v>142831</v>
      </c>
      <c r="D15" s="164">
        <v>67082</v>
      </c>
      <c r="E15" s="164">
        <v>260715</v>
      </c>
      <c r="F15" s="164">
        <v>301697</v>
      </c>
      <c r="G15" s="164">
        <v>318904</v>
      </c>
      <c r="H15" s="164">
        <v>309207</v>
      </c>
      <c r="I15" s="164">
        <v>291846</v>
      </c>
      <c r="J15" s="179">
        <f t="shared" si="4"/>
        <v>-5.6146853079005354E-2</v>
      </c>
      <c r="K15" s="163">
        <f t="shared" si="0"/>
        <v>-17361</v>
      </c>
      <c r="L15" s="165">
        <f t="shared" si="1"/>
        <v>7.8954865117487047E-2</v>
      </c>
      <c r="O15" s="163" t="s">
        <v>118</v>
      </c>
      <c r="P15" s="164">
        <v>2580</v>
      </c>
      <c r="Q15" s="164">
        <v>10714</v>
      </c>
      <c r="R15" s="164">
        <v>14628</v>
      </c>
      <c r="S15" s="164">
        <v>16178</v>
      </c>
      <c r="T15" s="164">
        <v>14981</v>
      </c>
      <c r="U15" s="164">
        <v>15036</v>
      </c>
      <c r="V15" s="179">
        <f t="shared" si="5"/>
        <v>3.6713170015352237E-3</v>
      </c>
      <c r="W15" s="163">
        <f t="shared" si="3"/>
        <v>55</v>
      </c>
      <c r="X15" s="165">
        <f t="shared" si="2"/>
        <v>7.4398444342185344E-2</v>
      </c>
    </row>
    <row r="16" spans="1:24" x14ac:dyDescent="0.25">
      <c r="A16" s="1"/>
      <c r="B16" s="163" t="s">
        <v>121</v>
      </c>
      <c r="C16" s="164">
        <v>46477</v>
      </c>
      <c r="D16" s="164">
        <v>63559</v>
      </c>
      <c r="E16" s="164">
        <v>128327</v>
      </c>
      <c r="F16" s="164">
        <v>145681</v>
      </c>
      <c r="G16" s="164">
        <v>162803</v>
      </c>
      <c r="H16" s="164">
        <v>152340</v>
      </c>
      <c r="I16" s="164">
        <v>158810</v>
      </c>
      <c r="J16" s="179">
        <f t="shared" si="4"/>
        <v>4.2470789024550371E-2</v>
      </c>
      <c r="K16" s="163">
        <f t="shared" si="0"/>
        <v>6470</v>
      </c>
      <c r="L16" s="165">
        <f t="shared" si="1"/>
        <v>4.2963830682305457E-2</v>
      </c>
      <c r="O16" s="163" t="s">
        <v>121</v>
      </c>
      <c r="P16" s="164">
        <v>6339</v>
      </c>
      <c r="Q16" s="164">
        <v>18935</v>
      </c>
      <c r="R16" s="164">
        <v>17146</v>
      </c>
      <c r="S16" s="164">
        <v>18323</v>
      </c>
      <c r="T16" s="164">
        <v>15836</v>
      </c>
      <c r="U16" s="164">
        <v>16499</v>
      </c>
      <c r="V16" s="179">
        <f t="shared" si="5"/>
        <v>4.1866632988128316E-2</v>
      </c>
      <c r="W16" s="163">
        <f t="shared" si="3"/>
        <v>663</v>
      </c>
      <c r="X16" s="165">
        <f t="shared" si="2"/>
        <v>8.1637399122221066E-2</v>
      </c>
    </row>
    <row r="17" spans="1:24" x14ac:dyDescent="0.25">
      <c r="A17" s="1"/>
      <c r="B17" s="163" t="s">
        <v>128</v>
      </c>
      <c r="C17" s="164">
        <v>37288</v>
      </c>
      <c r="D17" s="164">
        <v>20102</v>
      </c>
      <c r="E17" s="164">
        <v>126535</v>
      </c>
      <c r="F17" s="164">
        <v>113604</v>
      </c>
      <c r="G17" s="164">
        <v>121280</v>
      </c>
      <c r="H17" s="164">
        <v>112592</v>
      </c>
      <c r="I17" s="164">
        <v>112522</v>
      </c>
      <c r="J17" s="179">
        <f t="shared" si="4"/>
        <v>-6.2171379849362829E-4</v>
      </c>
      <c r="K17" s="163">
        <f t="shared" si="0"/>
        <v>-70</v>
      </c>
      <c r="L17" s="165">
        <f t="shared" si="1"/>
        <v>3.0441257830327903E-2</v>
      </c>
      <c r="O17" s="163" t="s">
        <v>128</v>
      </c>
      <c r="P17" s="164">
        <v>415</v>
      </c>
      <c r="Q17" s="164">
        <v>7158</v>
      </c>
      <c r="R17" s="164">
        <v>6455</v>
      </c>
      <c r="S17" s="164">
        <v>4925</v>
      </c>
      <c r="T17" s="164">
        <v>4393</v>
      </c>
      <c r="U17" s="164">
        <v>3521</v>
      </c>
      <c r="V17" s="179">
        <f t="shared" si="5"/>
        <v>-0.19849760983382658</v>
      </c>
      <c r="W17" s="163">
        <f t="shared" si="3"/>
        <v>-872</v>
      </c>
      <c r="X17" s="165">
        <f t="shared" si="2"/>
        <v>1.7421982078267798E-2</v>
      </c>
    </row>
    <row r="18" spans="1:24" x14ac:dyDescent="0.25">
      <c r="A18" s="1"/>
      <c r="B18" s="163" t="s">
        <v>124</v>
      </c>
      <c r="C18" s="164">
        <v>42225</v>
      </c>
      <c r="D18" s="164">
        <v>26596</v>
      </c>
      <c r="E18" s="164">
        <v>105149</v>
      </c>
      <c r="F18" s="164">
        <v>102975</v>
      </c>
      <c r="G18" s="164">
        <v>111820</v>
      </c>
      <c r="H18" s="164">
        <v>101007</v>
      </c>
      <c r="I18" s="164">
        <v>102216</v>
      </c>
      <c r="J18" s="179">
        <f t="shared" si="4"/>
        <v>1.1969467462651151E-2</v>
      </c>
      <c r="K18" s="163">
        <f t="shared" si="0"/>
        <v>1209</v>
      </c>
      <c r="L18" s="165">
        <f t="shared" si="1"/>
        <v>2.7653113261271546E-2</v>
      </c>
      <c r="O18" s="163" t="s">
        <v>124</v>
      </c>
      <c r="P18" s="164">
        <v>719</v>
      </c>
      <c r="Q18" s="164">
        <v>3375</v>
      </c>
      <c r="R18" s="164">
        <v>3723</v>
      </c>
      <c r="S18" s="164">
        <v>4462</v>
      </c>
      <c r="T18" s="164">
        <v>3326</v>
      </c>
      <c r="U18" s="164">
        <v>3553</v>
      </c>
      <c r="V18" s="179">
        <f t="shared" si="5"/>
        <v>6.8250150330727566E-2</v>
      </c>
      <c r="W18" s="163">
        <f t="shared" si="3"/>
        <v>227</v>
      </c>
      <c r="X18" s="165">
        <f t="shared" si="2"/>
        <v>1.758031875151533E-2</v>
      </c>
    </row>
    <row r="19" spans="1:24" x14ac:dyDescent="0.25">
      <c r="A19" s="1"/>
      <c r="B19" s="163" t="s">
        <v>133</v>
      </c>
      <c r="C19" s="164">
        <v>35555</v>
      </c>
      <c r="D19" s="164">
        <v>2339</v>
      </c>
      <c r="E19" s="164">
        <v>43306</v>
      </c>
      <c r="F19" s="164">
        <v>53680</v>
      </c>
      <c r="G19" s="164">
        <v>50513</v>
      </c>
      <c r="H19" s="164">
        <v>47663</v>
      </c>
      <c r="I19" s="164">
        <v>42357</v>
      </c>
      <c r="J19" s="179">
        <f t="shared" si="4"/>
        <v>-0.11132324864150389</v>
      </c>
      <c r="K19" s="163">
        <f t="shared" si="0"/>
        <v>-5306</v>
      </c>
      <c r="L19" s="165">
        <f t="shared" si="1"/>
        <v>1.1459095625026209E-2</v>
      </c>
      <c r="O19" s="163" t="s">
        <v>133</v>
      </c>
      <c r="P19" s="164">
        <v>66</v>
      </c>
      <c r="Q19" s="164">
        <v>2389</v>
      </c>
      <c r="R19" s="164">
        <v>2756</v>
      </c>
      <c r="S19" s="164">
        <v>2492</v>
      </c>
      <c r="T19" s="164">
        <v>2766</v>
      </c>
      <c r="U19" s="164">
        <v>2311</v>
      </c>
      <c r="V19" s="179">
        <f t="shared" si="5"/>
        <v>-0.16449746926970354</v>
      </c>
      <c r="W19" s="163">
        <f t="shared" si="3"/>
        <v>-455</v>
      </c>
      <c r="X19" s="165">
        <f t="shared" si="2"/>
        <v>1.1434876621095392E-2</v>
      </c>
    </row>
    <row r="20" spans="1:24" x14ac:dyDescent="0.25">
      <c r="A20" s="162" t="s">
        <v>149</v>
      </c>
      <c r="B20" s="163" t="s">
        <v>136</v>
      </c>
      <c r="C20" s="164">
        <v>51599</v>
      </c>
      <c r="D20" s="164">
        <v>3671</v>
      </c>
      <c r="E20" s="164">
        <v>33918</v>
      </c>
      <c r="F20" s="164">
        <v>49196</v>
      </c>
      <c r="G20" s="164">
        <v>53356</v>
      </c>
      <c r="H20" s="164">
        <v>41977</v>
      </c>
      <c r="I20" s="164">
        <v>41483</v>
      </c>
      <c r="J20" s="179">
        <f t="shared" si="4"/>
        <v>-1.1768349334159156E-2</v>
      </c>
      <c r="K20" s="163">
        <f t="shared" si="0"/>
        <v>-494</v>
      </c>
      <c r="L20" s="165">
        <f t="shared" si="1"/>
        <v>1.1222647114124282E-2</v>
      </c>
      <c r="O20" s="163" t="s">
        <v>136</v>
      </c>
      <c r="P20" s="164">
        <v>65</v>
      </c>
      <c r="Q20" s="164">
        <v>1142</v>
      </c>
      <c r="R20" s="164">
        <v>2041</v>
      </c>
      <c r="S20" s="164">
        <v>1996</v>
      </c>
      <c r="T20" s="164">
        <v>1371</v>
      </c>
      <c r="U20" s="164">
        <v>1436</v>
      </c>
      <c r="V20" s="179">
        <f t="shared" si="5"/>
        <v>4.7410649161196305E-2</v>
      </c>
      <c r="W20" s="163">
        <f t="shared" si="3"/>
        <v>65</v>
      </c>
      <c r="X20" s="165">
        <f t="shared" si="2"/>
        <v>7.1053582119831177E-3</v>
      </c>
    </row>
    <row r="21" spans="1:24" x14ac:dyDescent="0.25">
      <c r="A21" s="167" t="s">
        <v>150</v>
      </c>
      <c r="B21" s="168" t="s">
        <v>150</v>
      </c>
      <c r="C21" s="169">
        <f t="shared" ref="C21:I21" si="6">C13-SUM(C14:C20)</f>
        <v>287754</v>
      </c>
      <c r="D21" s="169">
        <f t="shared" si="6"/>
        <v>199008</v>
      </c>
      <c r="E21" s="169">
        <f t="shared" si="6"/>
        <v>669122</v>
      </c>
      <c r="F21" s="169">
        <f t="shared" si="6"/>
        <v>767059</v>
      </c>
      <c r="G21" s="169">
        <f t="shared" si="6"/>
        <v>838549</v>
      </c>
      <c r="H21" s="169">
        <f t="shared" si="6"/>
        <v>854013</v>
      </c>
      <c r="I21" s="169">
        <f t="shared" si="6"/>
        <v>835470</v>
      </c>
      <c r="J21" s="180">
        <f t="shared" si="4"/>
        <v>-2.1712784231621818E-2</v>
      </c>
      <c r="K21" s="168">
        <f t="shared" si="0"/>
        <v>-18543</v>
      </c>
      <c r="L21" s="170">
        <f t="shared" si="1"/>
        <v>0.22602475675427075</v>
      </c>
      <c r="O21" s="168" t="s">
        <v>150</v>
      </c>
      <c r="P21" s="169">
        <f t="shared" ref="P21:U21" si="7">P13-SUM(P14:P20)</f>
        <v>11656</v>
      </c>
      <c r="Q21" s="169">
        <f t="shared" si="7"/>
        <v>47042</v>
      </c>
      <c r="R21" s="169">
        <f t="shared" si="7"/>
        <v>51889</v>
      </c>
      <c r="S21" s="169">
        <f t="shared" si="7"/>
        <v>55088</v>
      </c>
      <c r="T21" s="169">
        <f t="shared" si="7"/>
        <v>53834</v>
      </c>
      <c r="U21" s="169">
        <f t="shared" si="7"/>
        <v>57463</v>
      </c>
      <c r="V21" s="180">
        <f t="shared" si="5"/>
        <v>6.7410929895604932E-2</v>
      </c>
      <c r="W21" s="168">
        <f>U21-T21</f>
        <v>3629</v>
      </c>
      <c r="X21" s="170">
        <f t="shared" si="2"/>
        <v>0.28432813296322135</v>
      </c>
    </row>
    <row r="22" spans="1:24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4"/>
      <c r="K22" s="154"/>
      <c r="L22" s="153"/>
    </row>
    <row r="23" spans="1:24" x14ac:dyDescent="0.25">
      <c r="A23" s="1"/>
      <c r="B23" s="156" t="s">
        <v>73</v>
      </c>
      <c r="C23" s="176">
        <v>439711</v>
      </c>
      <c r="D23" s="176">
        <v>317821</v>
      </c>
      <c r="E23" s="176">
        <v>1189041</v>
      </c>
      <c r="F23" s="176">
        <v>1300189</v>
      </c>
      <c r="G23" s="176">
        <v>1355057</v>
      </c>
      <c r="H23" s="176">
        <v>1283722</v>
      </c>
      <c r="I23" s="176">
        <v>1295476</v>
      </c>
      <c r="J23" s="177">
        <f>IFERROR(I23/H23-1,"-")</f>
        <v>9.1561880220172309E-3</v>
      </c>
      <c r="K23" s="176">
        <f>I23-H23</f>
        <v>11754</v>
      </c>
      <c r="L23" s="177">
        <f t="shared" ref="L23:L35" si="8">I23/I$9</f>
        <v>0.35047296465581729</v>
      </c>
    </row>
    <row r="24" spans="1:24" x14ac:dyDescent="0.25">
      <c r="A24" s="1" t="s">
        <v>101</v>
      </c>
      <c r="B24" s="159" t="s">
        <v>102</v>
      </c>
      <c r="C24" s="160">
        <v>24401</v>
      </c>
      <c r="D24" s="160">
        <v>147436</v>
      </c>
      <c r="E24" s="160">
        <v>129908</v>
      </c>
      <c r="F24" s="160">
        <v>115993</v>
      </c>
      <c r="G24" s="160">
        <v>100297</v>
      </c>
      <c r="H24" s="160">
        <v>88558</v>
      </c>
      <c r="I24" s="160">
        <v>95938</v>
      </c>
      <c r="J24" s="178">
        <f>IFERROR(I24/H24-1,"-")</f>
        <v>8.3335215339099822E-2</v>
      </c>
      <c r="K24" s="159">
        <f t="shared" ref="K24:K34" si="9">I24-H24</f>
        <v>7380</v>
      </c>
      <c r="L24" s="161">
        <f t="shared" si="8"/>
        <v>2.5954687916371896E-2</v>
      </c>
    </row>
    <row r="25" spans="1:24" x14ac:dyDescent="0.25">
      <c r="A25" s="162" t="s">
        <v>108</v>
      </c>
      <c r="B25" s="163" t="s">
        <v>108</v>
      </c>
      <c r="C25" s="164">
        <v>10723</v>
      </c>
      <c r="D25" s="164">
        <v>84540</v>
      </c>
      <c r="E25" s="164">
        <v>55274</v>
      </c>
      <c r="F25" s="164">
        <v>47746</v>
      </c>
      <c r="G25" s="164">
        <v>37880</v>
      </c>
      <c r="H25" s="164">
        <v>37785</v>
      </c>
      <c r="I25" s="164">
        <v>42360</v>
      </c>
      <c r="J25" s="179">
        <f>IFERROR(I25/H25-1,"-")</f>
        <v>0.12107979356887655</v>
      </c>
      <c r="K25" s="163">
        <f t="shared" si="9"/>
        <v>4575</v>
      </c>
      <c r="L25" s="165">
        <f t="shared" si="8"/>
        <v>1.1459907233187199E-2</v>
      </c>
    </row>
    <row r="26" spans="1:24" x14ac:dyDescent="0.25">
      <c r="A26" s="162" t="s">
        <v>105</v>
      </c>
      <c r="B26" s="163" t="s">
        <v>105</v>
      </c>
      <c r="C26" s="164">
        <v>13678</v>
      </c>
      <c r="D26" s="164">
        <v>62896</v>
      </c>
      <c r="E26" s="164">
        <v>74634</v>
      </c>
      <c r="F26" s="164">
        <v>68247</v>
      </c>
      <c r="G26" s="164">
        <v>62417</v>
      </c>
      <c r="H26" s="164">
        <v>50773</v>
      </c>
      <c r="I26" s="164">
        <v>53578</v>
      </c>
      <c r="J26" s="179">
        <f>IFERROR(I26/H26-1,"-")</f>
        <v>5.5245898410572591E-2</v>
      </c>
      <c r="K26" s="163">
        <f t="shared" si="9"/>
        <v>2805</v>
      </c>
      <c r="L26" s="165">
        <f t="shared" si="8"/>
        <v>1.4494780683184697E-2</v>
      </c>
    </row>
    <row r="27" spans="1:24" x14ac:dyDescent="0.25">
      <c r="A27" s="1"/>
      <c r="B27" s="159" t="s">
        <v>112</v>
      </c>
      <c r="C27" s="160">
        <v>415310</v>
      </c>
      <c r="D27" s="160">
        <v>170385</v>
      </c>
      <c r="E27" s="160">
        <v>1059133</v>
      </c>
      <c r="F27" s="160">
        <v>1184196</v>
      </c>
      <c r="G27" s="160">
        <v>1254760</v>
      </c>
      <c r="H27" s="160">
        <v>1195164</v>
      </c>
      <c r="I27" s="160">
        <v>1199538</v>
      </c>
      <c r="J27" s="178">
        <f>IFERROR(I27/H27-1,"-")</f>
        <v>3.6597487876139922E-3</v>
      </c>
      <c r="K27" s="159">
        <f t="shared" si="9"/>
        <v>4374</v>
      </c>
      <c r="L27" s="161">
        <f t="shared" si="8"/>
        <v>0.32451827673944539</v>
      </c>
    </row>
    <row r="28" spans="1:24" s="57" customFormat="1" x14ac:dyDescent="0.25">
      <c r="B28" s="163" t="s">
        <v>115</v>
      </c>
      <c r="C28" s="164">
        <v>190725</v>
      </c>
      <c r="D28" s="164">
        <v>17132</v>
      </c>
      <c r="E28" s="164">
        <v>521684</v>
      </c>
      <c r="F28" s="164">
        <v>604213</v>
      </c>
      <c r="G28" s="164">
        <v>646021</v>
      </c>
      <c r="H28" s="164">
        <v>624844</v>
      </c>
      <c r="I28" s="164">
        <v>628104</v>
      </c>
      <c r="J28" s="179">
        <f t="shared" ref="J28:J35" si="10">IFERROR(I28/H28-1,"-")</f>
        <v>5.2173022386388102E-3</v>
      </c>
      <c r="K28" s="163">
        <f t="shared" si="9"/>
        <v>3260</v>
      </c>
      <c r="L28" s="165">
        <f t="shared" si="8"/>
        <v>0.16992477745027887</v>
      </c>
    </row>
    <row r="29" spans="1:24" s="57" customFormat="1" x14ac:dyDescent="0.25">
      <c r="B29" s="163" t="s">
        <v>118</v>
      </c>
      <c r="C29" s="164">
        <v>50910</v>
      </c>
      <c r="D29" s="164">
        <v>31251</v>
      </c>
      <c r="E29" s="164">
        <v>115599</v>
      </c>
      <c r="F29" s="164">
        <v>127170</v>
      </c>
      <c r="G29" s="164">
        <v>128479</v>
      </c>
      <c r="H29" s="164">
        <v>120011</v>
      </c>
      <c r="I29" s="164">
        <v>113004</v>
      </c>
      <c r="J29" s="179">
        <f t="shared" si="10"/>
        <v>-5.8386314587829502E-2</v>
      </c>
      <c r="K29" s="163">
        <f t="shared" si="9"/>
        <v>-7007</v>
      </c>
      <c r="L29" s="165">
        <f t="shared" si="8"/>
        <v>3.0571656208193725E-2</v>
      </c>
    </row>
    <row r="30" spans="1:24" x14ac:dyDescent="0.25">
      <c r="A30" s="1"/>
      <c r="B30" s="163" t="s">
        <v>121</v>
      </c>
      <c r="C30" s="164">
        <v>16130</v>
      </c>
      <c r="D30" s="164">
        <v>23420</v>
      </c>
      <c r="E30" s="164">
        <v>43397</v>
      </c>
      <c r="F30" s="164">
        <v>45367</v>
      </c>
      <c r="G30" s="164">
        <v>45062</v>
      </c>
      <c r="H30" s="164">
        <v>36186</v>
      </c>
      <c r="I30" s="164">
        <v>42243</v>
      </c>
      <c r="J30" s="179">
        <f t="shared" si="10"/>
        <v>0.16738517658763064</v>
      </c>
      <c r="K30" s="163">
        <f t="shared" si="9"/>
        <v>6057</v>
      </c>
      <c r="L30" s="165">
        <f t="shared" si="8"/>
        <v>1.1428254514908566E-2</v>
      </c>
    </row>
    <row r="31" spans="1:24" x14ac:dyDescent="0.25">
      <c r="A31" s="1"/>
      <c r="B31" s="163" t="s">
        <v>128</v>
      </c>
      <c r="C31" s="164">
        <v>15632</v>
      </c>
      <c r="D31" s="164">
        <v>8777</v>
      </c>
      <c r="E31" s="164">
        <v>58721</v>
      </c>
      <c r="F31" s="164">
        <v>50572</v>
      </c>
      <c r="G31" s="164">
        <v>50573</v>
      </c>
      <c r="H31" s="164">
        <v>47374</v>
      </c>
      <c r="I31" s="164">
        <v>49267</v>
      </c>
      <c r="J31" s="179">
        <f t="shared" si="10"/>
        <v>3.9958627095030952E-2</v>
      </c>
      <c r="K31" s="163">
        <f t="shared" si="9"/>
        <v>1893</v>
      </c>
      <c r="L31" s="165">
        <f t="shared" si="8"/>
        <v>1.3328499755841211E-2</v>
      </c>
    </row>
    <row r="32" spans="1:24" x14ac:dyDescent="0.25">
      <c r="A32" s="1"/>
      <c r="B32" s="163" t="s">
        <v>124</v>
      </c>
      <c r="C32" s="164">
        <v>20897</v>
      </c>
      <c r="D32" s="164">
        <v>15208</v>
      </c>
      <c r="E32" s="164">
        <v>61289</v>
      </c>
      <c r="F32" s="164">
        <v>55504</v>
      </c>
      <c r="G32" s="164">
        <v>58385</v>
      </c>
      <c r="H32" s="164">
        <v>53998</v>
      </c>
      <c r="I32" s="164">
        <v>55865</v>
      </c>
      <c r="J32" s="179">
        <f t="shared" si="10"/>
        <v>3.4575354642764511E-2</v>
      </c>
      <c r="K32" s="163">
        <f t="shared" si="9"/>
        <v>1867</v>
      </c>
      <c r="L32" s="165">
        <f t="shared" si="8"/>
        <v>1.5113496637913193E-2</v>
      </c>
    </row>
    <row r="33" spans="1:12" x14ac:dyDescent="0.25">
      <c r="A33" s="1"/>
      <c r="B33" s="163" t="s">
        <v>133</v>
      </c>
      <c r="C33" s="164">
        <v>14159</v>
      </c>
      <c r="D33" s="164">
        <v>410</v>
      </c>
      <c r="E33" s="164">
        <v>16676</v>
      </c>
      <c r="F33" s="164">
        <v>18986</v>
      </c>
      <c r="G33" s="164">
        <v>18776</v>
      </c>
      <c r="H33" s="164">
        <v>16666</v>
      </c>
      <c r="I33" s="164">
        <v>17021</v>
      </c>
      <c r="J33" s="179">
        <f t="shared" si="10"/>
        <v>2.1300852034081386E-2</v>
      </c>
      <c r="K33" s="163">
        <f t="shared" si="9"/>
        <v>355</v>
      </c>
      <c r="L33" s="165">
        <f t="shared" si="8"/>
        <v>4.6047941694069717E-3</v>
      </c>
    </row>
    <row r="34" spans="1:12" x14ac:dyDescent="0.25">
      <c r="A34" s="162" t="s">
        <v>149</v>
      </c>
      <c r="B34" s="163" t="s">
        <v>136</v>
      </c>
      <c r="C34" s="164">
        <v>16043</v>
      </c>
      <c r="D34" s="164">
        <v>517</v>
      </c>
      <c r="E34" s="164">
        <v>10519</v>
      </c>
      <c r="F34" s="164">
        <v>17294</v>
      </c>
      <c r="G34" s="164">
        <v>17552</v>
      </c>
      <c r="H34" s="164">
        <v>13788</v>
      </c>
      <c r="I34" s="164">
        <v>13878</v>
      </c>
      <c r="J34" s="179">
        <f t="shared" si="10"/>
        <v>6.5274151436032213E-3</v>
      </c>
      <c r="K34" s="163">
        <f t="shared" si="9"/>
        <v>90</v>
      </c>
      <c r="L34" s="165">
        <f t="shared" si="8"/>
        <v>3.7544993527424916E-3</v>
      </c>
    </row>
    <row r="35" spans="1:12" x14ac:dyDescent="0.25">
      <c r="A35" s="167" t="s">
        <v>150</v>
      </c>
      <c r="B35" s="168" t="s">
        <v>150</v>
      </c>
      <c r="C35" s="169">
        <f t="shared" ref="C35:I35" si="11">C27-SUM(C28:C34)</f>
        <v>90814</v>
      </c>
      <c r="D35" s="169">
        <f t="shared" si="11"/>
        <v>73670</v>
      </c>
      <c r="E35" s="169">
        <f t="shared" si="11"/>
        <v>231248</v>
      </c>
      <c r="F35" s="169">
        <f t="shared" si="11"/>
        <v>265090</v>
      </c>
      <c r="G35" s="169">
        <f t="shared" si="11"/>
        <v>289912</v>
      </c>
      <c r="H35" s="169">
        <f t="shared" si="11"/>
        <v>282297</v>
      </c>
      <c r="I35" s="169">
        <f t="shared" si="11"/>
        <v>280156</v>
      </c>
      <c r="J35" s="180">
        <f t="shared" si="10"/>
        <v>-7.584210955128845E-3</v>
      </c>
      <c r="K35" s="168">
        <f>I35-H35</f>
        <v>-2141</v>
      </c>
      <c r="L35" s="170">
        <f t="shared" si="8"/>
        <v>7.5792298650160364E-2</v>
      </c>
    </row>
    <row r="36" spans="1:12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4"/>
      <c r="K36" s="154"/>
      <c r="L36" s="153"/>
    </row>
    <row r="37" spans="1:12" x14ac:dyDescent="0.25">
      <c r="A37" s="1"/>
      <c r="B37" s="156" t="s">
        <v>73</v>
      </c>
      <c r="C37" s="176">
        <v>324285</v>
      </c>
      <c r="D37" s="176">
        <v>139606</v>
      </c>
      <c r="E37" s="176">
        <v>824563</v>
      </c>
      <c r="F37" s="176">
        <v>905753</v>
      </c>
      <c r="G37" s="176">
        <v>957908</v>
      </c>
      <c r="H37" s="176">
        <v>981564</v>
      </c>
      <c r="I37" s="176">
        <v>1003702</v>
      </c>
      <c r="J37" s="177">
        <f>IFERROR(I37/H37-1,"-")</f>
        <v>2.2553801891674885E-2</v>
      </c>
      <c r="K37" s="176">
        <f>I37-H37</f>
        <v>22138</v>
      </c>
      <c r="L37" s="177">
        <f t="shared" ref="L37:L49" si="12">I37/I$9</f>
        <v>0.27153757813419399</v>
      </c>
    </row>
    <row r="38" spans="1:12" x14ac:dyDescent="0.25">
      <c r="A38" s="1" t="s">
        <v>101</v>
      </c>
      <c r="B38" s="159" t="s">
        <v>102</v>
      </c>
      <c r="C38" s="160">
        <v>17239</v>
      </c>
      <c r="D38" s="160">
        <v>43913</v>
      </c>
      <c r="E38" s="160">
        <v>75385</v>
      </c>
      <c r="F38" s="160">
        <v>70243</v>
      </c>
      <c r="G38" s="160">
        <v>68897</v>
      </c>
      <c r="H38" s="160">
        <v>70667</v>
      </c>
      <c r="I38" s="160">
        <v>86707</v>
      </c>
      <c r="J38" s="178">
        <f>IFERROR(I38/H38-1,"-")</f>
        <v>0.22698006141480476</v>
      </c>
      <c r="K38" s="159">
        <f t="shared" ref="K38:K48" si="13">I38-H38</f>
        <v>16040</v>
      </c>
      <c r="L38" s="161">
        <f t="shared" si="12"/>
        <v>2.3457369605003834E-2</v>
      </c>
    </row>
    <row r="39" spans="1:12" x14ac:dyDescent="0.25">
      <c r="A39" s="162" t="s">
        <v>108</v>
      </c>
      <c r="B39" s="163" t="s">
        <v>108</v>
      </c>
      <c r="C39" s="164">
        <v>6178</v>
      </c>
      <c r="D39" s="164">
        <v>30519</v>
      </c>
      <c r="E39" s="164">
        <v>30455</v>
      </c>
      <c r="F39" s="164">
        <v>29472</v>
      </c>
      <c r="G39" s="164">
        <v>30491</v>
      </c>
      <c r="H39" s="164">
        <v>28841</v>
      </c>
      <c r="I39" s="164">
        <v>41630</v>
      </c>
      <c r="J39" s="179">
        <f>IFERROR(I39/H39-1,"-")</f>
        <v>0.44343122637911314</v>
      </c>
      <c r="K39" s="163">
        <f t="shared" si="13"/>
        <v>12789</v>
      </c>
      <c r="L39" s="165">
        <f t="shared" si="12"/>
        <v>1.126241591401282E-2</v>
      </c>
    </row>
    <row r="40" spans="1:12" x14ac:dyDescent="0.25">
      <c r="A40" s="162" t="s">
        <v>105</v>
      </c>
      <c r="B40" s="163" t="s">
        <v>105</v>
      </c>
      <c r="C40" s="164">
        <v>11061</v>
      </c>
      <c r="D40" s="164">
        <v>13394</v>
      </c>
      <c r="E40" s="164">
        <v>44930</v>
      </c>
      <c r="F40" s="164">
        <v>40771</v>
      </c>
      <c r="G40" s="164">
        <v>38406</v>
      </c>
      <c r="H40" s="164">
        <v>41826</v>
      </c>
      <c r="I40" s="164">
        <v>45077</v>
      </c>
      <c r="J40" s="179">
        <f>IFERROR(I40/H40-1,"-")</f>
        <v>7.7726772820733592E-2</v>
      </c>
      <c r="K40" s="163">
        <f t="shared" si="13"/>
        <v>3251</v>
      </c>
      <c r="L40" s="165">
        <f t="shared" si="12"/>
        <v>1.2194953690991014E-2</v>
      </c>
    </row>
    <row r="41" spans="1:12" x14ac:dyDescent="0.25">
      <c r="A41" s="1"/>
      <c r="B41" s="159" t="s">
        <v>112</v>
      </c>
      <c r="C41" s="160">
        <v>307046</v>
      </c>
      <c r="D41" s="160">
        <v>95693</v>
      </c>
      <c r="E41" s="160">
        <v>749178</v>
      </c>
      <c r="F41" s="160">
        <v>835510</v>
      </c>
      <c r="G41" s="160">
        <v>889011</v>
      </c>
      <c r="H41" s="160">
        <v>910897</v>
      </c>
      <c r="I41" s="160">
        <v>916995</v>
      </c>
      <c r="J41" s="178">
        <f>IFERROR(I41/H41-1,"-")</f>
        <v>6.6945000367768515E-3</v>
      </c>
      <c r="K41" s="159">
        <f t="shared" si="13"/>
        <v>6098</v>
      </c>
      <c r="L41" s="161">
        <f t="shared" si="12"/>
        <v>0.24808020852919016</v>
      </c>
    </row>
    <row r="42" spans="1:12" s="57" customFormat="1" x14ac:dyDescent="0.25">
      <c r="B42" s="163" t="s">
        <v>115</v>
      </c>
      <c r="C42" s="164">
        <v>140970</v>
      </c>
      <c r="D42" s="164">
        <v>8636</v>
      </c>
      <c r="E42" s="164">
        <v>377874</v>
      </c>
      <c r="F42" s="164">
        <v>433270</v>
      </c>
      <c r="G42" s="164">
        <v>469809</v>
      </c>
      <c r="H42" s="164">
        <v>477951</v>
      </c>
      <c r="I42" s="164">
        <v>485927</v>
      </c>
      <c r="J42" s="179">
        <f t="shared" ref="J42:J49" si="14">IFERROR(I42/H42-1,"-")</f>
        <v>1.6687903153252082E-2</v>
      </c>
      <c r="K42" s="163">
        <f t="shared" si="13"/>
        <v>7976</v>
      </c>
      <c r="L42" s="165">
        <f t="shared" si="12"/>
        <v>0.13146077294855893</v>
      </c>
    </row>
    <row r="43" spans="1:12" s="57" customFormat="1" x14ac:dyDescent="0.25">
      <c r="B43" s="163" t="s">
        <v>118</v>
      </c>
      <c r="C43" s="164">
        <v>14886</v>
      </c>
      <c r="D43" s="164">
        <v>6506</v>
      </c>
      <c r="E43" s="164">
        <v>25918</v>
      </c>
      <c r="F43" s="164">
        <v>30896</v>
      </c>
      <c r="G43" s="164">
        <v>30281</v>
      </c>
      <c r="H43" s="164">
        <v>32501</v>
      </c>
      <c r="I43" s="164">
        <v>34856</v>
      </c>
      <c r="J43" s="179">
        <f t="shared" si="14"/>
        <v>7.2459308944340162E-2</v>
      </c>
      <c r="K43" s="163">
        <f t="shared" si="13"/>
        <v>2355</v>
      </c>
      <c r="L43" s="165">
        <f t="shared" si="12"/>
        <v>9.4298046864960579E-3</v>
      </c>
    </row>
    <row r="44" spans="1:12" x14ac:dyDescent="0.25">
      <c r="A44" s="1"/>
      <c r="B44" s="163" t="s">
        <v>121</v>
      </c>
      <c r="C44" s="164">
        <v>7059</v>
      </c>
      <c r="D44" s="164">
        <v>10045</v>
      </c>
      <c r="E44" s="164">
        <v>17777</v>
      </c>
      <c r="F44" s="164">
        <v>20177</v>
      </c>
      <c r="G44" s="164">
        <v>20812</v>
      </c>
      <c r="H44" s="164">
        <v>21731</v>
      </c>
      <c r="I44" s="164">
        <v>26530</v>
      </c>
      <c r="J44" s="179">
        <f t="shared" si="14"/>
        <v>0.2208365928857392</v>
      </c>
      <c r="K44" s="163">
        <f t="shared" si="13"/>
        <v>4799</v>
      </c>
      <c r="L44" s="165">
        <f t="shared" si="12"/>
        <v>7.1773215036934936E-3</v>
      </c>
    </row>
    <row r="45" spans="1:12" x14ac:dyDescent="0.25">
      <c r="A45" s="1"/>
      <c r="B45" s="163" t="s">
        <v>128</v>
      </c>
      <c r="C45" s="164">
        <v>13054</v>
      </c>
      <c r="D45" s="164">
        <v>6920</v>
      </c>
      <c r="E45" s="164">
        <v>42948</v>
      </c>
      <c r="F45" s="164">
        <v>38439</v>
      </c>
      <c r="G45" s="164">
        <v>40791</v>
      </c>
      <c r="H45" s="164">
        <v>37245</v>
      </c>
      <c r="I45" s="164">
        <v>38895</v>
      </c>
      <c r="J45" s="179">
        <f t="shared" si="14"/>
        <v>4.4301248489730272E-2</v>
      </c>
      <c r="K45" s="163">
        <f t="shared" si="13"/>
        <v>1650</v>
      </c>
      <c r="L45" s="165">
        <f t="shared" si="12"/>
        <v>1.0522499807243062E-2</v>
      </c>
    </row>
    <row r="46" spans="1:12" x14ac:dyDescent="0.25">
      <c r="A46" s="1"/>
      <c r="B46" s="163" t="s">
        <v>124</v>
      </c>
      <c r="C46" s="164">
        <v>11786</v>
      </c>
      <c r="D46" s="164">
        <v>5229</v>
      </c>
      <c r="E46" s="164">
        <v>26262</v>
      </c>
      <c r="F46" s="164">
        <v>29692</v>
      </c>
      <c r="G46" s="164">
        <v>32519</v>
      </c>
      <c r="H46" s="164">
        <v>27785</v>
      </c>
      <c r="I46" s="164">
        <v>28077</v>
      </c>
      <c r="J46" s="179">
        <f t="shared" si="14"/>
        <v>1.0509267590426585E-2</v>
      </c>
      <c r="K46" s="163">
        <f t="shared" si="13"/>
        <v>292</v>
      </c>
      <c r="L46" s="165">
        <f t="shared" si="12"/>
        <v>7.5958407787109772E-3</v>
      </c>
    </row>
    <row r="47" spans="1:12" x14ac:dyDescent="0.25">
      <c r="A47" s="1"/>
      <c r="B47" s="163" t="s">
        <v>133</v>
      </c>
      <c r="C47" s="164">
        <v>12179</v>
      </c>
      <c r="D47" s="164">
        <v>1385</v>
      </c>
      <c r="E47" s="164">
        <v>16381</v>
      </c>
      <c r="F47" s="164">
        <v>18547</v>
      </c>
      <c r="G47" s="164">
        <v>17489</v>
      </c>
      <c r="H47" s="164">
        <v>17690</v>
      </c>
      <c r="I47" s="164">
        <v>14209</v>
      </c>
      <c r="J47" s="179">
        <f t="shared" si="14"/>
        <v>-0.19677784058790282</v>
      </c>
      <c r="K47" s="163">
        <f t="shared" si="13"/>
        <v>-3481</v>
      </c>
      <c r="L47" s="165">
        <f t="shared" si="12"/>
        <v>3.8440467865051204E-3</v>
      </c>
    </row>
    <row r="48" spans="1:12" x14ac:dyDescent="0.25">
      <c r="A48" s="162" t="s">
        <v>149</v>
      </c>
      <c r="B48" s="163" t="s">
        <v>136</v>
      </c>
      <c r="C48" s="164">
        <v>20180</v>
      </c>
      <c r="D48" s="164">
        <v>2187</v>
      </c>
      <c r="E48" s="164">
        <v>14923</v>
      </c>
      <c r="F48" s="164">
        <v>18408</v>
      </c>
      <c r="G48" s="164">
        <v>19925</v>
      </c>
      <c r="H48" s="164">
        <v>15738</v>
      </c>
      <c r="I48" s="164">
        <v>14986</v>
      </c>
      <c r="J48" s="179">
        <f t="shared" si="14"/>
        <v>-4.7782437412631884E-2</v>
      </c>
      <c r="K48" s="163">
        <f t="shared" si="13"/>
        <v>-752</v>
      </c>
      <c r="L48" s="165">
        <f t="shared" si="12"/>
        <v>4.0542533002016845E-3</v>
      </c>
    </row>
    <row r="49" spans="1:12" x14ac:dyDescent="0.25">
      <c r="A49" s="167" t="s">
        <v>150</v>
      </c>
      <c r="B49" s="168" t="s">
        <v>150</v>
      </c>
      <c r="C49" s="169">
        <f t="shared" ref="C49:I49" si="15">C41-SUM(C42:C48)</f>
        <v>86932</v>
      </c>
      <c r="D49" s="169">
        <f t="shared" si="15"/>
        <v>54785</v>
      </c>
      <c r="E49" s="169">
        <f t="shared" si="15"/>
        <v>227095</v>
      </c>
      <c r="F49" s="169">
        <f t="shared" si="15"/>
        <v>246081</v>
      </c>
      <c r="G49" s="169">
        <f t="shared" si="15"/>
        <v>257385</v>
      </c>
      <c r="H49" s="169">
        <f t="shared" si="15"/>
        <v>280256</v>
      </c>
      <c r="I49" s="169">
        <f t="shared" si="15"/>
        <v>273515</v>
      </c>
      <c r="J49" s="180">
        <f t="shared" si="14"/>
        <v>-2.4053008677780263E-2</v>
      </c>
      <c r="K49" s="168">
        <f>I49-H49</f>
        <v>-6741</v>
      </c>
      <c r="L49" s="170">
        <f t="shared" si="12"/>
        <v>7.3995668717780849E-2</v>
      </c>
    </row>
    <row r="50" spans="1:12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4"/>
      <c r="K50" s="154"/>
      <c r="L50" s="153"/>
    </row>
    <row r="51" spans="1:12" x14ac:dyDescent="0.25">
      <c r="A51" s="1"/>
      <c r="B51" s="156" t="s">
        <v>73</v>
      </c>
      <c r="C51" s="176">
        <v>11900</v>
      </c>
      <c r="D51" s="176">
        <v>7616</v>
      </c>
      <c r="E51" s="176">
        <v>21504</v>
      </c>
      <c r="F51" s="176">
        <v>32658</v>
      </c>
      <c r="G51" s="176">
        <v>29629</v>
      </c>
      <c r="H51" s="176">
        <v>27330</v>
      </c>
      <c r="I51" s="176">
        <v>32291</v>
      </c>
      <c r="J51" s="177">
        <f>IFERROR(I51/H51-1,"-")</f>
        <v>0.18152213684595675</v>
      </c>
      <c r="K51" s="176">
        <f>I51-H51</f>
        <v>4961</v>
      </c>
      <c r="L51" s="177">
        <f t="shared" ref="L51:L63" si="16">I51/I$9</f>
        <v>8.7358797088490994E-3</v>
      </c>
    </row>
    <row r="52" spans="1:12" x14ac:dyDescent="0.25">
      <c r="A52" s="1" t="s">
        <v>101</v>
      </c>
      <c r="B52" s="159" t="s">
        <v>102</v>
      </c>
      <c r="C52" s="160">
        <v>1180</v>
      </c>
      <c r="D52" s="160">
        <v>2479</v>
      </c>
      <c r="E52" s="160">
        <v>2754</v>
      </c>
      <c r="F52" s="160">
        <v>13824</v>
      </c>
      <c r="G52" s="160">
        <v>8425</v>
      </c>
      <c r="H52" s="160">
        <v>5089</v>
      </c>
      <c r="I52" s="160">
        <v>10318</v>
      </c>
      <c r="J52" s="178">
        <f>IFERROR(I52/H52-1,"-")</f>
        <v>1.0275103163686383</v>
      </c>
      <c r="K52" s="159">
        <f t="shared" ref="K52:K62" si="17">I52-H52</f>
        <v>5229</v>
      </c>
      <c r="L52" s="161">
        <f t="shared" si="16"/>
        <v>2.791391001700319E-3</v>
      </c>
    </row>
    <row r="53" spans="1:12" x14ac:dyDescent="0.25">
      <c r="A53" s="162" t="s">
        <v>108</v>
      </c>
      <c r="B53" s="163" t="s">
        <v>108</v>
      </c>
      <c r="C53" s="164">
        <v>576</v>
      </c>
      <c r="D53" s="164">
        <v>1236</v>
      </c>
      <c r="E53" s="164">
        <v>1068</v>
      </c>
      <c r="F53" s="164">
        <v>10258</v>
      </c>
      <c r="G53" s="164">
        <v>5489</v>
      </c>
      <c r="H53" s="164">
        <v>2977</v>
      </c>
      <c r="I53" s="164">
        <v>5038</v>
      </c>
      <c r="J53" s="179">
        <f>IFERROR(I53/H53-1,"-")</f>
        <v>0.69230769230769229</v>
      </c>
      <c r="K53" s="163">
        <f t="shared" si="17"/>
        <v>2061</v>
      </c>
      <c r="L53" s="165">
        <f t="shared" si="16"/>
        <v>1.3629606383568722E-3</v>
      </c>
    </row>
    <row r="54" spans="1:12" x14ac:dyDescent="0.25">
      <c r="A54" s="162" t="s">
        <v>105</v>
      </c>
      <c r="B54" s="163" t="s">
        <v>105</v>
      </c>
      <c r="C54" s="164">
        <v>604</v>
      </c>
      <c r="D54" s="164">
        <v>1243</v>
      </c>
      <c r="E54" s="164">
        <v>1686</v>
      </c>
      <c r="F54" s="164">
        <v>3566</v>
      </c>
      <c r="G54" s="164">
        <v>2936</v>
      </c>
      <c r="H54" s="164">
        <v>2112</v>
      </c>
      <c r="I54" s="164">
        <v>5280</v>
      </c>
      <c r="J54" s="179">
        <f>IFERROR(I54/H54-1,"-")</f>
        <v>1.5</v>
      </c>
      <c r="K54" s="163">
        <f t="shared" si="17"/>
        <v>3168</v>
      </c>
      <c r="L54" s="165">
        <f t="shared" si="16"/>
        <v>1.428430363343447E-3</v>
      </c>
    </row>
    <row r="55" spans="1:12" x14ac:dyDescent="0.25">
      <c r="A55" s="1"/>
      <c r="B55" s="159" t="s">
        <v>112</v>
      </c>
      <c r="C55" s="160">
        <v>10720</v>
      </c>
      <c r="D55" s="160">
        <v>5137</v>
      </c>
      <c r="E55" s="160">
        <v>18750</v>
      </c>
      <c r="F55" s="160">
        <v>18834</v>
      </c>
      <c r="G55" s="160">
        <v>21204</v>
      </c>
      <c r="H55" s="160">
        <v>22241</v>
      </c>
      <c r="I55" s="160">
        <v>21973</v>
      </c>
      <c r="J55" s="178">
        <f>IFERROR(I55/H55-1,"-")</f>
        <v>-1.2049817903871274E-2</v>
      </c>
      <c r="K55" s="159">
        <f t="shared" si="17"/>
        <v>-268</v>
      </c>
      <c r="L55" s="161">
        <f t="shared" si="16"/>
        <v>5.94448870714878E-3</v>
      </c>
    </row>
    <row r="56" spans="1:12" s="57" customFormat="1" x14ac:dyDescent="0.25">
      <c r="B56" s="163" t="s">
        <v>115</v>
      </c>
      <c r="C56" s="164">
        <v>3648</v>
      </c>
      <c r="D56" s="164">
        <v>175</v>
      </c>
      <c r="E56" s="164">
        <v>7073</v>
      </c>
      <c r="F56" s="164">
        <v>6156</v>
      </c>
      <c r="G56" s="164">
        <v>7507</v>
      </c>
      <c r="H56" s="164">
        <v>8173</v>
      </c>
      <c r="I56" s="164">
        <v>6160</v>
      </c>
      <c r="J56" s="179">
        <f t="shared" ref="J56:J63" si="18">IFERROR(I56/H56-1,"-")</f>
        <v>-0.24629878869448185</v>
      </c>
      <c r="K56" s="163">
        <f t="shared" si="17"/>
        <v>-2013</v>
      </c>
      <c r="L56" s="165">
        <f t="shared" si="16"/>
        <v>1.6665020905673547E-3</v>
      </c>
    </row>
    <row r="57" spans="1:12" s="57" customFormat="1" x14ac:dyDescent="0.25">
      <c r="B57" s="163" t="s">
        <v>118</v>
      </c>
      <c r="C57" s="164">
        <v>2760</v>
      </c>
      <c r="D57" s="164">
        <v>1937</v>
      </c>
      <c r="E57" s="164">
        <v>4389</v>
      </c>
      <c r="F57" s="164">
        <v>3385</v>
      </c>
      <c r="G57" s="164">
        <v>3977</v>
      </c>
      <c r="H57" s="164">
        <v>4512</v>
      </c>
      <c r="I57" s="164">
        <v>4886</v>
      </c>
      <c r="J57" s="179">
        <f t="shared" si="18"/>
        <v>8.2890070921985748E-2</v>
      </c>
      <c r="K57" s="163">
        <f t="shared" si="17"/>
        <v>374</v>
      </c>
      <c r="L57" s="165">
        <f t="shared" si="16"/>
        <v>1.3218391582000154E-3</v>
      </c>
    </row>
    <row r="58" spans="1:12" x14ac:dyDescent="0.25">
      <c r="A58" s="1"/>
      <c r="B58" s="163" t="s">
        <v>121</v>
      </c>
      <c r="C58" s="164">
        <v>468</v>
      </c>
      <c r="D58" s="164">
        <v>747</v>
      </c>
      <c r="E58" s="164">
        <v>1341</v>
      </c>
      <c r="F58" s="164">
        <v>1819</v>
      </c>
      <c r="G58" s="164">
        <v>1533</v>
      </c>
      <c r="H58" s="164">
        <v>1424</v>
      </c>
      <c r="I58" s="164">
        <v>2236</v>
      </c>
      <c r="J58" s="179">
        <f t="shared" si="18"/>
        <v>0.5702247191011236</v>
      </c>
      <c r="K58" s="163">
        <f t="shared" si="17"/>
        <v>812</v>
      </c>
      <c r="L58" s="165">
        <f t="shared" si="16"/>
        <v>6.0491861599165663E-4</v>
      </c>
    </row>
    <row r="59" spans="1:12" x14ac:dyDescent="0.25">
      <c r="A59" s="1"/>
      <c r="B59" s="163" t="s">
        <v>128</v>
      </c>
      <c r="C59" s="164">
        <v>223</v>
      </c>
      <c r="D59" s="164">
        <v>128</v>
      </c>
      <c r="E59" s="164">
        <v>521</v>
      </c>
      <c r="F59" s="164">
        <v>424</v>
      </c>
      <c r="G59" s="164">
        <v>654</v>
      </c>
      <c r="H59" s="164">
        <v>651</v>
      </c>
      <c r="I59" s="164">
        <v>923</v>
      </c>
      <c r="J59" s="179">
        <f t="shared" si="18"/>
        <v>0.4178187403993856</v>
      </c>
      <c r="K59" s="163">
        <f t="shared" si="17"/>
        <v>272</v>
      </c>
      <c r="L59" s="165">
        <f t="shared" si="16"/>
        <v>2.4970477753143968E-4</v>
      </c>
    </row>
    <row r="60" spans="1:12" x14ac:dyDescent="0.25">
      <c r="A60" s="1"/>
      <c r="B60" s="163" t="s">
        <v>124</v>
      </c>
      <c r="C60" s="164">
        <v>213</v>
      </c>
      <c r="D60" s="164">
        <v>173</v>
      </c>
      <c r="E60" s="164">
        <v>470</v>
      </c>
      <c r="F60" s="164">
        <v>433</v>
      </c>
      <c r="G60" s="164">
        <v>381</v>
      </c>
      <c r="H60" s="164">
        <v>585</v>
      </c>
      <c r="I60" s="164">
        <v>567</v>
      </c>
      <c r="J60" s="179">
        <f t="shared" si="18"/>
        <v>-3.0769230769230771E-2</v>
      </c>
      <c r="K60" s="163">
        <f t="shared" si="17"/>
        <v>-18</v>
      </c>
      <c r="L60" s="165">
        <f t="shared" si="16"/>
        <v>1.5339394242722243E-4</v>
      </c>
    </row>
    <row r="61" spans="1:12" x14ac:dyDescent="0.25">
      <c r="A61" s="1"/>
      <c r="B61" s="163" t="s">
        <v>133</v>
      </c>
      <c r="C61" s="164">
        <v>147</v>
      </c>
      <c r="D61" s="164">
        <v>39</v>
      </c>
      <c r="E61" s="164">
        <v>68</v>
      </c>
      <c r="F61" s="164">
        <v>170</v>
      </c>
      <c r="G61" s="164">
        <v>98</v>
      </c>
      <c r="H61" s="164">
        <v>180</v>
      </c>
      <c r="I61" s="164">
        <v>138</v>
      </c>
      <c r="J61" s="179">
        <f t="shared" si="18"/>
        <v>-0.23333333333333328</v>
      </c>
      <c r="K61" s="163">
        <f t="shared" si="17"/>
        <v>-42</v>
      </c>
      <c r="L61" s="165">
        <f t="shared" si="16"/>
        <v>3.7333975405567361E-5</v>
      </c>
    </row>
    <row r="62" spans="1:12" x14ac:dyDescent="0.25">
      <c r="A62" s="162" t="s">
        <v>149</v>
      </c>
      <c r="B62" s="163" t="s">
        <v>136</v>
      </c>
      <c r="C62" s="164">
        <v>253</v>
      </c>
      <c r="D62" s="164">
        <v>19</v>
      </c>
      <c r="E62" s="164">
        <v>101</v>
      </c>
      <c r="F62" s="164">
        <v>159</v>
      </c>
      <c r="G62" s="164">
        <v>109</v>
      </c>
      <c r="H62" s="164">
        <v>437</v>
      </c>
      <c r="I62" s="164">
        <v>136</v>
      </c>
      <c r="J62" s="179">
        <f t="shared" si="18"/>
        <v>-0.68878718535469108</v>
      </c>
      <c r="K62" s="163">
        <f t="shared" si="17"/>
        <v>-301</v>
      </c>
      <c r="L62" s="165">
        <f t="shared" si="16"/>
        <v>3.67929032982403E-5</v>
      </c>
    </row>
    <row r="63" spans="1:12" x14ac:dyDescent="0.25">
      <c r="A63" s="167" t="s">
        <v>150</v>
      </c>
      <c r="B63" s="168" t="s">
        <v>150</v>
      </c>
      <c r="C63" s="169">
        <f t="shared" ref="C63:I63" si="19">C55-SUM(C56:C62)</f>
        <v>3008</v>
      </c>
      <c r="D63" s="169">
        <f t="shared" si="19"/>
        <v>1919</v>
      </c>
      <c r="E63" s="169">
        <f t="shared" si="19"/>
        <v>4787</v>
      </c>
      <c r="F63" s="169">
        <f t="shared" si="19"/>
        <v>6288</v>
      </c>
      <c r="G63" s="169">
        <f t="shared" si="19"/>
        <v>6945</v>
      </c>
      <c r="H63" s="169">
        <f t="shared" si="19"/>
        <v>6279</v>
      </c>
      <c r="I63" s="169">
        <f t="shared" si="19"/>
        <v>6927</v>
      </c>
      <c r="J63" s="180">
        <f t="shared" si="18"/>
        <v>0.10320114667940761</v>
      </c>
      <c r="K63" s="168">
        <f>I63-H63</f>
        <v>648</v>
      </c>
      <c r="L63" s="170">
        <f t="shared" si="16"/>
        <v>1.8740032437272833E-3</v>
      </c>
    </row>
    <row r="64" spans="1:12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4"/>
      <c r="K64" s="154"/>
      <c r="L64" s="153"/>
    </row>
    <row r="65" spans="1:12" x14ac:dyDescent="0.25">
      <c r="A65" s="1"/>
      <c r="B65" s="156" t="s">
        <v>73</v>
      </c>
      <c r="C65" s="176">
        <v>29538</v>
      </c>
      <c r="D65" s="176">
        <v>23661</v>
      </c>
      <c r="E65" s="176">
        <v>106766</v>
      </c>
      <c r="F65" s="176">
        <v>119924</v>
      </c>
      <c r="G65" s="176">
        <v>155107</v>
      </c>
      <c r="H65" s="176">
        <v>129030</v>
      </c>
      <c r="I65" s="176">
        <v>129131</v>
      </c>
      <c r="J65" s="177">
        <f>IFERROR(I65/H65-1,"-")</f>
        <v>7.8276369836483006E-4</v>
      </c>
      <c r="K65" s="176">
        <f>I65-H65</f>
        <v>101</v>
      </c>
      <c r="L65" s="177">
        <f t="shared" ref="L65:L77" si="20">I65/I$9</f>
        <v>3.4934591145625499E-2</v>
      </c>
    </row>
    <row r="66" spans="1:12" x14ac:dyDescent="0.25">
      <c r="A66" s="1" t="s">
        <v>101</v>
      </c>
      <c r="B66" s="159" t="s">
        <v>102</v>
      </c>
      <c r="C66" s="160">
        <v>6589</v>
      </c>
      <c r="D66" s="160">
        <v>11879</v>
      </c>
      <c r="E66" s="160">
        <v>29253</v>
      </c>
      <c r="F66" s="160">
        <v>26652</v>
      </c>
      <c r="G66" s="160">
        <v>36940</v>
      </c>
      <c r="H66" s="160">
        <v>28608</v>
      </c>
      <c r="I66" s="160">
        <v>29932</v>
      </c>
      <c r="J66" s="178">
        <f>IFERROR(I66/H66-1,"-")</f>
        <v>4.6280760626398187E-2</v>
      </c>
      <c r="K66" s="159">
        <f t="shared" ref="K66:K76" si="21">I66-H66</f>
        <v>1324</v>
      </c>
      <c r="L66" s="161">
        <f t="shared" si="20"/>
        <v>8.0976851582568281E-3</v>
      </c>
    </row>
    <row r="67" spans="1:12" x14ac:dyDescent="0.25">
      <c r="A67" s="162" t="s">
        <v>108</v>
      </c>
      <c r="B67" s="163" t="s">
        <v>108</v>
      </c>
      <c r="C67" s="164">
        <v>2565</v>
      </c>
      <c r="D67" s="164">
        <v>11342</v>
      </c>
      <c r="E67" s="164">
        <v>23432</v>
      </c>
      <c r="F67" s="164">
        <v>19544</v>
      </c>
      <c r="G67" s="164">
        <v>21299</v>
      </c>
      <c r="H67" s="164">
        <v>10557</v>
      </c>
      <c r="I67" s="164">
        <v>14210</v>
      </c>
      <c r="J67" s="179">
        <f>IFERROR(I67/H67-1,"-")</f>
        <v>0.34602633323860954</v>
      </c>
      <c r="K67" s="163">
        <f t="shared" si="21"/>
        <v>3653</v>
      </c>
      <c r="L67" s="165">
        <f t="shared" si="20"/>
        <v>3.8443173225587842E-3</v>
      </c>
    </row>
    <row r="68" spans="1:12" x14ac:dyDescent="0.25">
      <c r="A68" s="162" t="s">
        <v>105</v>
      </c>
      <c r="B68" s="163" t="s">
        <v>105</v>
      </c>
      <c r="C68" s="164">
        <v>4024</v>
      </c>
      <c r="D68" s="164">
        <v>537</v>
      </c>
      <c r="E68" s="164">
        <v>5821</v>
      </c>
      <c r="F68" s="164">
        <v>7108</v>
      </c>
      <c r="G68" s="164">
        <v>15641</v>
      </c>
      <c r="H68" s="164">
        <v>18051</v>
      </c>
      <c r="I68" s="164">
        <v>15722</v>
      </c>
      <c r="J68" s="179">
        <f>IFERROR(I68/H68-1,"-")</f>
        <v>-0.12902332280760065</v>
      </c>
      <c r="K68" s="163">
        <f t="shared" si="21"/>
        <v>-2329</v>
      </c>
      <c r="L68" s="165">
        <f t="shared" si="20"/>
        <v>4.2533678356980438E-3</v>
      </c>
    </row>
    <row r="69" spans="1:12" x14ac:dyDescent="0.25">
      <c r="A69" s="1"/>
      <c r="B69" s="159" t="s">
        <v>112</v>
      </c>
      <c r="C69" s="160">
        <v>22949</v>
      </c>
      <c r="D69" s="160">
        <v>11782</v>
      </c>
      <c r="E69" s="160">
        <v>77513</v>
      </c>
      <c r="F69" s="160">
        <v>93272</v>
      </c>
      <c r="G69" s="160">
        <v>118167</v>
      </c>
      <c r="H69" s="160">
        <v>100422</v>
      </c>
      <c r="I69" s="160">
        <v>99199</v>
      </c>
      <c r="J69" s="178">
        <f>IFERROR(I69/H69-1,"-")</f>
        <v>-1.2178606281492144E-2</v>
      </c>
      <c r="K69" s="159">
        <f t="shared" si="21"/>
        <v>-1223</v>
      </c>
      <c r="L69" s="161">
        <f t="shared" si="20"/>
        <v>2.6836905987368671E-2</v>
      </c>
    </row>
    <row r="70" spans="1:12" s="57" customFormat="1" x14ac:dyDescent="0.25">
      <c r="B70" s="163" t="s">
        <v>115</v>
      </c>
      <c r="C70" s="164">
        <v>9198</v>
      </c>
      <c r="D70" s="164">
        <v>1409</v>
      </c>
      <c r="E70" s="164">
        <v>33813</v>
      </c>
      <c r="F70" s="164">
        <v>33617</v>
      </c>
      <c r="G70" s="164">
        <v>48623</v>
      </c>
      <c r="H70" s="164">
        <v>50789</v>
      </c>
      <c r="I70" s="164">
        <v>52688</v>
      </c>
      <c r="J70" s="179">
        <f t="shared" ref="J70:J77" si="22">IFERROR(I70/H70-1,"-")</f>
        <v>3.7389986020595067E-2</v>
      </c>
      <c r="K70" s="163">
        <f t="shared" si="21"/>
        <v>1899</v>
      </c>
      <c r="L70" s="165">
        <f t="shared" si="20"/>
        <v>1.4254003595424154E-2</v>
      </c>
    </row>
    <row r="71" spans="1:12" s="57" customFormat="1" x14ac:dyDescent="0.25">
      <c r="B71" s="163" t="s">
        <v>118</v>
      </c>
      <c r="C71" s="164">
        <v>2626</v>
      </c>
      <c r="D71" s="164">
        <v>2113</v>
      </c>
      <c r="E71" s="164">
        <v>6702</v>
      </c>
      <c r="F71" s="164">
        <v>7877</v>
      </c>
      <c r="G71" s="164">
        <v>7510</v>
      </c>
      <c r="H71" s="164">
        <v>7274</v>
      </c>
      <c r="I71" s="164">
        <v>6563</v>
      </c>
      <c r="J71" s="179">
        <f t="shared" si="22"/>
        <v>-9.7745394555952658E-2</v>
      </c>
      <c r="K71" s="163">
        <f t="shared" si="21"/>
        <v>-711</v>
      </c>
      <c r="L71" s="165">
        <f t="shared" si="20"/>
        <v>1.7755281201937579E-3</v>
      </c>
    </row>
    <row r="72" spans="1:12" x14ac:dyDescent="0.25">
      <c r="A72" s="1"/>
      <c r="B72" s="163" t="s">
        <v>121</v>
      </c>
      <c r="C72" s="164">
        <v>2915</v>
      </c>
      <c r="D72" s="164">
        <v>1634</v>
      </c>
      <c r="E72" s="164">
        <v>9988</v>
      </c>
      <c r="F72" s="164">
        <v>10917</v>
      </c>
      <c r="G72" s="164">
        <v>13532</v>
      </c>
      <c r="H72" s="164">
        <v>6760</v>
      </c>
      <c r="I72" s="164">
        <v>6200</v>
      </c>
      <c r="J72" s="179">
        <f t="shared" si="22"/>
        <v>-8.2840236686390512E-2</v>
      </c>
      <c r="K72" s="163">
        <f t="shared" si="21"/>
        <v>-560</v>
      </c>
      <c r="L72" s="165">
        <f t="shared" si="20"/>
        <v>1.6773235327138959E-3</v>
      </c>
    </row>
    <row r="73" spans="1:12" x14ac:dyDescent="0.25">
      <c r="A73" s="1"/>
      <c r="B73" s="163" t="s">
        <v>128</v>
      </c>
      <c r="C73" s="164">
        <v>233</v>
      </c>
      <c r="D73" s="164">
        <v>502</v>
      </c>
      <c r="E73" s="164">
        <v>2462</v>
      </c>
      <c r="F73" s="164">
        <v>2787</v>
      </c>
      <c r="G73" s="164">
        <v>4373</v>
      </c>
      <c r="H73" s="164">
        <v>3692</v>
      </c>
      <c r="I73" s="164">
        <v>3729</v>
      </c>
      <c r="J73" s="179">
        <f t="shared" si="22"/>
        <v>1.0021668472372625E-2</v>
      </c>
      <c r="K73" s="163">
        <f t="shared" si="21"/>
        <v>37</v>
      </c>
      <c r="L73" s="165">
        <f t="shared" si="20"/>
        <v>1.0088289441113093E-3</v>
      </c>
    </row>
    <row r="74" spans="1:12" x14ac:dyDescent="0.25">
      <c r="A74" s="1"/>
      <c r="B74" s="163" t="s">
        <v>124</v>
      </c>
      <c r="C74" s="164">
        <v>590</v>
      </c>
      <c r="D74" s="164">
        <v>933</v>
      </c>
      <c r="E74" s="164">
        <v>2363</v>
      </c>
      <c r="F74" s="164">
        <v>1870</v>
      </c>
      <c r="G74" s="164">
        <v>2820</v>
      </c>
      <c r="H74" s="164">
        <v>2135</v>
      </c>
      <c r="I74" s="164">
        <v>1805</v>
      </c>
      <c r="J74" s="179">
        <f t="shared" si="22"/>
        <v>-0.15456674473067911</v>
      </c>
      <c r="K74" s="163">
        <f t="shared" si="21"/>
        <v>-330</v>
      </c>
      <c r="L74" s="165">
        <f t="shared" si="20"/>
        <v>4.8831757686267454E-4</v>
      </c>
    </row>
    <row r="75" spans="1:12" x14ac:dyDescent="0.25">
      <c r="A75" s="1"/>
      <c r="B75" s="163" t="s">
        <v>133</v>
      </c>
      <c r="C75" s="164">
        <v>833</v>
      </c>
      <c r="D75" s="164">
        <v>2</v>
      </c>
      <c r="E75" s="164">
        <v>1447</v>
      </c>
      <c r="F75" s="164">
        <v>3920</v>
      </c>
      <c r="G75" s="164">
        <v>2835</v>
      </c>
      <c r="H75" s="164">
        <v>1799</v>
      </c>
      <c r="I75" s="164">
        <v>1330</v>
      </c>
      <c r="J75" s="179">
        <f t="shared" si="22"/>
        <v>-0.26070038910505833</v>
      </c>
      <c r="K75" s="163">
        <f t="shared" si="21"/>
        <v>-469</v>
      </c>
      <c r="L75" s="165">
        <f t="shared" si="20"/>
        <v>3.5981295137249705E-4</v>
      </c>
    </row>
    <row r="76" spans="1:12" x14ac:dyDescent="0.25">
      <c r="A76" s="162" t="s">
        <v>149</v>
      </c>
      <c r="B76" s="163" t="s">
        <v>136</v>
      </c>
      <c r="C76" s="164">
        <v>961</v>
      </c>
      <c r="D76" s="164">
        <v>0</v>
      </c>
      <c r="E76" s="164">
        <v>479</v>
      </c>
      <c r="F76" s="164">
        <v>1069</v>
      </c>
      <c r="G76" s="164">
        <v>2071</v>
      </c>
      <c r="H76" s="164">
        <v>2307</v>
      </c>
      <c r="I76" s="164">
        <v>2234</v>
      </c>
      <c r="J76" s="179">
        <f t="shared" si="22"/>
        <v>-3.1642826181187744E-2</v>
      </c>
      <c r="K76" s="163">
        <f t="shared" si="21"/>
        <v>-73</v>
      </c>
      <c r="L76" s="165">
        <f t="shared" si="20"/>
        <v>6.0437754388432963E-4</v>
      </c>
    </row>
    <row r="77" spans="1:12" x14ac:dyDescent="0.25">
      <c r="A77" s="167" t="s">
        <v>150</v>
      </c>
      <c r="B77" s="168" t="s">
        <v>150</v>
      </c>
      <c r="C77" s="169">
        <f t="shared" ref="C77:I77" si="23">C69-SUM(C70:C76)</f>
        <v>5593</v>
      </c>
      <c r="D77" s="169">
        <f t="shared" si="23"/>
        <v>5189</v>
      </c>
      <c r="E77" s="169">
        <f t="shared" si="23"/>
        <v>20259</v>
      </c>
      <c r="F77" s="169">
        <f t="shared" si="23"/>
        <v>31215</v>
      </c>
      <c r="G77" s="169">
        <f t="shared" si="23"/>
        <v>36403</v>
      </c>
      <c r="H77" s="169">
        <f t="shared" si="23"/>
        <v>25666</v>
      </c>
      <c r="I77" s="169">
        <f t="shared" si="23"/>
        <v>24650</v>
      </c>
      <c r="J77" s="180">
        <f t="shared" si="22"/>
        <v>-3.958544377776041E-2</v>
      </c>
      <c r="K77" s="168">
        <f>I77-H77</f>
        <v>-1016</v>
      </c>
      <c r="L77" s="170">
        <f t="shared" si="20"/>
        <v>6.6687137228060543E-3</v>
      </c>
    </row>
    <row r="78" spans="1:12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4"/>
      <c r="K78" s="154"/>
      <c r="L78" s="153"/>
    </row>
    <row r="79" spans="1:12" x14ac:dyDescent="0.25">
      <c r="A79" s="1"/>
      <c r="B79" s="156" t="s">
        <v>73</v>
      </c>
      <c r="C79" s="176">
        <v>183101</v>
      </c>
      <c r="D79" s="176">
        <v>121455</v>
      </c>
      <c r="E79" s="176">
        <v>456752</v>
      </c>
      <c r="F79" s="176">
        <v>533076</v>
      </c>
      <c r="G79" s="176">
        <v>613010</v>
      </c>
      <c r="H79" s="176">
        <v>622671</v>
      </c>
      <c r="I79" s="176">
        <v>602049</v>
      </c>
      <c r="J79" s="177">
        <f>IFERROR(I79/H79-1,"-")</f>
        <v>-3.3118613200229352E-2</v>
      </c>
      <c r="K79" s="176">
        <f>I79-H79</f>
        <v>-20622</v>
      </c>
      <c r="L79" s="177">
        <f t="shared" ref="L79:L91" si="24">I79/I$9</f>
        <v>0.16287596057207554</v>
      </c>
    </row>
    <row r="80" spans="1:12" x14ac:dyDescent="0.25">
      <c r="A80" s="1" t="s">
        <v>101</v>
      </c>
      <c r="B80" s="159" t="s">
        <v>102</v>
      </c>
      <c r="C80" s="160">
        <v>56011</v>
      </c>
      <c r="D80" s="160">
        <v>70671</v>
      </c>
      <c r="E80" s="160">
        <v>219164</v>
      </c>
      <c r="F80" s="160">
        <v>232404</v>
      </c>
      <c r="G80" s="160">
        <v>244830</v>
      </c>
      <c r="H80" s="160">
        <v>252902</v>
      </c>
      <c r="I80" s="160">
        <v>261496</v>
      </c>
      <c r="J80" s="178">
        <f>IFERROR(I80/H80-1,"-")</f>
        <v>3.3981542257475184E-2</v>
      </c>
      <c r="K80" s="159">
        <f t="shared" ref="K80:K90" si="25">I80-H80</f>
        <v>8594</v>
      </c>
      <c r="L80" s="161">
        <f t="shared" si="24"/>
        <v>7.0744095888798861E-2</v>
      </c>
    </row>
    <row r="81" spans="1:12" x14ac:dyDescent="0.25">
      <c r="A81" s="162" t="s">
        <v>108</v>
      </c>
      <c r="B81" s="163" t="s">
        <v>108</v>
      </c>
      <c r="C81" s="164">
        <v>9469</v>
      </c>
      <c r="D81" s="164">
        <v>28815</v>
      </c>
      <c r="E81" s="164">
        <v>59972</v>
      </c>
      <c r="F81" s="164">
        <v>60540</v>
      </c>
      <c r="G81" s="164">
        <v>68773</v>
      </c>
      <c r="H81" s="164">
        <v>57128</v>
      </c>
      <c r="I81" s="164">
        <v>77297</v>
      </c>
      <c r="J81" s="179">
        <f>IFERROR(I81/H81-1,"-")</f>
        <v>0.35304929281613218</v>
      </c>
      <c r="K81" s="163">
        <f t="shared" si="25"/>
        <v>20169</v>
      </c>
      <c r="L81" s="165">
        <f t="shared" si="24"/>
        <v>2.0911625340030004E-2</v>
      </c>
    </row>
    <row r="82" spans="1:12" x14ac:dyDescent="0.25">
      <c r="A82" s="162" t="s">
        <v>105</v>
      </c>
      <c r="B82" s="163" t="s">
        <v>105</v>
      </c>
      <c r="C82" s="164">
        <v>46542</v>
      </c>
      <c r="D82" s="164">
        <v>41856</v>
      </c>
      <c r="E82" s="164">
        <v>159192</v>
      </c>
      <c r="F82" s="164">
        <v>171864</v>
      </c>
      <c r="G82" s="164">
        <v>176057</v>
      </c>
      <c r="H82" s="164">
        <v>195774</v>
      </c>
      <c r="I82" s="164">
        <v>184199</v>
      </c>
      <c r="J82" s="179">
        <f>IFERROR(I82/H82-1,"-")</f>
        <v>-5.9124296382563557E-2</v>
      </c>
      <c r="K82" s="163">
        <f t="shared" si="25"/>
        <v>-11575</v>
      </c>
      <c r="L82" s="165">
        <f t="shared" si="24"/>
        <v>4.983247054876886E-2</v>
      </c>
    </row>
    <row r="83" spans="1:12" x14ac:dyDescent="0.25">
      <c r="A83" s="1"/>
      <c r="B83" s="159" t="s">
        <v>112</v>
      </c>
      <c r="C83" s="160">
        <v>127090</v>
      </c>
      <c r="D83" s="160">
        <v>50784</v>
      </c>
      <c r="E83" s="160">
        <v>237588</v>
      </c>
      <c r="F83" s="160">
        <v>300672</v>
      </c>
      <c r="G83" s="160">
        <v>368180</v>
      </c>
      <c r="H83" s="160">
        <v>369769</v>
      </c>
      <c r="I83" s="160">
        <v>340553</v>
      </c>
      <c r="J83" s="178">
        <f>IFERROR(I83/H83-1,"-")</f>
        <v>-7.9011490957868302E-2</v>
      </c>
      <c r="K83" s="159">
        <f t="shared" si="25"/>
        <v>-29216</v>
      </c>
      <c r="L83" s="161">
        <f t="shared" si="24"/>
        <v>9.2131864683276679E-2</v>
      </c>
    </row>
    <row r="84" spans="1:12" s="57" customFormat="1" x14ac:dyDescent="0.25">
      <c r="B84" s="163" t="s">
        <v>115</v>
      </c>
      <c r="C84" s="164">
        <v>21229</v>
      </c>
      <c r="D84" s="164">
        <v>3468</v>
      </c>
      <c r="E84" s="164">
        <v>44105</v>
      </c>
      <c r="F84" s="164">
        <v>58779</v>
      </c>
      <c r="G84" s="164">
        <v>73356</v>
      </c>
      <c r="H84" s="164">
        <v>75097</v>
      </c>
      <c r="I84" s="164">
        <v>72080</v>
      </c>
      <c r="J84" s="179">
        <f t="shared" ref="J84:J91" si="26">IFERROR(I84/H84-1,"-")</f>
        <v>-4.0174707378457186E-2</v>
      </c>
      <c r="K84" s="163">
        <f t="shared" si="25"/>
        <v>-3017</v>
      </c>
      <c r="L84" s="165">
        <f t="shared" si="24"/>
        <v>1.9500238748067358E-2</v>
      </c>
    </row>
    <row r="85" spans="1:12" s="57" customFormat="1" x14ac:dyDescent="0.25">
      <c r="B85" s="163" t="s">
        <v>118</v>
      </c>
      <c r="C85" s="164">
        <v>46896</v>
      </c>
      <c r="D85" s="164">
        <v>12048</v>
      </c>
      <c r="E85" s="164">
        <v>76797</v>
      </c>
      <c r="F85" s="164">
        <v>91679</v>
      </c>
      <c r="G85" s="164">
        <v>106223</v>
      </c>
      <c r="H85" s="164">
        <v>102453</v>
      </c>
      <c r="I85" s="164">
        <v>90485</v>
      </c>
      <c r="J85" s="179">
        <f t="shared" si="26"/>
        <v>-0.11681453934975061</v>
      </c>
      <c r="K85" s="163">
        <f t="shared" si="25"/>
        <v>-11968</v>
      </c>
      <c r="L85" s="165">
        <f t="shared" si="24"/>
        <v>2.4479454815744657E-2</v>
      </c>
    </row>
    <row r="86" spans="1:12" x14ac:dyDescent="0.25">
      <c r="A86" s="1"/>
      <c r="B86" s="163" t="s">
        <v>121</v>
      </c>
      <c r="C86" s="164">
        <v>6810</v>
      </c>
      <c r="D86" s="164">
        <v>8680</v>
      </c>
      <c r="E86" s="164">
        <v>20265</v>
      </c>
      <c r="F86" s="164">
        <v>26122</v>
      </c>
      <c r="G86" s="164">
        <v>40257</v>
      </c>
      <c r="H86" s="164">
        <v>40259</v>
      </c>
      <c r="I86" s="164">
        <v>38454</v>
      </c>
      <c r="J86" s="179">
        <f t="shared" si="26"/>
        <v>-4.4834695347624187E-2</v>
      </c>
      <c r="K86" s="163">
        <f t="shared" si="25"/>
        <v>-1805</v>
      </c>
      <c r="L86" s="165">
        <f t="shared" si="24"/>
        <v>1.0403193407577444E-2</v>
      </c>
    </row>
    <row r="87" spans="1:12" x14ac:dyDescent="0.25">
      <c r="A87" s="1"/>
      <c r="B87" s="163" t="s">
        <v>128</v>
      </c>
      <c r="C87" s="164">
        <v>1878</v>
      </c>
      <c r="D87" s="164">
        <v>1202</v>
      </c>
      <c r="E87" s="164">
        <v>6888</v>
      </c>
      <c r="F87" s="164">
        <v>7081</v>
      </c>
      <c r="G87" s="164">
        <v>11429</v>
      </c>
      <c r="H87" s="164">
        <v>10500</v>
      </c>
      <c r="I87" s="164">
        <v>9455</v>
      </c>
      <c r="J87" s="179">
        <f t="shared" si="26"/>
        <v>-9.952380952380957E-2</v>
      </c>
      <c r="K87" s="163">
        <f t="shared" si="25"/>
        <v>-1045</v>
      </c>
      <c r="L87" s="165">
        <f t="shared" si="24"/>
        <v>2.5579183873886912E-3</v>
      </c>
    </row>
    <row r="88" spans="1:12" x14ac:dyDescent="0.25">
      <c r="A88" s="1"/>
      <c r="B88" s="163" t="s">
        <v>124</v>
      </c>
      <c r="C88" s="164">
        <v>1330</v>
      </c>
      <c r="D88" s="164">
        <v>1237</v>
      </c>
      <c r="E88" s="164">
        <v>3919</v>
      </c>
      <c r="F88" s="164">
        <v>4179</v>
      </c>
      <c r="G88" s="164">
        <v>5764</v>
      </c>
      <c r="H88" s="164">
        <v>5801</v>
      </c>
      <c r="I88" s="164">
        <v>6620</v>
      </c>
      <c r="J88" s="179">
        <f t="shared" si="26"/>
        <v>0.14118255473194274</v>
      </c>
      <c r="K88" s="163">
        <f t="shared" si="25"/>
        <v>819</v>
      </c>
      <c r="L88" s="165">
        <f t="shared" si="24"/>
        <v>1.7909486752525792E-3</v>
      </c>
    </row>
    <row r="89" spans="1:12" x14ac:dyDescent="0.25">
      <c r="A89" s="1"/>
      <c r="B89" s="163" t="s">
        <v>133</v>
      </c>
      <c r="C89" s="164">
        <v>4100</v>
      </c>
      <c r="D89" s="164">
        <v>281</v>
      </c>
      <c r="E89" s="164">
        <v>4599</v>
      </c>
      <c r="F89" s="164">
        <v>6862</v>
      </c>
      <c r="G89" s="164">
        <v>6096</v>
      </c>
      <c r="H89" s="164">
        <v>6274</v>
      </c>
      <c r="I89" s="164">
        <v>5134</v>
      </c>
      <c r="J89" s="179">
        <f t="shared" si="26"/>
        <v>-0.18170226330889383</v>
      </c>
      <c r="K89" s="163">
        <f t="shared" si="25"/>
        <v>-1140</v>
      </c>
      <c r="L89" s="165">
        <f t="shared" si="24"/>
        <v>1.3889320995085714E-3</v>
      </c>
    </row>
    <row r="90" spans="1:12" x14ac:dyDescent="0.25">
      <c r="A90" s="162" t="s">
        <v>149</v>
      </c>
      <c r="B90" s="163" t="s">
        <v>136</v>
      </c>
      <c r="C90" s="164">
        <v>6540</v>
      </c>
      <c r="D90" s="164">
        <v>565</v>
      </c>
      <c r="E90" s="164">
        <v>4180</v>
      </c>
      <c r="F90" s="164">
        <v>7210</v>
      </c>
      <c r="G90" s="164">
        <v>7872</v>
      </c>
      <c r="H90" s="164">
        <v>5360</v>
      </c>
      <c r="I90" s="164">
        <v>6055</v>
      </c>
      <c r="J90" s="179">
        <f t="shared" si="26"/>
        <v>0.12966417910447769</v>
      </c>
      <c r="K90" s="163">
        <f t="shared" si="25"/>
        <v>695</v>
      </c>
      <c r="L90" s="165">
        <f t="shared" si="24"/>
        <v>1.6380958049326839E-3</v>
      </c>
    </row>
    <row r="91" spans="1:12" x14ac:dyDescent="0.25">
      <c r="A91" s="167" t="s">
        <v>150</v>
      </c>
      <c r="B91" s="168" t="s">
        <v>150</v>
      </c>
      <c r="C91" s="169">
        <f t="shared" ref="C91:I91" si="27">C83-SUM(C84:C90)</f>
        <v>38307</v>
      </c>
      <c r="D91" s="169">
        <f t="shared" si="27"/>
        <v>23303</v>
      </c>
      <c r="E91" s="169">
        <f t="shared" si="27"/>
        <v>76835</v>
      </c>
      <c r="F91" s="169">
        <f t="shared" si="27"/>
        <v>98760</v>
      </c>
      <c r="G91" s="169">
        <f t="shared" si="27"/>
        <v>117183</v>
      </c>
      <c r="H91" s="169">
        <f t="shared" si="27"/>
        <v>124025</v>
      </c>
      <c r="I91" s="169">
        <f t="shared" si="27"/>
        <v>112270</v>
      </c>
      <c r="J91" s="180">
        <f t="shared" si="26"/>
        <v>-9.4779278371296072E-2</v>
      </c>
      <c r="K91" s="168">
        <f>I91-H91</f>
        <v>-11755</v>
      </c>
      <c r="L91" s="170">
        <f t="shared" si="24"/>
        <v>3.0373082744804693E-2</v>
      </c>
    </row>
    <row r="92" spans="1:12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4"/>
      <c r="K92" s="154"/>
      <c r="L92" s="153"/>
    </row>
    <row r="93" spans="1:12" x14ac:dyDescent="0.25">
      <c r="A93" s="1"/>
      <c r="B93" s="156" t="s">
        <v>73</v>
      </c>
      <c r="C93" s="176">
        <v>13511</v>
      </c>
      <c r="D93" s="176">
        <v>14777</v>
      </c>
      <c r="E93" s="176">
        <v>30304</v>
      </c>
      <c r="F93" s="176">
        <v>36788</v>
      </c>
      <c r="G93" s="176">
        <v>35530</v>
      </c>
      <c r="H93" s="176">
        <v>33664</v>
      </c>
      <c r="I93" s="176">
        <v>32724</v>
      </c>
      <c r="J93" s="177">
        <f>IFERROR(I93/H93-1,"-")</f>
        <v>-2.792300380228141E-2</v>
      </c>
      <c r="K93" s="176">
        <f>I93-H93</f>
        <v>-940</v>
      </c>
      <c r="L93" s="177">
        <f t="shared" ref="L93:L105" si="28">I93/I$9</f>
        <v>8.8530218200854084E-3</v>
      </c>
    </row>
    <row r="94" spans="1:12" x14ac:dyDescent="0.25">
      <c r="A94" s="1" t="s">
        <v>101</v>
      </c>
      <c r="B94" s="159" t="s">
        <v>102</v>
      </c>
      <c r="C94" s="160">
        <v>7669</v>
      </c>
      <c r="D94" s="160">
        <v>9230</v>
      </c>
      <c r="E94" s="160">
        <v>19005</v>
      </c>
      <c r="F94" s="160">
        <v>23768</v>
      </c>
      <c r="G94" s="160">
        <v>20858</v>
      </c>
      <c r="H94" s="160">
        <v>19727</v>
      </c>
      <c r="I94" s="160">
        <v>19981</v>
      </c>
      <c r="J94" s="178">
        <f>IFERROR(I94/H94-1,"-")</f>
        <v>1.2875754042682708E-2</v>
      </c>
      <c r="K94" s="159">
        <f t="shared" ref="K94:K104" si="29">I94-H94</f>
        <v>254</v>
      </c>
      <c r="L94" s="161">
        <f t="shared" si="28"/>
        <v>5.4055808882510249E-3</v>
      </c>
    </row>
    <row r="95" spans="1:12" x14ac:dyDescent="0.25">
      <c r="A95" s="162" t="s">
        <v>108</v>
      </c>
      <c r="B95" s="163" t="s">
        <v>108</v>
      </c>
      <c r="C95" s="164">
        <v>4352</v>
      </c>
      <c r="D95" s="164">
        <v>4982</v>
      </c>
      <c r="E95" s="164">
        <v>9097</v>
      </c>
      <c r="F95" s="164">
        <v>7291</v>
      </c>
      <c r="G95" s="164">
        <v>6367</v>
      </c>
      <c r="H95" s="164">
        <v>6435</v>
      </c>
      <c r="I95" s="164">
        <v>8232</v>
      </c>
      <c r="J95" s="179">
        <f>IFERROR(I95/H95-1,"-")</f>
        <v>0.27925407925407919</v>
      </c>
      <c r="K95" s="163">
        <f t="shared" si="29"/>
        <v>1797</v>
      </c>
      <c r="L95" s="165">
        <f t="shared" si="28"/>
        <v>2.2270527937581922E-3</v>
      </c>
    </row>
    <row r="96" spans="1:12" x14ac:dyDescent="0.25">
      <c r="A96" s="162" t="s">
        <v>105</v>
      </c>
      <c r="B96" s="163" t="s">
        <v>105</v>
      </c>
      <c r="C96" s="164">
        <v>3317</v>
      </c>
      <c r="D96" s="164">
        <v>4248</v>
      </c>
      <c r="E96" s="164">
        <v>9908</v>
      </c>
      <c r="F96" s="164">
        <v>16477</v>
      </c>
      <c r="G96" s="164">
        <v>14491</v>
      </c>
      <c r="H96" s="164">
        <v>13292</v>
      </c>
      <c r="I96" s="164">
        <v>11749</v>
      </c>
      <c r="J96" s="179">
        <f>IFERROR(I96/H96-1,"-")</f>
        <v>-0.11608486307553412</v>
      </c>
      <c r="K96" s="163">
        <f t="shared" si="29"/>
        <v>-1543</v>
      </c>
      <c r="L96" s="165">
        <f t="shared" si="28"/>
        <v>3.1785280944928327E-3</v>
      </c>
    </row>
    <row r="97" spans="1:12" x14ac:dyDescent="0.25">
      <c r="A97" s="1"/>
      <c r="B97" s="159" t="s">
        <v>112</v>
      </c>
      <c r="C97" s="160">
        <v>5842</v>
      </c>
      <c r="D97" s="160">
        <v>5547</v>
      </c>
      <c r="E97" s="160">
        <v>11299</v>
      </c>
      <c r="F97" s="160">
        <v>13020</v>
      </c>
      <c r="G97" s="160">
        <v>14672</v>
      </c>
      <c r="H97" s="160">
        <v>13937</v>
      </c>
      <c r="I97" s="160">
        <v>12743</v>
      </c>
      <c r="J97" s="178">
        <f>IFERROR(I97/H97-1,"-")</f>
        <v>-8.5671234842505606E-2</v>
      </c>
      <c r="K97" s="159">
        <f t="shared" si="29"/>
        <v>-1194</v>
      </c>
      <c r="L97" s="161">
        <f t="shared" si="28"/>
        <v>3.4474409318343831E-3</v>
      </c>
    </row>
    <row r="98" spans="1:12" s="57" customFormat="1" x14ac:dyDescent="0.25">
      <c r="B98" s="163" t="s">
        <v>115</v>
      </c>
      <c r="C98" s="164">
        <v>1092</v>
      </c>
      <c r="D98" s="164">
        <v>209</v>
      </c>
      <c r="E98" s="164">
        <v>1568</v>
      </c>
      <c r="F98" s="164">
        <v>1933</v>
      </c>
      <c r="G98" s="164">
        <v>2200</v>
      </c>
      <c r="H98" s="164">
        <v>1831</v>
      </c>
      <c r="I98" s="164">
        <v>1807</v>
      </c>
      <c r="J98" s="179">
        <f t="shared" ref="J98:J105" si="30">IFERROR(I98/H98-1,"-")</f>
        <v>-1.3107591480065572E-2</v>
      </c>
      <c r="K98" s="163">
        <f t="shared" si="29"/>
        <v>-24</v>
      </c>
      <c r="L98" s="165">
        <f t="shared" si="28"/>
        <v>4.8885864897000165E-4</v>
      </c>
    </row>
    <row r="99" spans="1:12" s="57" customFormat="1" x14ac:dyDescent="0.25">
      <c r="B99" s="163" t="s">
        <v>118</v>
      </c>
      <c r="C99" s="164">
        <v>1303</v>
      </c>
      <c r="D99" s="164">
        <v>919</v>
      </c>
      <c r="E99" s="164">
        <v>2369</v>
      </c>
      <c r="F99" s="164">
        <v>2543</v>
      </c>
      <c r="G99" s="164">
        <v>3020</v>
      </c>
      <c r="H99" s="164">
        <v>2731</v>
      </c>
      <c r="I99" s="164">
        <v>2449</v>
      </c>
      <c r="J99" s="179">
        <f t="shared" si="30"/>
        <v>-0.10325887953130719</v>
      </c>
      <c r="K99" s="163">
        <f t="shared" si="29"/>
        <v>-282</v>
      </c>
      <c r="L99" s="165">
        <f t="shared" si="28"/>
        <v>6.6254279542198892E-4</v>
      </c>
    </row>
    <row r="100" spans="1:12" x14ac:dyDescent="0.25">
      <c r="A100" s="1"/>
      <c r="B100" s="163" t="s">
        <v>121</v>
      </c>
      <c r="C100" s="164">
        <v>1217</v>
      </c>
      <c r="D100" s="164">
        <v>2151</v>
      </c>
      <c r="E100" s="164">
        <v>2089</v>
      </c>
      <c r="F100" s="164">
        <v>2359</v>
      </c>
      <c r="G100" s="164">
        <v>2376</v>
      </c>
      <c r="H100" s="164">
        <v>2269</v>
      </c>
      <c r="I100" s="164">
        <v>2242</v>
      </c>
      <c r="J100" s="179">
        <f t="shared" si="30"/>
        <v>-1.189951520493604E-2</v>
      </c>
      <c r="K100" s="163">
        <f t="shared" si="29"/>
        <v>-27</v>
      </c>
      <c r="L100" s="165">
        <f t="shared" si="28"/>
        <v>6.0654183231363787E-4</v>
      </c>
    </row>
    <row r="101" spans="1:12" x14ac:dyDescent="0.25">
      <c r="A101" s="1"/>
      <c r="B101" s="163" t="s">
        <v>128</v>
      </c>
      <c r="C101" s="164">
        <v>278</v>
      </c>
      <c r="D101" s="164">
        <v>108</v>
      </c>
      <c r="E101" s="164">
        <v>786</v>
      </c>
      <c r="F101" s="164">
        <v>629</v>
      </c>
      <c r="G101" s="164">
        <v>696</v>
      </c>
      <c r="H101" s="164">
        <v>652</v>
      </c>
      <c r="I101" s="164">
        <v>628</v>
      </c>
      <c r="J101" s="179">
        <f t="shared" si="30"/>
        <v>-3.6809815950920255E-2</v>
      </c>
      <c r="K101" s="163">
        <f t="shared" si="29"/>
        <v>-24</v>
      </c>
      <c r="L101" s="165">
        <f t="shared" si="28"/>
        <v>1.6989664170069784E-4</v>
      </c>
    </row>
    <row r="102" spans="1:12" x14ac:dyDescent="0.25">
      <c r="A102" s="1"/>
      <c r="B102" s="163" t="s">
        <v>124</v>
      </c>
      <c r="C102" s="164">
        <v>141</v>
      </c>
      <c r="D102" s="164">
        <v>207</v>
      </c>
      <c r="E102" s="164">
        <v>465</v>
      </c>
      <c r="F102" s="164">
        <v>355</v>
      </c>
      <c r="G102" s="164">
        <v>580</v>
      </c>
      <c r="H102" s="164">
        <v>568</v>
      </c>
      <c r="I102" s="164">
        <v>537</v>
      </c>
      <c r="J102" s="179">
        <f t="shared" si="30"/>
        <v>-5.4577464788732377E-2</v>
      </c>
      <c r="K102" s="163">
        <f t="shared" si="29"/>
        <v>-31</v>
      </c>
      <c r="L102" s="165">
        <f t="shared" si="28"/>
        <v>1.4527786081731646E-4</v>
      </c>
    </row>
    <row r="103" spans="1:12" x14ac:dyDescent="0.25">
      <c r="A103" s="1"/>
      <c r="B103" s="163" t="s">
        <v>133</v>
      </c>
      <c r="C103" s="164">
        <v>125</v>
      </c>
      <c r="D103" s="164">
        <v>19</v>
      </c>
      <c r="E103" s="164">
        <v>190</v>
      </c>
      <c r="F103" s="164">
        <v>99</v>
      </c>
      <c r="G103" s="164">
        <v>175</v>
      </c>
      <c r="H103" s="164">
        <v>155</v>
      </c>
      <c r="I103" s="164">
        <v>133</v>
      </c>
      <c r="J103" s="179">
        <f t="shared" si="30"/>
        <v>-0.14193548387096777</v>
      </c>
      <c r="K103" s="163">
        <f t="shared" si="29"/>
        <v>-22</v>
      </c>
      <c r="L103" s="165">
        <f t="shared" si="28"/>
        <v>3.5981295137249702E-5</v>
      </c>
    </row>
    <row r="104" spans="1:12" x14ac:dyDescent="0.25">
      <c r="A104" s="162" t="s">
        <v>149</v>
      </c>
      <c r="B104" s="163" t="s">
        <v>136</v>
      </c>
      <c r="C104" s="164">
        <v>70</v>
      </c>
      <c r="D104" s="164">
        <v>46</v>
      </c>
      <c r="E104" s="164">
        <v>105</v>
      </c>
      <c r="F104" s="164">
        <v>175</v>
      </c>
      <c r="G104" s="164">
        <v>308</v>
      </c>
      <c r="H104" s="164">
        <v>158</v>
      </c>
      <c r="I104" s="164">
        <v>117</v>
      </c>
      <c r="J104" s="179">
        <f t="shared" si="30"/>
        <v>-0.259493670886076</v>
      </c>
      <c r="K104" s="163">
        <f t="shared" si="29"/>
        <v>-41</v>
      </c>
      <c r="L104" s="165">
        <f t="shared" si="28"/>
        <v>3.1652718278633201E-5</v>
      </c>
    </row>
    <row r="105" spans="1:12" x14ac:dyDescent="0.25">
      <c r="A105" s="167" t="s">
        <v>150</v>
      </c>
      <c r="B105" s="168" t="s">
        <v>150</v>
      </c>
      <c r="C105" s="169">
        <f t="shared" ref="C105:I105" si="31">C97-SUM(C98:C104)</f>
        <v>1616</v>
      </c>
      <c r="D105" s="169">
        <f t="shared" si="31"/>
        <v>1888</v>
      </c>
      <c r="E105" s="169">
        <f t="shared" si="31"/>
        <v>3727</v>
      </c>
      <c r="F105" s="169">
        <f t="shared" si="31"/>
        <v>4927</v>
      </c>
      <c r="G105" s="169">
        <f t="shared" si="31"/>
        <v>5317</v>
      </c>
      <c r="H105" s="169">
        <f t="shared" si="31"/>
        <v>5573</v>
      </c>
      <c r="I105" s="169">
        <f t="shared" si="31"/>
        <v>4830</v>
      </c>
      <c r="J105" s="180">
        <f t="shared" si="30"/>
        <v>-0.13332137089538842</v>
      </c>
      <c r="K105" s="168">
        <f>I105-H105</f>
        <v>-743</v>
      </c>
      <c r="L105" s="170">
        <f t="shared" si="28"/>
        <v>1.3066891391948577E-3</v>
      </c>
    </row>
    <row r="106" spans="1:12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4"/>
      <c r="K106" s="154"/>
      <c r="L106" s="153"/>
    </row>
    <row r="107" spans="1:12" x14ac:dyDescent="0.25">
      <c r="A107" s="1"/>
      <c r="B107" s="156" t="s">
        <v>73</v>
      </c>
      <c r="C107" s="176">
        <v>44636</v>
      </c>
      <c r="D107" s="176">
        <v>49996</v>
      </c>
      <c r="E107" s="176">
        <v>127213</v>
      </c>
      <c r="F107" s="176">
        <v>167746</v>
      </c>
      <c r="G107" s="176">
        <v>161937</v>
      </c>
      <c r="H107" s="176">
        <v>172922</v>
      </c>
      <c r="I107" s="176">
        <v>153954</v>
      </c>
      <c r="J107" s="177">
        <f>IFERROR(I107/H107-1,"-")</f>
        <v>-0.10969107458854277</v>
      </c>
      <c r="K107" s="176">
        <f>I107-H107</f>
        <v>-18968</v>
      </c>
      <c r="L107" s="177">
        <f t="shared" ref="L107:L119" si="32">I107/I$9</f>
        <v>4.1650107605715345E-2</v>
      </c>
    </row>
    <row r="108" spans="1:12" x14ac:dyDescent="0.25">
      <c r="A108" s="1" t="s">
        <v>101</v>
      </c>
      <c r="B108" s="159" t="s">
        <v>102</v>
      </c>
      <c r="C108" s="160">
        <v>9051</v>
      </c>
      <c r="D108" s="160">
        <v>27860</v>
      </c>
      <c r="E108" s="160">
        <v>26768</v>
      </c>
      <c r="F108" s="160">
        <v>34340</v>
      </c>
      <c r="G108" s="160">
        <v>31428</v>
      </c>
      <c r="H108" s="160">
        <v>34636</v>
      </c>
      <c r="I108" s="160">
        <v>28496</v>
      </c>
      <c r="J108" s="178">
        <f>IFERROR(I108/H108-1,"-")</f>
        <v>-0.17727220233283292</v>
      </c>
      <c r="K108" s="159">
        <f t="shared" ref="K108:K118" si="33">I108-H108</f>
        <v>-6140</v>
      </c>
      <c r="L108" s="161">
        <f t="shared" si="32"/>
        <v>7.7091953851959969E-3</v>
      </c>
    </row>
    <row r="109" spans="1:12" x14ac:dyDescent="0.25">
      <c r="A109" s="162" t="s">
        <v>108</v>
      </c>
      <c r="B109" s="163" t="s">
        <v>108</v>
      </c>
      <c r="C109" s="164">
        <v>1581</v>
      </c>
      <c r="D109" s="164">
        <v>18087</v>
      </c>
      <c r="E109" s="164">
        <v>9647</v>
      </c>
      <c r="F109" s="164">
        <v>13617</v>
      </c>
      <c r="G109" s="164">
        <v>9441</v>
      </c>
      <c r="H109" s="164">
        <v>12174</v>
      </c>
      <c r="I109" s="164">
        <v>16145</v>
      </c>
      <c r="J109" s="179">
        <f>IFERROR(I109/H109-1,"-")</f>
        <v>0.3261869558074586</v>
      </c>
      <c r="K109" s="163">
        <f t="shared" si="33"/>
        <v>3971</v>
      </c>
      <c r="L109" s="165">
        <f t="shared" si="32"/>
        <v>4.367804586397718E-3</v>
      </c>
    </row>
    <row r="110" spans="1:12" x14ac:dyDescent="0.25">
      <c r="A110" s="162" t="s">
        <v>105</v>
      </c>
      <c r="B110" s="163" t="s">
        <v>105</v>
      </c>
      <c r="C110" s="164">
        <v>7470</v>
      </c>
      <c r="D110" s="164">
        <v>9773</v>
      </c>
      <c r="E110" s="164">
        <v>17121</v>
      </c>
      <c r="F110" s="164">
        <v>20723</v>
      </c>
      <c r="G110" s="164">
        <v>21987</v>
      </c>
      <c r="H110" s="164">
        <v>22462</v>
      </c>
      <c r="I110" s="164">
        <v>12351</v>
      </c>
      <c r="J110" s="179">
        <f>IFERROR(I110/H110-1,"-")</f>
        <v>-0.45013801086279048</v>
      </c>
      <c r="K110" s="163">
        <f t="shared" si="33"/>
        <v>-10111</v>
      </c>
      <c r="L110" s="165">
        <f t="shared" si="32"/>
        <v>3.3413907987982789E-3</v>
      </c>
    </row>
    <row r="111" spans="1:12" x14ac:dyDescent="0.25">
      <c r="A111" s="1"/>
      <c r="B111" s="159" t="s">
        <v>112</v>
      </c>
      <c r="C111" s="160">
        <v>35585</v>
      </c>
      <c r="D111" s="160">
        <v>22136</v>
      </c>
      <c r="E111" s="160">
        <v>100445</v>
      </c>
      <c r="F111" s="160">
        <v>133406</v>
      </c>
      <c r="G111" s="160">
        <v>130509</v>
      </c>
      <c r="H111" s="160">
        <v>138286</v>
      </c>
      <c r="I111" s="160">
        <v>125458</v>
      </c>
      <c r="J111" s="178">
        <f>IFERROR(I111/H111-1,"-")</f>
        <v>-9.2764271148200073E-2</v>
      </c>
      <c r="K111" s="159">
        <f t="shared" si="33"/>
        <v>-12828</v>
      </c>
      <c r="L111" s="161">
        <f t="shared" si="32"/>
        <v>3.3940912220519349E-2</v>
      </c>
    </row>
    <row r="112" spans="1:12" s="57" customFormat="1" x14ac:dyDescent="0.25">
      <c r="B112" s="163" t="s">
        <v>115</v>
      </c>
      <c r="C112" s="164">
        <v>19611</v>
      </c>
      <c r="D112" s="164">
        <v>4039</v>
      </c>
      <c r="E112" s="164">
        <v>58715</v>
      </c>
      <c r="F112" s="164">
        <v>85053</v>
      </c>
      <c r="G112" s="164">
        <v>79735</v>
      </c>
      <c r="H112" s="164">
        <v>81251</v>
      </c>
      <c r="I112" s="164">
        <v>76836</v>
      </c>
      <c r="J112" s="179">
        <f t="shared" ref="J112:J119" si="34">IFERROR(I112/H112-1,"-")</f>
        <v>-5.4337792765627446E-2</v>
      </c>
      <c r="K112" s="163">
        <f t="shared" si="33"/>
        <v>-4415</v>
      </c>
      <c r="L112" s="165">
        <f t="shared" si="32"/>
        <v>2.0786908219291113E-2</v>
      </c>
    </row>
    <row r="113" spans="1:12" s="57" customFormat="1" x14ac:dyDescent="0.25">
      <c r="B113" s="163" t="s">
        <v>118</v>
      </c>
      <c r="C113" s="164">
        <v>2289</v>
      </c>
      <c r="D113" s="164">
        <v>4931</v>
      </c>
      <c r="E113" s="164">
        <v>4567</v>
      </c>
      <c r="F113" s="164">
        <v>6269</v>
      </c>
      <c r="G113" s="164">
        <v>5769</v>
      </c>
      <c r="H113" s="164">
        <v>6848</v>
      </c>
      <c r="I113" s="164">
        <v>6166</v>
      </c>
      <c r="J113" s="179">
        <f t="shared" si="34"/>
        <v>-9.9591121495327117E-2</v>
      </c>
      <c r="K113" s="163">
        <f t="shared" si="33"/>
        <v>-682</v>
      </c>
      <c r="L113" s="165">
        <f t="shared" si="32"/>
        <v>1.6681253068893359E-3</v>
      </c>
    </row>
    <row r="114" spans="1:12" x14ac:dyDescent="0.25">
      <c r="A114" s="1"/>
      <c r="B114" s="163" t="s">
        <v>121</v>
      </c>
      <c r="C114" s="164">
        <v>1751</v>
      </c>
      <c r="D114" s="164">
        <v>4218</v>
      </c>
      <c r="E114" s="164">
        <v>6021</v>
      </c>
      <c r="F114" s="164">
        <v>10258</v>
      </c>
      <c r="G114" s="164">
        <v>8610</v>
      </c>
      <c r="H114" s="164">
        <v>10973</v>
      </c>
      <c r="I114" s="164">
        <v>9815</v>
      </c>
      <c r="J114" s="179">
        <f t="shared" si="34"/>
        <v>-0.10553175977399065</v>
      </c>
      <c r="K114" s="163">
        <f t="shared" si="33"/>
        <v>-1158</v>
      </c>
      <c r="L114" s="165">
        <f t="shared" si="32"/>
        <v>2.6553113667075628E-3</v>
      </c>
    </row>
    <row r="115" spans="1:12" x14ac:dyDescent="0.25">
      <c r="A115" s="1"/>
      <c r="B115" s="163" t="s">
        <v>128</v>
      </c>
      <c r="C115" s="164">
        <v>686</v>
      </c>
      <c r="D115" s="164">
        <v>1294</v>
      </c>
      <c r="E115" s="164">
        <v>4685</v>
      </c>
      <c r="F115" s="164">
        <v>4348</v>
      </c>
      <c r="G115" s="164">
        <v>4509</v>
      </c>
      <c r="H115" s="164">
        <v>4839</v>
      </c>
      <c r="I115" s="164">
        <v>2715</v>
      </c>
      <c r="J115" s="179">
        <f t="shared" si="34"/>
        <v>-0.4389336639801612</v>
      </c>
      <c r="K115" s="163">
        <f t="shared" si="33"/>
        <v>-2124</v>
      </c>
      <c r="L115" s="165">
        <f t="shared" si="32"/>
        <v>7.345053856964883E-4</v>
      </c>
    </row>
    <row r="116" spans="1:12" x14ac:dyDescent="0.25">
      <c r="A116" s="1"/>
      <c r="B116" s="163" t="s">
        <v>124</v>
      </c>
      <c r="C116" s="164">
        <v>1071</v>
      </c>
      <c r="D116" s="164">
        <v>1947</v>
      </c>
      <c r="E116" s="164">
        <v>3970</v>
      </c>
      <c r="F116" s="164">
        <v>3990</v>
      </c>
      <c r="G116" s="164">
        <v>3556</v>
      </c>
      <c r="H116" s="164">
        <v>3667</v>
      </c>
      <c r="I116" s="164">
        <v>2220</v>
      </c>
      <c r="J116" s="179">
        <f t="shared" si="34"/>
        <v>-0.39460049086446691</v>
      </c>
      <c r="K116" s="163">
        <f t="shared" si="33"/>
        <v>-1447</v>
      </c>
      <c r="L116" s="165">
        <f t="shared" si="32"/>
        <v>6.0059003913304015E-4</v>
      </c>
    </row>
    <row r="117" spans="1:12" x14ac:dyDescent="0.25">
      <c r="A117" s="1"/>
      <c r="B117" s="163" t="s">
        <v>133</v>
      </c>
      <c r="C117" s="164">
        <v>440</v>
      </c>
      <c r="D117" s="164">
        <v>44</v>
      </c>
      <c r="E117" s="164">
        <v>598</v>
      </c>
      <c r="F117" s="164">
        <v>986</v>
      </c>
      <c r="G117" s="164">
        <v>1213</v>
      </c>
      <c r="H117" s="164">
        <v>1023</v>
      </c>
      <c r="I117" s="164">
        <v>1109</v>
      </c>
      <c r="J117" s="179">
        <f t="shared" si="34"/>
        <v>8.4066471163245282E-2</v>
      </c>
      <c r="K117" s="163">
        <f t="shared" si="33"/>
        <v>86</v>
      </c>
      <c r="L117" s="165">
        <f t="shared" si="32"/>
        <v>3.0002448351285657E-4</v>
      </c>
    </row>
    <row r="118" spans="1:12" x14ac:dyDescent="0.25">
      <c r="A118" s="162" t="s">
        <v>149</v>
      </c>
      <c r="B118" s="163" t="s">
        <v>136</v>
      </c>
      <c r="C118" s="164">
        <v>1160</v>
      </c>
      <c r="D118" s="164">
        <v>24</v>
      </c>
      <c r="E118" s="164">
        <v>848</v>
      </c>
      <c r="F118" s="164">
        <v>595</v>
      </c>
      <c r="G118" s="164">
        <v>1435</v>
      </c>
      <c r="H118" s="164">
        <v>880</v>
      </c>
      <c r="I118" s="164">
        <v>1032</v>
      </c>
      <c r="J118" s="179">
        <f t="shared" si="34"/>
        <v>0.17272727272727262</v>
      </c>
      <c r="K118" s="163">
        <f t="shared" si="33"/>
        <v>152</v>
      </c>
      <c r="L118" s="165">
        <f t="shared" si="32"/>
        <v>2.7919320738076464E-4</v>
      </c>
    </row>
    <row r="119" spans="1:12" x14ac:dyDescent="0.25">
      <c r="A119" s="167" t="s">
        <v>150</v>
      </c>
      <c r="B119" s="168" t="s">
        <v>150</v>
      </c>
      <c r="C119" s="169">
        <f t="shared" ref="C119:I119" si="35">C111-SUM(C112:C118)</f>
        <v>8577</v>
      </c>
      <c r="D119" s="169">
        <f t="shared" si="35"/>
        <v>5639</v>
      </c>
      <c r="E119" s="169">
        <f t="shared" si="35"/>
        <v>21041</v>
      </c>
      <c r="F119" s="169">
        <f t="shared" si="35"/>
        <v>21907</v>
      </c>
      <c r="G119" s="169">
        <f t="shared" si="35"/>
        <v>25682</v>
      </c>
      <c r="H119" s="169">
        <f t="shared" si="35"/>
        <v>28805</v>
      </c>
      <c r="I119" s="169">
        <f t="shared" si="35"/>
        <v>25565</v>
      </c>
      <c r="J119" s="180">
        <f t="shared" si="34"/>
        <v>-0.11248047214025347</v>
      </c>
      <c r="K119" s="168">
        <f>I119-H119</f>
        <v>-3240</v>
      </c>
      <c r="L119" s="170">
        <f t="shared" si="32"/>
        <v>6.9162542119081856E-3</v>
      </c>
    </row>
    <row r="120" spans="1:12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4"/>
      <c r="K120" s="154"/>
      <c r="L120" s="153"/>
    </row>
    <row r="121" spans="1:12" x14ac:dyDescent="0.25">
      <c r="A121" s="1"/>
      <c r="B121" s="156" t="s">
        <v>73</v>
      </c>
      <c r="C121" s="176">
        <v>55825</v>
      </c>
      <c r="D121" s="176">
        <v>75280</v>
      </c>
      <c r="E121" s="176">
        <v>128348</v>
      </c>
      <c r="F121" s="176">
        <v>150641</v>
      </c>
      <c r="G121" s="176">
        <v>153105</v>
      </c>
      <c r="H121" s="176">
        <v>171430</v>
      </c>
      <c r="I121" s="176">
        <v>175021</v>
      </c>
      <c r="J121" s="177">
        <f>IFERROR(I121/H121-1,"-")</f>
        <v>2.0947325438954723E-2</v>
      </c>
      <c r="K121" s="176">
        <f>I121-H121</f>
        <v>3591</v>
      </c>
      <c r="L121" s="177">
        <f t="shared" ref="L121:L133" si="36">I121/I$9</f>
        <v>4.7349490648244966E-2</v>
      </c>
    </row>
    <row r="122" spans="1:12" x14ac:dyDescent="0.25">
      <c r="A122" s="1" t="s">
        <v>101</v>
      </c>
      <c r="B122" s="159" t="s">
        <v>102</v>
      </c>
      <c r="C122" s="160">
        <v>28023</v>
      </c>
      <c r="D122" s="160">
        <v>49726</v>
      </c>
      <c r="E122" s="160">
        <v>77834</v>
      </c>
      <c r="F122" s="160">
        <v>91922</v>
      </c>
      <c r="G122" s="160">
        <v>94162</v>
      </c>
      <c r="H122" s="160">
        <v>108956</v>
      </c>
      <c r="I122" s="160">
        <v>108612</v>
      </c>
      <c r="J122" s="178">
        <f>IFERROR(I122/H122-1,"-")</f>
        <v>-3.15723778405963E-3</v>
      </c>
      <c r="K122" s="159">
        <f t="shared" ref="K122:K132" si="37">I122-H122</f>
        <v>-344</v>
      </c>
      <c r="L122" s="161">
        <f t="shared" si="36"/>
        <v>2.9383461860503494E-2</v>
      </c>
    </row>
    <row r="123" spans="1:12" x14ac:dyDescent="0.25">
      <c r="A123" s="162" t="s">
        <v>108</v>
      </c>
      <c r="B123" s="163" t="s">
        <v>108</v>
      </c>
      <c r="C123" s="164">
        <v>14178</v>
      </c>
      <c r="D123" s="164">
        <v>25952</v>
      </c>
      <c r="E123" s="164">
        <v>39856</v>
      </c>
      <c r="F123" s="164">
        <v>42188</v>
      </c>
      <c r="G123" s="164">
        <v>44403</v>
      </c>
      <c r="H123" s="164">
        <v>56559</v>
      </c>
      <c r="I123" s="164">
        <v>56385</v>
      </c>
      <c r="J123" s="179">
        <f>IFERROR(I123/H123-1,"-")</f>
        <v>-3.0764334588659903E-3</v>
      </c>
      <c r="K123" s="163">
        <f t="shared" si="37"/>
        <v>-174</v>
      </c>
      <c r="L123" s="165">
        <f t="shared" si="36"/>
        <v>1.525417538581823E-2</v>
      </c>
    </row>
    <row r="124" spans="1:12" x14ac:dyDescent="0.25">
      <c r="A124" s="162" t="s">
        <v>105</v>
      </c>
      <c r="B124" s="163" t="s">
        <v>105</v>
      </c>
      <c r="C124" s="164">
        <v>13845</v>
      </c>
      <c r="D124" s="164">
        <v>23774</v>
      </c>
      <c r="E124" s="164">
        <v>37978</v>
      </c>
      <c r="F124" s="164">
        <v>49734</v>
      </c>
      <c r="G124" s="164">
        <v>49759</v>
      </c>
      <c r="H124" s="164">
        <v>52397</v>
      </c>
      <c r="I124" s="164">
        <v>52227</v>
      </c>
      <c r="J124" s="179">
        <f>IFERROR(I124/H124-1,"-")</f>
        <v>-3.2444605607191424E-3</v>
      </c>
      <c r="K124" s="163">
        <f t="shared" si="37"/>
        <v>-170</v>
      </c>
      <c r="L124" s="165">
        <f t="shared" si="36"/>
        <v>1.4129286474685265E-2</v>
      </c>
    </row>
    <row r="125" spans="1:12" x14ac:dyDescent="0.25">
      <c r="A125" s="1"/>
      <c r="B125" s="159" t="s">
        <v>112</v>
      </c>
      <c r="C125" s="160">
        <v>27802</v>
      </c>
      <c r="D125" s="160">
        <v>25554</v>
      </c>
      <c r="E125" s="160">
        <v>50514</v>
      </c>
      <c r="F125" s="160">
        <v>58719</v>
      </c>
      <c r="G125" s="160">
        <v>58943</v>
      </c>
      <c r="H125" s="160">
        <v>62474</v>
      </c>
      <c r="I125" s="160">
        <v>66409</v>
      </c>
      <c r="J125" s="178">
        <f>IFERROR(I125/H125-1,"-")</f>
        <v>6.2986202260140178E-2</v>
      </c>
      <c r="K125" s="159">
        <f t="shared" si="37"/>
        <v>3935</v>
      </c>
      <c r="L125" s="161">
        <f t="shared" si="36"/>
        <v>1.7966028787741471E-2</v>
      </c>
    </row>
    <row r="126" spans="1:12" s="57" customFormat="1" x14ac:dyDescent="0.25">
      <c r="B126" s="163" t="s">
        <v>115</v>
      </c>
      <c r="C126" s="164">
        <v>3076</v>
      </c>
      <c r="D126" s="164">
        <v>831</v>
      </c>
      <c r="E126" s="164">
        <v>5280</v>
      </c>
      <c r="F126" s="164">
        <v>7111</v>
      </c>
      <c r="G126" s="164">
        <v>7260</v>
      </c>
      <c r="H126" s="164">
        <v>6529</v>
      </c>
      <c r="I126" s="164">
        <v>6329</v>
      </c>
      <c r="J126" s="179">
        <f t="shared" ref="J126:J133" si="38">IFERROR(I126/H126-1,"-")</f>
        <v>-3.0632562413845932E-2</v>
      </c>
      <c r="K126" s="163">
        <f t="shared" si="37"/>
        <v>-200</v>
      </c>
      <c r="L126" s="165">
        <f t="shared" si="36"/>
        <v>1.7122226836364916E-3</v>
      </c>
    </row>
    <row r="127" spans="1:12" s="57" customFormat="1" x14ac:dyDescent="0.25">
      <c r="B127" s="163" t="s">
        <v>118</v>
      </c>
      <c r="C127" s="164">
        <v>3190</v>
      </c>
      <c r="D127" s="164">
        <v>2705</v>
      </c>
      <c r="E127" s="164">
        <v>5628</v>
      </c>
      <c r="F127" s="164">
        <v>8717</v>
      </c>
      <c r="G127" s="164">
        <v>8320</v>
      </c>
      <c r="H127" s="164">
        <v>9140</v>
      </c>
      <c r="I127" s="164">
        <v>9833</v>
      </c>
      <c r="J127" s="179">
        <f t="shared" si="38"/>
        <v>7.5820568927789989E-2</v>
      </c>
      <c r="K127" s="163">
        <f t="shared" si="37"/>
        <v>693</v>
      </c>
      <c r="L127" s="165">
        <f t="shared" si="36"/>
        <v>2.6601810156735061E-3</v>
      </c>
    </row>
    <row r="128" spans="1:12" x14ac:dyDescent="0.25">
      <c r="A128" s="1"/>
      <c r="B128" s="163" t="s">
        <v>121</v>
      </c>
      <c r="C128" s="164">
        <v>2062</v>
      </c>
      <c r="D128" s="164">
        <v>3626</v>
      </c>
      <c r="E128" s="164">
        <v>4754</v>
      </c>
      <c r="F128" s="164">
        <v>5328</v>
      </c>
      <c r="G128" s="164">
        <v>4926</v>
      </c>
      <c r="H128" s="164">
        <v>5289</v>
      </c>
      <c r="I128" s="164">
        <v>5467</v>
      </c>
      <c r="J128" s="179">
        <f t="shared" si="38"/>
        <v>3.365475515220262E-2</v>
      </c>
      <c r="K128" s="163">
        <f t="shared" si="37"/>
        <v>178</v>
      </c>
      <c r="L128" s="165">
        <f t="shared" si="36"/>
        <v>1.4790206053785272E-3</v>
      </c>
    </row>
    <row r="129" spans="1:12" x14ac:dyDescent="0.25">
      <c r="A129" s="1"/>
      <c r="B129" s="163" t="s">
        <v>128</v>
      </c>
      <c r="C129" s="164">
        <v>560</v>
      </c>
      <c r="D129" s="164">
        <v>458</v>
      </c>
      <c r="E129" s="164">
        <v>1357</v>
      </c>
      <c r="F129" s="164">
        <v>1602</v>
      </c>
      <c r="G129" s="164">
        <v>1492</v>
      </c>
      <c r="H129" s="164">
        <v>1616</v>
      </c>
      <c r="I129" s="164">
        <v>1872</v>
      </c>
      <c r="J129" s="179">
        <f t="shared" si="38"/>
        <v>0.15841584158415833</v>
      </c>
      <c r="K129" s="163">
        <f t="shared" si="37"/>
        <v>256</v>
      </c>
      <c r="L129" s="165">
        <f t="shared" si="36"/>
        <v>5.0644349245813122E-4</v>
      </c>
    </row>
    <row r="130" spans="1:12" x14ac:dyDescent="0.25">
      <c r="A130" s="1"/>
      <c r="B130" s="163" t="s">
        <v>124</v>
      </c>
      <c r="C130" s="164">
        <v>480</v>
      </c>
      <c r="D130" s="164">
        <v>406</v>
      </c>
      <c r="E130" s="164">
        <v>1057</v>
      </c>
      <c r="F130" s="164">
        <v>1152</v>
      </c>
      <c r="G130" s="164">
        <v>1208</v>
      </c>
      <c r="H130" s="164">
        <v>1383</v>
      </c>
      <c r="I130" s="164">
        <v>1415</v>
      </c>
      <c r="J130" s="179">
        <f t="shared" si="38"/>
        <v>2.3138105567606759E-2</v>
      </c>
      <c r="K130" s="163">
        <f t="shared" si="37"/>
        <v>32</v>
      </c>
      <c r="L130" s="165">
        <f t="shared" si="36"/>
        <v>3.8280851593389722E-4</v>
      </c>
    </row>
    <row r="131" spans="1:12" x14ac:dyDescent="0.25">
      <c r="A131" s="1"/>
      <c r="B131" s="163" t="s">
        <v>133</v>
      </c>
      <c r="C131" s="164">
        <v>673</v>
      </c>
      <c r="D131" s="164">
        <v>64</v>
      </c>
      <c r="E131" s="164">
        <v>646</v>
      </c>
      <c r="F131" s="164">
        <v>851</v>
      </c>
      <c r="G131" s="164">
        <v>981</v>
      </c>
      <c r="H131" s="164">
        <v>772</v>
      </c>
      <c r="I131" s="164">
        <v>585</v>
      </c>
      <c r="J131" s="179">
        <f t="shared" si="38"/>
        <v>-0.24222797927461137</v>
      </c>
      <c r="K131" s="163">
        <f t="shared" si="37"/>
        <v>-187</v>
      </c>
      <c r="L131" s="165">
        <f t="shared" si="36"/>
        <v>1.5826359139316598E-4</v>
      </c>
    </row>
    <row r="132" spans="1:12" x14ac:dyDescent="0.25">
      <c r="A132" s="162" t="s">
        <v>149</v>
      </c>
      <c r="B132" s="163" t="s">
        <v>136</v>
      </c>
      <c r="C132" s="164">
        <v>1018</v>
      </c>
      <c r="D132" s="164">
        <v>179</v>
      </c>
      <c r="E132" s="164">
        <v>1107</v>
      </c>
      <c r="F132" s="164">
        <v>1559</v>
      </c>
      <c r="G132" s="164">
        <v>1490</v>
      </c>
      <c r="H132" s="164">
        <v>1446</v>
      </c>
      <c r="I132" s="164">
        <v>1319</v>
      </c>
      <c r="J132" s="179">
        <f t="shared" si="38"/>
        <v>-8.7828492392807767E-2</v>
      </c>
      <c r="K132" s="163">
        <f t="shared" si="37"/>
        <v>-127</v>
      </c>
      <c r="L132" s="165">
        <f t="shared" si="36"/>
        <v>3.5683705478219819E-4</v>
      </c>
    </row>
    <row r="133" spans="1:12" x14ac:dyDescent="0.25">
      <c r="A133" s="167" t="s">
        <v>150</v>
      </c>
      <c r="B133" s="168" t="s">
        <v>150</v>
      </c>
      <c r="C133" s="169">
        <f t="shared" ref="C133:I133" si="39">C125-SUM(C126:C132)</f>
        <v>16743</v>
      </c>
      <c r="D133" s="169">
        <f t="shared" si="39"/>
        <v>17285</v>
      </c>
      <c r="E133" s="169">
        <f t="shared" si="39"/>
        <v>30685</v>
      </c>
      <c r="F133" s="169">
        <f t="shared" si="39"/>
        <v>32399</v>
      </c>
      <c r="G133" s="169">
        <f t="shared" si="39"/>
        <v>33266</v>
      </c>
      <c r="H133" s="169">
        <f t="shared" si="39"/>
        <v>36299</v>
      </c>
      <c r="I133" s="169">
        <f t="shared" si="39"/>
        <v>39589</v>
      </c>
      <c r="J133" s="180">
        <f t="shared" si="38"/>
        <v>9.0636105677842416E-2</v>
      </c>
      <c r="K133" s="168">
        <f>I133-H133</f>
        <v>3290</v>
      </c>
      <c r="L133" s="170">
        <f t="shared" si="36"/>
        <v>1.0710251828485553E-2</v>
      </c>
    </row>
    <row r="134" spans="1:12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4"/>
      <c r="K134" s="154"/>
      <c r="L134" s="153"/>
    </row>
    <row r="135" spans="1:12" x14ac:dyDescent="0.25">
      <c r="A135" s="1"/>
      <c r="B135" s="156" t="s">
        <v>73</v>
      </c>
      <c r="C135" s="176">
        <v>65963</v>
      </c>
      <c r="D135" s="176">
        <v>48429</v>
      </c>
      <c r="E135" s="176">
        <v>172180</v>
      </c>
      <c r="F135" s="176">
        <v>190269</v>
      </c>
      <c r="G135" s="176">
        <v>201082</v>
      </c>
      <c r="H135" s="176">
        <v>195455</v>
      </c>
      <c r="I135" s="176">
        <v>202101</v>
      </c>
      <c r="J135" s="177">
        <f>IFERROR(I135/H135-1,"-")</f>
        <v>3.4002711621600845E-2</v>
      </c>
      <c r="K135" s="176">
        <f>I135-H135</f>
        <v>6646</v>
      </c>
      <c r="L135" s="177">
        <f t="shared" ref="L135:L147" si="40">I135/I$9</f>
        <v>5.4675606981453399E-2</v>
      </c>
    </row>
    <row r="136" spans="1:12" x14ac:dyDescent="0.25">
      <c r="A136" s="1" t="s">
        <v>101</v>
      </c>
      <c r="B136" s="159" t="s">
        <v>102</v>
      </c>
      <c r="C136" s="160">
        <v>2995</v>
      </c>
      <c r="D136" s="160">
        <v>25312</v>
      </c>
      <c r="E136" s="160">
        <v>16657</v>
      </c>
      <c r="F136" s="160">
        <v>22723</v>
      </c>
      <c r="G136" s="160">
        <v>16561</v>
      </c>
      <c r="H136" s="160">
        <v>16781</v>
      </c>
      <c r="I136" s="160">
        <v>25399</v>
      </c>
      <c r="J136" s="178">
        <f>IFERROR(I136/H136-1,"-")</f>
        <v>0.51355699898694951</v>
      </c>
      <c r="K136" s="159">
        <f t="shared" ref="K136:K146" si="41">I136-H136</f>
        <v>8618</v>
      </c>
      <c r="L136" s="161">
        <f t="shared" si="40"/>
        <v>6.8713452270000395E-3</v>
      </c>
    </row>
    <row r="137" spans="1:12" x14ac:dyDescent="0.25">
      <c r="A137" s="162" t="s">
        <v>108</v>
      </c>
      <c r="B137" s="163" t="s">
        <v>108</v>
      </c>
      <c r="C137" s="164">
        <v>1936</v>
      </c>
      <c r="D137" s="164">
        <v>19905</v>
      </c>
      <c r="E137" s="164">
        <v>10927</v>
      </c>
      <c r="F137" s="164">
        <v>15464</v>
      </c>
      <c r="G137" s="164">
        <v>10591</v>
      </c>
      <c r="H137" s="164">
        <v>9497</v>
      </c>
      <c r="I137" s="164">
        <v>15359</v>
      </c>
      <c r="J137" s="179">
        <f>IFERROR(I137/H137-1,"-")</f>
        <v>0.61724755185848168</v>
      </c>
      <c r="K137" s="163">
        <f t="shared" si="41"/>
        <v>5862</v>
      </c>
      <c r="L137" s="165">
        <f t="shared" si="40"/>
        <v>4.155163248218182E-3</v>
      </c>
    </row>
    <row r="138" spans="1:12" x14ac:dyDescent="0.25">
      <c r="A138" s="162" t="s">
        <v>105</v>
      </c>
      <c r="B138" s="163" t="s">
        <v>105</v>
      </c>
      <c r="C138" s="164">
        <v>1059</v>
      </c>
      <c r="D138" s="164">
        <v>5407</v>
      </c>
      <c r="E138" s="164">
        <v>5730</v>
      </c>
      <c r="F138" s="164">
        <v>7259</v>
      </c>
      <c r="G138" s="164">
        <v>5970</v>
      </c>
      <c r="H138" s="164">
        <v>7284</v>
      </c>
      <c r="I138" s="164">
        <v>10040</v>
      </c>
      <c r="J138" s="179">
        <f>IFERROR(I138/H138-1,"-")</f>
        <v>0.37836353651839638</v>
      </c>
      <c r="K138" s="163">
        <f t="shared" si="41"/>
        <v>2756</v>
      </c>
      <c r="L138" s="165">
        <f t="shared" si="40"/>
        <v>2.7161819787818575E-3</v>
      </c>
    </row>
    <row r="139" spans="1:12" x14ac:dyDescent="0.25">
      <c r="A139" s="1"/>
      <c r="B139" s="159" t="s">
        <v>112</v>
      </c>
      <c r="C139" s="160">
        <v>62968</v>
      </c>
      <c r="D139" s="160">
        <v>23117</v>
      </c>
      <c r="E139" s="160">
        <v>155523</v>
      </c>
      <c r="F139" s="160">
        <v>167546</v>
      </c>
      <c r="G139" s="160">
        <v>184521</v>
      </c>
      <c r="H139" s="160">
        <v>178674</v>
      </c>
      <c r="I139" s="160">
        <v>176702</v>
      </c>
      <c r="J139" s="178">
        <f>IFERROR(I139/H139-1,"-")</f>
        <v>-1.103686042737051E-2</v>
      </c>
      <c r="K139" s="159">
        <f t="shared" si="41"/>
        <v>-1972</v>
      </c>
      <c r="L139" s="161">
        <f t="shared" si="40"/>
        <v>4.7804261754453362E-2</v>
      </c>
    </row>
    <row r="140" spans="1:12" s="57" customFormat="1" x14ac:dyDescent="0.25">
      <c r="B140" s="163" t="s">
        <v>115</v>
      </c>
      <c r="C140" s="164">
        <v>28766</v>
      </c>
      <c r="D140" s="164">
        <v>1277</v>
      </c>
      <c r="E140" s="164">
        <v>64768</v>
      </c>
      <c r="F140" s="164">
        <v>68908</v>
      </c>
      <c r="G140" s="164">
        <v>81057</v>
      </c>
      <c r="H140" s="164">
        <v>82167</v>
      </c>
      <c r="I140" s="164">
        <v>76883</v>
      </c>
      <c r="J140" s="179">
        <f t="shared" ref="J140:J147" si="42">IFERROR(I140/H140-1,"-")</f>
        <v>-6.4308055545413634E-2</v>
      </c>
      <c r="K140" s="163">
        <f t="shared" si="41"/>
        <v>-5284</v>
      </c>
      <c r="L140" s="165">
        <f t="shared" si="40"/>
        <v>2.0799623413813299E-2</v>
      </c>
    </row>
    <row r="141" spans="1:12" s="57" customFormat="1" x14ac:dyDescent="0.25">
      <c r="B141" s="163" t="s">
        <v>118</v>
      </c>
      <c r="C141" s="164">
        <v>4028</v>
      </c>
      <c r="D141" s="164">
        <v>2580</v>
      </c>
      <c r="E141" s="164">
        <v>10714</v>
      </c>
      <c r="F141" s="164">
        <v>14628</v>
      </c>
      <c r="G141" s="164">
        <v>16178</v>
      </c>
      <c r="H141" s="164">
        <v>14981</v>
      </c>
      <c r="I141" s="164">
        <v>15036</v>
      </c>
      <c r="J141" s="179">
        <f t="shared" si="42"/>
        <v>3.6713170015352237E-3</v>
      </c>
      <c r="K141" s="163">
        <f t="shared" si="41"/>
        <v>55</v>
      </c>
      <c r="L141" s="165">
        <f t="shared" si="40"/>
        <v>4.0677801028848612E-3</v>
      </c>
    </row>
    <row r="142" spans="1:12" x14ac:dyDescent="0.25">
      <c r="A142" s="1"/>
      <c r="B142" s="163" t="s">
        <v>121</v>
      </c>
      <c r="C142" s="164">
        <v>4260</v>
      </c>
      <c r="D142" s="164">
        <v>6339</v>
      </c>
      <c r="E142" s="164">
        <v>18935</v>
      </c>
      <c r="F142" s="164">
        <v>17146</v>
      </c>
      <c r="G142" s="164">
        <v>18323</v>
      </c>
      <c r="H142" s="164">
        <v>15836</v>
      </c>
      <c r="I142" s="164">
        <v>16499</v>
      </c>
      <c r="J142" s="179">
        <f t="shared" si="42"/>
        <v>4.1866632988128316E-2</v>
      </c>
      <c r="K142" s="163">
        <f t="shared" si="41"/>
        <v>663</v>
      </c>
      <c r="L142" s="165">
        <f t="shared" si="40"/>
        <v>4.4635743493946075E-3</v>
      </c>
    </row>
    <row r="143" spans="1:12" x14ac:dyDescent="0.25">
      <c r="A143" s="1"/>
      <c r="B143" s="163" t="s">
        <v>128</v>
      </c>
      <c r="C143" s="164">
        <v>933</v>
      </c>
      <c r="D143" s="164">
        <v>415</v>
      </c>
      <c r="E143" s="164">
        <v>7158</v>
      </c>
      <c r="F143" s="164">
        <v>6455</v>
      </c>
      <c r="G143" s="164">
        <v>4925</v>
      </c>
      <c r="H143" s="164">
        <v>4393</v>
      </c>
      <c r="I143" s="164">
        <v>3521</v>
      </c>
      <c r="J143" s="179">
        <f t="shared" si="42"/>
        <v>-0.19849760983382658</v>
      </c>
      <c r="K143" s="163">
        <f t="shared" si="41"/>
        <v>-872</v>
      </c>
      <c r="L143" s="165">
        <f t="shared" si="40"/>
        <v>9.5255744494929478E-4</v>
      </c>
    </row>
    <row r="144" spans="1:12" x14ac:dyDescent="0.25">
      <c r="A144" s="1"/>
      <c r="B144" s="163" t="s">
        <v>124</v>
      </c>
      <c r="C144" s="164">
        <v>1112</v>
      </c>
      <c r="D144" s="164">
        <v>719</v>
      </c>
      <c r="E144" s="164">
        <v>3375</v>
      </c>
      <c r="F144" s="164">
        <v>3723</v>
      </c>
      <c r="G144" s="164">
        <v>4462</v>
      </c>
      <c r="H144" s="164">
        <v>3326</v>
      </c>
      <c r="I144" s="164">
        <v>3553</v>
      </c>
      <c r="J144" s="179">
        <f t="shared" si="42"/>
        <v>6.8250150330727566E-2</v>
      </c>
      <c r="K144" s="163">
        <f t="shared" si="41"/>
        <v>227</v>
      </c>
      <c r="L144" s="165">
        <f t="shared" si="40"/>
        <v>9.6121459866652776E-4</v>
      </c>
    </row>
    <row r="145" spans="1:12" x14ac:dyDescent="0.25">
      <c r="A145" s="1"/>
      <c r="B145" s="163" t="s">
        <v>133</v>
      </c>
      <c r="C145" s="164">
        <v>2356</v>
      </c>
      <c r="D145" s="164">
        <v>66</v>
      </c>
      <c r="E145" s="164">
        <v>2389</v>
      </c>
      <c r="F145" s="164">
        <v>2756</v>
      </c>
      <c r="G145" s="164">
        <v>2492</v>
      </c>
      <c r="H145" s="164">
        <v>2766</v>
      </c>
      <c r="I145" s="164">
        <v>2311</v>
      </c>
      <c r="J145" s="179">
        <f t="shared" si="42"/>
        <v>-0.16449746926970354</v>
      </c>
      <c r="K145" s="163">
        <f t="shared" si="41"/>
        <v>-455</v>
      </c>
      <c r="L145" s="165">
        <f t="shared" si="40"/>
        <v>6.2520882001642155E-4</v>
      </c>
    </row>
    <row r="146" spans="1:12" x14ac:dyDescent="0.25">
      <c r="A146" s="162" t="s">
        <v>149</v>
      </c>
      <c r="B146" s="163" t="s">
        <v>136</v>
      </c>
      <c r="C146" s="164">
        <v>4700</v>
      </c>
      <c r="D146" s="164">
        <v>65</v>
      </c>
      <c r="E146" s="164">
        <v>1142</v>
      </c>
      <c r="F146" s="164">
        <v>2041</v>
      </c>
      <c r="G146" s="164">
        <v>1996</v>
      </c>
      <c r="H146" s="164">
        <v>1371</v>
      </c>
      <c r="I146" s="164">
        <v>1436</v>
      </c>
      <c r="J146" s="179">
        <f t="shared" si="42"/>
        <v>4.7410649161196305E-2</v>
      </c>
      <c r="K146" s="163">
        <f t="shared" si="41"/>
        <v>65</v>
      </c>
      <c r="L146" s="165">
        <f t="shared" si="40"/>
        <v>3.8848977306083139E-4</v>
      </c>
    </row>
    <row r="147" spans="1:12" x14ac:dyDescent="0.25">
      <c r="A147" s="167" t="s">
        <v>150</v>
      </c>
      <c r="B147" s="168" t="s">
        <v>150</v>
      </c>
      <c r="C147" s="169">
        <f t="shared" ref="C147:I147" si="43">C139-SUM(C140:C146)</f>
        <v>16813</v>
      </c>
      <c r="D147" s="169">
        <f t="shared" si="43"/>
        <v>11656</v>
      </c>
      <c r="E147" s="169">
        <f t="shared" si="43"/>
        <v>47042</v>
      </c>
      <c r="F147" s="169">
        <f t="shared" si="43"/>
        <v>51889</v>
      </c>
      <c r="G147" s="169">
        <f t="shared" si="43"/>
        <v>55088</v>
      </c>
      <c r="H147" s="169">
        <f t="shared" si="43"/>
        <v>53834</v>
      </c>
      <c r="I147" s="169">
        <f t="shared" si="43"/>
        <v>57463</v>
      </c>
      <c r="J147" s="180">
        <f t="shared" si="42"/>
        <v>6.7410929895604932E-2</v>
      </c>
      <c r="K147" s="168">
        <f>I147-H147</f>
        <v>3629</v>
      </c>
      <c r="L147" s="170">
        <f t="shared" si="40"/>
        <v>1.5545813251667517E-2</v>
      </c>
    </row>
    <row r="148" spans="1:12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4"/>
      <c r="K148" s="154"/>
      <c r="L148" s="153"/>
    </row>
    <row r="149" spans="1:12" x14ac:dyDescent="0.25">
      <c r="A149" s="1"/>
      <c r="B149" s="156" t="s">
        <v>73</v>
      </c>
      <c r="C149" s="176">
        <v>131884</v>
      </c>
      <c r="D149" s="176">
        <v>29379</v>
      </c>
      <c r="E149" s="176">
        <v>70637</v>
      </c>
      <c r="F149" s="176">
        <v>81823</v>
      </c>
      <c r="G149" s="176">
        <v>84807</v>
      </c>
      <c r="H149" s="176">
        <v>81482</v>
      </c>
      <c r="I149" s="176">
        <v>69916</v>
      </c>
      <c r="J149" s="177">
        <f>IFERROR(I149/H149-1,"-")</f>
        <v>-0.14194546034707056</v>
      </c>
      <c r="K149" s="176">
        <f>I149-H149</f>
        <v>-11566</v>
      </c>
      <c r="L149" s="177">
        <f t="shared" ref="L149:L161" si="44">I149/I$9</f>
        <v>1.8914798727939476E-2</v>
      </c>
    </row>
    <row r="150" spans="1:12" x14ac:dyDescent="0.25">
      <c r="A150" s="1" t="s">
        <v>101</v>
      </c>
      <c r="B150" s="159" t="s">
        <v>102</v>
      </c>
      <c r="C150" s="160">
        <v>60681</v>
      </c>
      <c r="D150" s="160">
        <v>19564</v>
      </c>
      <c r="E150" s="160">
        <v>36230</v>
      </c>
      <c r="F150" s="160">
        <v>39816</v>
      </c>
      <c r="G150" s="160">
        <v>37081</v>
      </c>
      <c r="H150" s="160">
        <v>33664</v>
      </c>
      <c r="I150" s="160">
        <v>24219</v>
      </c>
      <c r="J150" s="178">
        <f>IFERROR(I150/H150-1,"-")</f>
        <v>-0.28056677756653992</v>
      </c>
      <c r="K150" s="159">
        <f t="shared" ref="K150:K160" si="45">I150-H150</f>
        <v>-9445</v>
      </c>
      <c r="L150" s="161">
        <f t="shared" si="44"/>
        <v>6.5521126836770721E-3</v>
      </c>
    </row>
    <row r="151" spans="1:12" x14ac:dyDescent="0.25">
      <c r="A151" s="162" t="s">
        <v>108</v>
      </c>
      <c r="B151" s="163" t="s">
        <v>108</v>
      </c>
      <c r="C151" s="164">
        <v>31201</v>
      </c>
      <c r="D151" s="164">
        <v>16551</v>
      </c>
      <c r="E151" s="164">
        <v>24996</v>
      </c>
      <c r="F151" s="164">
        <v>27744</v>
      </c>
      <c r="G151" s="164">
        <v>25022</v>
      </c>
      <c r="H151" s="164">
        <v>21066</v>
      </c>
      <c r="I151" s="164">
        <v>9686</v>
      </c>
      <c r="J151" s="179">
        <f>IFERROR(I151/H151-1,"-")</f>
        <v>-0.54020696857495487</v>
      </c>
      <c r="K151" s="163">
        <f t="shared" si="45"/>
        <v>-11380</v>
      </c>
      <c r="L151" s="165">
        <f t="shared" si="44"/>
        <v>2.6204122157849671E-3</v>
      </c>
    </row>
    <row r="152" spans="1:12" x14ac:dyDescent="0.25">
      <c r="A152" s="162" t="s">
        <v>105</v>
      </c>
      <c r="B152" s="163" t="s">
        <v>105</v>
      </c>
      <c r="C152" s="164">
        <v>29480</v>
      </c>
      <c r="D152" s="164">
        <v>3013</v>
      </c>
      <c r="E152" s="164">
        <v>11234</v>
      </c>
      <c r="F152" s="164">
        <v>12072</v>
      </c>
      <c r="G152" s="164">
        <v>12059</v>
      </c>
      <c r="H152" s="164">
        <v>12598</v>
      </c>
      <c r="I152" s="164">
        <v>14533</v>
      </c>
      <c r="J152" s="179">
        <f>IFERROR(I152/H152-1,"-")</f>
        <v>0.15359580885854895</v>
      </c>
      <c r="K152" s="163">
        <f t="shared" si="45"/>
        <v>1935</v>
      </c>
      <c r="L152" s="165">
        <f t="shared" si="44"/>
        <v>3.931700467892105E-3</v>
      </c>
    </row>
    <row r="153" spans="1:12" x14ac:dyDescent="0.25">
      <c r="A153" s="1"/>
      <c r="B153" s="159" t="s">
        <v>112</v>
      </c>
      <c r="C153" s="160">
        <v>71203</v>
      </c>
      <c r="D153" s="160">
        <v>9815</v>
      </c>
      <c r="E153" s="160">
        <v>34407</v>
      </c>
      <c r="F153" s="160">
        <v>42007</v>
      </c>
      <c r="G153" s="160">
        <v>47726</v>
      </c>
      <c r="H153" s="160">
        <v>47818</v>
      </c>
      <c r="I153" s="160">
        <v>45697</v>
      </c>
      <c r="J153" s="178">
        <f>IFERROR(I153/H153-1,"-")</f>
        <v>-4.435568196076789E-2</v>
      </c>
      <c r="K153" s="159">
        <f t="shared" si="45"/>
        <v>-2121</v>
      </c>
      <c r="L153" s="161">
        <f t="shared" si="44"/>
        <v>1.2362686044262404E-2</v>
      </c>
    </row>
    <row r="154" spans="1:12" s="57" customFormat="1" x14ac:dyDescent="0.25">
      <c r="B154" s="163" t="s">
        <v>115</v>
      </c>
      <c r="C154" s="164">
        <v>24471</v>
      </c>
      <c r="D154" s="164">
        <v>417</v>
      </c>
      <c r="E154" s="164">
        <v>12398</v>
      </c>
      <c r="F154" s="164">
        <v>14250</v>
      </c>
      <c r="G154" s="164">
        <v>14900</v>
      </c>
      <c r="H154" s="164">
        <v>12251</v>
      </c>
      <c r="I154" s="164">
        <v>13749</v>
      </c>
      <c r="J154" s="179">
        <f t="shared" ref="J154:J161" si="46">IFERROR(I154/H154-1,"-")</f>
        <v>0.12227573259325775</v>
      </c>
      <c r="K154" s="163">
        <f t="shared" si="45"/>
        <v>1498</v>
      </c>
      <c r="L154" s="165">
        <f t="shared" si="44"/>
        <v>3.7196002018198959E-3</v>
      </c>
    </row>
    <row r="155" spans="1:12" s="57" customFormat="1" x14ac:dyDescent="0.25">
      <c r="B155" s="163" t="s">
        <v>118</v>
      </c>
      <c r="C155" s="164">
        <v>13943</v>
      </c>
      <c r="D155" s="164">
        <v>2092</v>
      </c>
      <c r="E155" s="164">
        <v>8032</v>
      </c>
      <c r="F155" s="164">
        <v>8533</v>
      </c>
      <c r="G155" s="164">
        <v>9147</v>
      </c>
      <c r="H155" s="164">
        <v>8756</v>
      </c>
      <c r="I155" s="164">
        <v>8568</v>
      </c>
      <c r="J155" s="179">
        <f t="shared" si="46"/>
        <v>-2.1470991320237554E-2</v>
      </c>
      <c r="K155" s="163">
        <f t="shared" si="45"/>
        <v>-188</v>
      </c>
      <c r="L155" s="165">
        <f t="shared" si="44"/>
        <v>2.3179529077891389E-3</v>
      </c>
    </row>
    <row r="156" spans="1:12" x14ac:dyDescent="0.25">
      <c r="A156" s="1"/>
      <c r="B156" s="163" t="s">
        <v>121</v>
      </c>
      <c r="C156" s="164">
        <v>3805</v>
      </c>
      <c r="D156" s="164">
        <v>2699</v>
      </c>
      <c r="E156" s="164">
        <v>3760</v>
      </c>
      <c r="F156" s="164">
        <v>6188</v>
      </c>
      <c r="G156" s="164">
        <v>7372</v>
      </c>
      <c r="H156" s="164">
        <v>11613</v>
      </c>
      <c r="I156" s="164">
        <v>9124</v>
      </c>
      <c r="J156" s="179">
        <f t="shared" si="46"/>
        <v>-0.21432876948247659</v>
      </c>
      <c r="K156" s="163">
        <f t="shared" si="45"/>
        <v>-2489</v>
      </c>
      <c r="L156" s="165">
        <f t="shared" si="44"/>
        <v>2.4683709536260623E-3</v>
      </c>
    </row>
    <row r="157" spans="1:12" x14ac:dyDescent="0.25">
      <c r="A157" s="1"/>
      <c r="B157" s="163" t="s">
        <v>128</v>
      </c>
      <c r="C157" s="164">
        <v>3811</v>
      </c>
      <c r="D157" s="164">
        <v>298</v>
      </c>
      <c r="E157" s="164">
        <v>1009</v>
      </c>
      <c r="F157" s="164">
        <v>1267</v>
      </c>
      <c r="G157" s="164">
        <v>1838</v>
      </c>
      <c r="H157" s="164">
        <v>1630</v>
      </c>
      <c r="I157" s="164">
        <v>1517</v>
      </c>
      <c r="J157" s="179">
        <f t="shared" si="46"/>
        <v>-6.9325153374233173E-2</v>
      </c>
      <c r="K157" s="163">
        <f t="shared" si="45"/>
        <v>-113</v>
      </c>
      <c r="L157" s="165">
        <f t="shared" si="44"/>
        <v>4.1040319340757744E-4</v>
      </c>
    </row>
    <row r="158" spans="1:12" x14ac:dyDescent="0.25">
      <c r="A158" s="1"/>
      <c r="B158" s="163" t="s">
        <v>124</v>
      </c>
      <c r="C158" s="164">
        <v>4605</v>
      </c>
      <c r="D158" s="164">
        <v>537</v>
      </c>
      <c r="E158" s="164">
        <v>1979</v>
      </c>
      <c r="F158" s="164">
        <v>2077</v>
      </c>
      <c r="G158" s="164">
        <v>2145</v>
      </c>
      <c r="H158" s="164">
        <v>1759</v>
      </c>
      <c r="I158" s="164">
        <v>1557</v>
      </c>
      <c r="J158" s="179">
        <f t="shared" si="46"/>
        <v>-0.114837976122797</v>
      </c>
      <c r="K158" s="163">
        <f t="shared" si="45"/>
        <v>-202</v>
      </c>
      <c r="L158" s="165">
        <f t="shared" si="44"/>
        <v>4.2122463555411871E-4</v>
      </c>
    </row>
    <row r="159" spans="1:12" x14ac:dyDescent="0.25">
      <c r="A159" s="1"/>
      <c r="B159" s="163" t="s">
        <v>133</v>
      </c>
      <c r="C159" s="164">
        <v>543</v>
      </c>
      <c r="D159" s="164">
        <v>29</v>
      </c>
      <c r="E159" s="164">
        <v>312</v>
      </c>
      <c r="F159" s="164">
        <v>503</v>
      </c>
      <c r="G159" s="164">
        <v>358</v>
      </c>
      <c r="H159" s="164">
        <v>338</v>
      </c>
      <c r="I159" s="164">
        <v>387</v>
      </c>
      <c r="J159" s="179">
        <f t="shared" si="46"/>
        <v>0.1449704142011834</v>
      </c>
      <c r="K159" s="163">
        <f t="shared" si="45"/>
        <v>49</v>
      </c>
      <c r="L159" s="165">
        <f t="shared" si="44"/>
        <v>1.0469745276778673E-4</v>
      </c>
    </row>
    <row r="160" spans="1:12" x14ac:dyDescent="0.25">
      <c r="A160" s="162" t="s">
        <v>149</v>
      </c>
      <c r="B160" s="163" t="s">
        <v>136</v>
      </c>
      <c r="C160" s="164">
        <v>674</v>
      </c>
      <c r="D160" s="164">
        <v>69</v>
      </c>
      <c r="E160" s="164">
        <v>514</v>
      </c>
      <c r="F160" s="164">
        <v>686</v>
      </c>
      <c r="G160" s="164">
        <v>598</v>
      </c>
      <c r="H160" s="164">
        <v>492</v>
      </c>
      <c r="I160" s="164">
        <v>290</v>
      </c>
      <c r="J160" s="179">
        <f t="shared" si="46"/>
        <v>-0.41056910569105687</v>
      </c>
      <c r="K160" s="163">
        <f t="shared" si="45"/>
        <v>-202</v>
      </c>
      <c r="L160" s="165">
        <f t="shared" si="44"/>
        <v>7.8455455562424163E-5</v>
      </c>
    </row>
    <row r="161" spans="1:12" x14ac:dyDescent="0.25">
      <c r="A161" s="167" t="s">
        <v>150</v>
      </c>
      <c r="B161" s="168" t="s">
        <v>150</v>
      </c>
      <c r="C161" s="169">
        <f t="shared" ref="C161:I161" si="47">C153-SUM(C154:C160)</f>
        <v>19351</v>
      </c>
      <c r="D161" s="169">
        <f t="shared" si="47"/>
        <v>3674</v>
      </c>
      <c r="E161" s="169">
        <f t="shared" si="47"/>
        <v>6403</v>
      </c>
      <c r="F161" s="169">
        <f t="shared" si="47"/>
        <v>8503</v>
      </c>
      <c r="G161" s="169">
        <f t="shared" si="47"/>
        <v>11368</v>
      </c>
      <c r="H161" s="169">
        <f t="shared" si="47"/>
        <v>10979</v>
      </c>
      <c r="I161" s="169">
        <f t="shared" si="47"/>
        <v>10505</v>
      </c>
      <c r="J161" s="180">
        <f t="shared" si="46"/>
        <v>-4.3173330904453966E-2</v>
      </c>
      <c r="K161" s="168">
        <f>I161-H161</f>
        <v>-474</v>
      </c>
      <c r="L161" s="170">
        <f t="shared" si="44"/>
        <v>2.8419812437353994E-3</v>
      </c>
    </row>
    <row r="162" spans="1:12" ht="6" customHeight="1" x14ac:dyDescent="0.25">
      <c r="C162" s="81"/>
      <c r="D162" s="81"/>
      <c r="E162" s="81"/>
      <c r="F162" s="81"/>
      <c r="G162" s="81"/>
      <c r="H162" s="81"/>
      <c r="I162" s="81"/>
      <c r="J162" s="81"/>
    </row>
    <row r="163" spans="1:12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66F2-E4DD-471E-9CE3-DA1FF4F8B28C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BADA-BA49-480C-BAF0-F72C869901EC}">
  <sheetPr>
    <tabColor rgb="FFF29140"/>
  </sheetPr>
  <dimension ref="A4:M27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4" t="s">
        <v>284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73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4">
        <f t="shared" ref="C7" si="0">E7-1</f>
        <v>2022</v>
      </c>
      <c r="D7" s="302"/>
      <c r="E7" s="301">
        <f t="shared" ref="E7" si="1">G7-1</f>
        <v>2023</v>
      </c>
      <c r="F7" s="302"/>
      <c r="G7" s="301">
        <f t="shared" ref="G7" si="2">I7-1</f>
        <v>2024</v>
      </c>
      <c r="H7" s="302"/>
      <c r="I7" s="301">
        <f>K7-1</f>
        <v>2025</v>
      </c>
      <c r="J7" s="302"/>
      <c r="K7" s="301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114870</v>
      </c>
      <c r="D9" s="118">
        <v>3.3397937209565907</v>
      </c>
      <c r="E9" s="117">
        <v>163920</v>
      </c>
      <c r="F9" s="118">
        <f t="shared" ref="F9:J21" si="3">IFERROR(E9/C9-1,"-")</f>
        <v>0.4270044398015147</v>
      </c>
      <c r="G9" s="117">
        <v>175787</v>
      </c>
      <c r="H9" s="118">
        <f t="shared" si="3"/>
        <v>7.2395070766227532E-2</v>
      </c>
      <c r="I9" s="117">
        <v>169944</v>
      </c>
      <c r="J9" s="118">
        <f t="shared" si="3"/>
        <v>-3.3239090490195466E-2</v>
      </c>
      <c r="K9" s="117">
        <v>173007</v>
      </c>
      <c r="L9" s="118">
        <f>IFERROR(K9/I9-1,"-")</f>
        <v>1.8023584239514223E-2</v>
      </c>
    </row>
    <row r="10" spans="1:13" x14ac:dyDescent="0.25">
      <c r="A10" s="1" t="s">
        <v>77</v>
      </c>
      <c r="B10" s="116" t="s">
        <v>78</v>
      </c>
      <c r="C10" s="117">
        <v>141290</v>
      </c>
      <c r="D10" s="118">
        <v>6.6327589001134459</v>
      </c>
      <c r="E10" s="117">
        <v>156374</v>
      </c>
      <c r="F10" s="118">
        <f t="shared" si="3"/>
        <v>0.10675914785193563</v>
      </c>
      <c r="G10" s="117">
        <v>166759</v>
      </c>
      <c r="H10" s="118">
        <f t="shared" si="3"/>
        <v>6.6411295995497888E-2</v>
      </c>
      <c r="I10" s="117">
        <v>168166</v>
      </c>
      <c r="J10" s="118">
        <f t="shared" si="3"/>
        <v>8.437325721550204E-3</v>
      </c>
      <c r="K10" s="117">
        <v>167644</v>
      </c>
      <c r="L10" s="118">
        <f t="shared" ref="L10:L15" si="4">IFERROR(K10/I10-1,"-")</f>
        <v>-3.1040757346907366E-3</v>
      </c>
    </row>
    <row r="11" spans="1:13" x14ac:dyDescent="0.25">
      <c r="A11" s="1" t="s">
        <v>79</v>
      </c>
      <c r="B11" s="116" t="s">
        <v>80</v>
      </c>
      <c r="C11" s="117">
        <v>148905</v>
      </c>
      <c r="D11" s="118">
        <v>5.724698550331933</v>
      </c>
      <c r="E11" s="117">
        <v>146134</v>
      </c>
      <c r="F11" s="118">
        <f t="shared" si="3"/>
        <v>-1.8609180349887566E-2</v>
      </c>
      <c r="G11" s="117">
        <v>176870</v>
      </c>
      <c r="H11" s="118">
        <f t="shared" si="3"/>
        <v>0.21032750762998353</v>
      </c>
      <c r="I11" s="117">
        <v>166403</v>
      </c>
      <c r="J11" s="118">
        <f t="shared" si="3"/>
        <v>-5.9179058065245704E-2</v>
      </c>
      <c r="K11" s="117">
        <v>168396</v>
      </c>
      <c r="L11" s="118">
        <f t="shared" si="4"/>
        <v>1.1976947530994098E-2</v>
      </c>
    </row>
    <row r="12" spans="1:13" x14ac:dyDescent="0.25">
      <c r="A12" s="1" t="s">
        <v>81</v>
      </c>
      <c r="B12" s="116" t="s">
        <v>82</v>
      </c>
      <c r="C12" s="117">
        <v>152510</v>
      </c>
      <c r="D12" s="118">
        <v>5.885949069893444</v>
      </c>
      <c r="E12" s="117">
        <v>144835</v>
      </c>
      <c r="F12" s="118">
        <f t="shared" si="3"/>
        <v>-5.0324568880729115E-2</v>
      </c>
      <c r="G12" s="117">
        <v>154662</v>
      </c>
      <c r="H12" s="118">
        <f t="shared" si="3"/>
        <v>6.7849621983636643E-2</v>
      </c>
      <c r="I12" s="117">
        <v>160144</v>
      </c>
      <c r="J12" s="118">
        <f t="shared" si="3"/>
        <v>3.5445034979503687E-2</v>
      </c>
      <c r="K12" s="117">
        <v>155224</v>
      </c>
      <c r="L12" s="118">
        <f t="shared" si="4"/>
        <v>-3.0722349885103362E-2</v>
      </c>
    </row>
    <row r="13" spans="1:13" x14ac:dyDescent="0.25">
      <c r="A13" s="1" t="s">
        <v>83</v>
      </c>
      <c r="B13" s="116" t="s">
        <v>84</v>
      </c>
      <c r="C13" s="117">
        <v>125910</v>
      </c>
      <c r="D13" s="118">
        <v>4.2253486055776897</v>
      </c>
      <c r="E13" s="117">
        <v>140451</v>
      </c>
      <c r="F13" s="118">
        <f t="shared" si="3"/>
        <v>0.11548725279961869</v>
      </c>
      <c r="G13" s="117">
        <v>159924</v>
      </c>
      <c r="H13" s="118">
        <f t="shared" si="3"/>
        <v>0.1386462182540531</v>
      </c>
      <c r="I13" s="117">
        <v>143215</v>
      </c>
      <c r="J13" s="118">
        <f t="shared" si="3"/>
        <v>-0.10448087841724818</v>
      </c>
      <c r="K13" s="117">
        <v>146616</v>
      </c>
      <c r="L13" s="118">
        <f t="shared" si="4"/>
        <v>2.3747512481234523E-2</v>
      </c>
    </row>
    <row r="14" spans="1:13" x14ac:dyDescent="0.25">
      <c r="A14" s="1" t="s">
        <v>85</v>
      </c>
      <c r="B14" s="116" t="s">
        <v>86</v>
      </c>
      <c r="C14" s="117">
        <v>132220</v>
      </c>
      <c r="D14" s="118">
        <v>6.0352240076620198</v>
      </c>
      <c r="E14" s="117">
        <v>142289</v>
      </c>
      <c r="F14" s="118">
        <f t="shared" si="3"/>
        <v>7.6153380729087949E-2</v>
      </c>
      <c r="G14" s="117">
        <v>157113</v>
      </c>
      <c r="H14" s="118">
        <f t="shared" si="3"/>
        <v>0.10418233313889336</v>
      </c>
      <c r="I14" s="117">
        <v>156124</v>
      </c>
      <c r="J14" s="118">
        <f t="shared" si="3"/>
        <v>-6.2948323817888507E-3</v>
      </c>
      <c r="K14" s="117">
        <v>156064</v>
      </c>
      <c r="L14" s="118">
        <f t="shared" si="4"/>
        <v>-3.8430990750937255E-4</v>
      </c>
    </row>
    <row r="15" spans="1:13" x14ac:dyDescent="0.25">
      <c r="A15" s="1" t="s">
        <v>87</v>
      </c>
      <c r="B15" s="116" t="s">
        <v>88</v>
      </c>
      <c r="C15" s="117">
        <v>159520</v>
      </c>
      <c r="D15" s="118">
        <v>1.6114003208591168</v>
      </c>
      <c r="E15" s="117">
        <v>176921</v>
      </c>
      <c r="F15" s="118">
        <f t="shared" si="3"/>
        <v>0.1090835005015045</v>
      </c>
      <c r="G15" s="117">
        <v>173767</v>
      </c>
      <c r="H15" s="118">
        <f t="shared" si="3"/>
        <v>-1.7827165797163702E-2</v>
      </c>
      <c r="I15" s="117">
        <v>187387</v>
      </c>
      <c r="J15" s="118">
        <f t="shared" si="3"/>
        <v>7.8380820293841857E-2</v>
      </c>
      <c r="K15" s="117">
        <v>182476</v>
      </c>
      <c r="L15" s="118">
        <f t="shared" si="4"/>
        <v>-2.6207794564190645E-2</v>
      </c>
    </row>
    <row r="16" spans="1:13" x14ac:dyDescent="0.25">
      <c r="A16" s="1" t="s">
        <v>89</v>
      </c>
      <c r="B16" s="116" t="s">
        <v>90</v>
      </c>
      <c r="C16" s="117">
        <v>178525</v>
      </c>
      <c r="D16" s="118">
        <v>0.88259920488458166</v>
      </c>
      <c r="E16" s="117">
        <v>181874</v>
      </c>
      <c r="F16" s="118">
        <f t="shared" si="3"/>
        <v>1.875927741212724E-2</v>
      </c>
      <c r="G16" s="117">
        <v>179514</v>
      </c>
      <c r="H16" s="118">
        <f t="shared" si="3"/>
        <v>-1.2976016362976517E-2</v>
      </c>
      <c r="I16" s="117">
        <v>189132</v>
      </c>
      <c r="J16" s="118">
        <f t="shared" si="3"/>
        <v>5.3577993916908984E-2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136089</v>
      </c>
      <c r="D17" s="118">
        <v>0.52862614712390621</v>
      </c>
      <c r="E17" s="117">
        <v>150809</v>
      </c>
      <c r="F17" s="118">
        <f t="shared" si="3"/>
        <v>0.10816450998978611</v>
      </c>
      <c r="G17" s="117">
        <v>145872</v>
      </c>
      <c r="H17" s="118">
        <f t="shared" si="3"/>
        <v>-3.2736773004263697E-2</v>
      </c>
      <c r="I17" s="117">
        <v>164231</v>
      </c>
      <c r="J17" s="118">
        <f t="shared" si="3"/>
        <v>0.12585691565207857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154114</v>
      </c>
      <c r="D18" s="118">
        <v>0.12345184029625522</v>
      </c>
      <c r="E18" s="117">
        <v>170708</v>
      </c>
      <c r="F18" s="118">
        <f t="shared" si="3"/>
        <v>0.10767354036622234</v>
      </c>
      <c r="G18" s="117">
        <v>177711</v>
      </c>
      <c r="H18" s="118">
        <f t="shared" si="3"/>
        <v>4.1023267802329233E-2</v>
      </c>
      <c r="I18" s="117">
        <v>182092</v>
      </c>
      <c r="J18" s="118">
        <f t="shared" si="3"/>
        <v>2.4652385052135184E-2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153023</v>
      </c>
      <c r="D19" s="118">
        <v>0.11294311024481063</v>
      </c>
      <c r="E19" s="117">
        <v>164389</v>
      </c>
      <c r="F19" s="118">
        <f t="shared" si="3"/>
        <v>7.427641596361334E-2</v>
      </c>
      <c r="G19" s="117">
        <v>162641</v>
      </c>
      <c r="H19" s="118">
        <f t="shared" si="3"/>
        <v>-1.0633314881166034E-2</v>
      </c>
      <c r="I19" s="117">
        <v>162859</v>
      </c>
      <c r="J19" s="118">
        <f t="shared" si="3"/>
        <v>1.3403754280900682E-3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156197</v>
      </c>
      <c r="D20" s="118">
        <v>0.26769902526519118</v>
      </c>
      <c r="E20" s="117">
        <v>158524</v>
      </c>
      <c r="F20" s="118">
        <f t="shared" si="3"/>
        <v>1.4897853351856893E-2</v>
      </c>
      <c r="G20" s="117">
        <v>160539</v>
      </c>
      <c r="H20" s="118">
        <f t="shared" si="3"/>
        <v>1.271100905856537E-2</v>
      </c>
      <c r="I20" s="117">
        <v>163498</v>
      </c>
      <c r="J20" s="118">
        <f t="shared" si="3"/>
        <v>1.8431658350930302E-2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1753173</v>
      </c>
      <c r="D21" s="121">
        <v>1.2621908181922583</v>
      </c>
      <c r="E21" s="120">
        <v>1897228</v>
      </c>
      <c r="F21" s="121">
        <f t="shared" si="3"/>
        <v>8.2168160244311395E-2</v>
      </c>
      <c r="G21" s="120">
        <v>1991159</v>
      </c>
      <c r="H21" s="121">
        <f t="shared" si="3"/>
        <v>4.9509600322154235E-2</v>
      </c>
      <c r="I21" s="120">
        <v>2013195</v>
      </c>
      <c r="J21" s="121">
        <f t="shared" si="3"/>
        <v>1.1066921325720402E-2</v>
      </c>
      <c r="K21" s="120">
        <v>1149427</v>
      </c>
      <c r="L21" s="121">
        <v>-1.6988265416459924E-3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C24" s="122"/>
      <c r="I24" s="122"/>
      <c r="L24" s="81"/>
    </row>
    <row r="26" spans="1:13" ht="48.75" customHeight="1" thickBot="1" x14ac:dyDescent="0.3">
      <c r="B26" s="274" t="s">
        <v>285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102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4">
        <f>$C$7</f>
        <v>2022</v>
      </c>
      <c r="D29" s="302"/>
      <c r="E29" s="301">
        <f>$E$7</f>
        <v>2023</v>
      </c>
      <c r="F29" s="302"/>
      <c r="G29" s="301">
        <f>$G$7</f>
        <v>2024</v>
      </c>
      <c r="H29" s="302"/>
      <c r="I29" s="301">
        <f>$I$7</f>
        <v>2025</v>
      </c>
      <c r="J29" s="302"/>
      <c r="K29" s="301">
        <f>$K$7</f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CONCATENATE("var. ",RIGHT(C29,2),"/",RIGHT(C29-1,2))</f>
        <v>var. 22/21</v>
      </c>
      <c r="E30" s="115" t="s">
        <v>74</v>
      </c>
      <c r="F30" s="114" t="s">
        <v>261</v>
      </c>
      <c r="G30" s="115" t="s">
        <v>74</v>
      </c>
      <c r="H30" s="114" t="s">
        <v>261</v>
      </c>
      <c r="I30" s="115" t="s">
        <v>74</v>
      </c>
      <c r="J30" s="114" t="s">
        <v>261</v>
      </c>
      <c r="K30" s="115" t="s">
        <v>74</v>
      </c>
      <c r="L30" s="114" t="s">
        <v>286</v>
      </c>
    </row>
    <row r="31" spans="1:13" x14ac:dyDescent="0.25">
      <c r="B31" s="116" t="s">
        <v>76</v>
      </c>
      <c r="C31" s="117">
        <v>4259</v>
      </c>
      <c r="D31" s="118">
        <v>-0.46312870288667596</v>
      </c>
      <c r="E31" s="117">
        <v>7684</v>
      </c>
      <c r="F31" s="118">
        <f t="shared" ref="F31:J43" si="5">IFERROR(E31/C31-1,"-")</f>
        <v>0.80417938483212015</v>
      </c>
      <c r="G31" s="117">
        <v>4696</v>
      </c>
      <c r="H31" s="118">
        <f t="shared" si="5"/>
        <v>-0.38885996876626761</v>
      </c>
      <c r="I31" s="117">
        <v>4190</v>
      </c>
      <c r="J31" s="118">
        <f t="shared" si="5"/>
        <v>-0.10775127768313453</v>
      </c>
      <c r="K31" s="117">
        <v>6096</v>
      </c>
      <c r="L31" s="118">
        <f t="shared" ref="L31:L37" si="6">IFERROR(K31/I31-1,"-")</f>
        <v>0.45489260143198096</v>
      </c>
    </row>
    <row r="32" spans="1:13" x14ac:dyDescent="0.25">
      <c r="B32" s="116" t="s">
        <v>78</v>
      </c>
      <c r="C32" s="117">
        <v>4072</v>
      </c>
      <c r="D32" s="118">
        <v>-0.34078031406831799</v>
      </c>
      <c r="E32" s="117">
        <v>4631</v>
      </c>
      <c r="F32" s="118">
        <f t="shared" si="5"/>
        <v>0.13727897838899805</v>
      </c>
      <c r="G32" s="117">
        <v>3359</v>
      </c>
      <c r="H32" s="118">
        <f t="shared" si="5"/>
        <v>-0.27467069747354778</v>
      </c>
      <c r="I32" s="117">
        <v>2494</v>
      </c>
      <c r="J32" s="118">
        <f t="shared" si="5"/>
        <v>-0.2575171181899375</v>
      </c>
      <c r="K32" s="117">
        <v>3771</v>
      </c>
      <c r="L32" s="118">
        <f t="shared" si="6"/>
        <v>0.5120288692862871</v>
      </c>
    </row>
    <row r="33" spans="2:13" x14ac:dyDescent="0.25">
      <c r="B33" s="116" t="s">
        <v>80</v>
      </c>
      <c r="C33" s="117">
        <v>4758</v>
      </c>
      <c r="D33" s="118">
        <v>-0.31843575418994419</v>
      </c>
      <c r="E33" s="117">
        <v>6445</v>
      </c>
      <c r="F33" s="118">
        <f t="shared" si="5"/>
        <v>0.35456073980664149</v>
      </c>
      <c r="G33" s="117">
        <v>7332</v>
      </c>
      <c r="H33" s="118">
        <f t="shared" si="5"/>
        <v>0.1376260667183864</v>
      </c>
      <c r="I33" s="117">
        <v>3474</v>
      </c>
      <c r="J33" s="118">
        <f t="shared" si="5"/>
        <v>-0.52618657937806868</v>
      </c>
      <c r="K33" s="117">
        <v>5021</v>
      </c>
      <c r="L33" s="118">
        <f t="shared" si="6"/>
        <v>0.44530800230282086</v>
      </c>
    </row>
    <row r="34" spans="2:13" x14ac:dyDescent="0.25">
      <c r="B34" s="116" t="s">
        <v>82</v>
      </c>
      <c r="C34" s="117">
        <v>8585</v>
      </c>
      <c r="D34" s="118">
        <v>-0.17053140096618358</v>
      </c>
      <c r="E34" s="117">
        <v>11356</v>
      </c>
      <c r="F34" s="118">
        <f t="shared" si="5"/>
        <v>0.32277227722772284</v>
      </c>
      <c r="G34" s="117">
        <v>5241</v>
      </c>
      <c r="H34" s="118">
        <f t="shared" si="5"/>
        <v>-0.53848185980979224</v>
      </c>
      <c r="I34" s="117">
        <v>8301</v>
      </c>
      <c r="J34" s="118">
        <f t="shared" si="5"/>
        <v>0.58385804235832861</v>
      </c>
      <c r="K34" s="117">
        <v>10608</v>
      </c>
      <c r="L34" s="118">
        <f t="shared" si="6"/>
        <v>0.27791832309360309</v>
      </c>
    </row>
    <row r="35" spans="2:13" x14ac:dyDescent="0.25">
      <c r="B35" s="116" t="s">
        <v>84</v>
      </c>
      <c r="C35" s="117">
        <v>7510</v>
      </c>
      <c r="D35" s="118">
        <v>-0.27705044281863689</v>
      </c>
      <c r="E35" s="117">
        <v>8116</v>
      </c>
      <c r="F35" s="118">
        <f t="shared" si="5"/>
        <v>8.0692410119840297E-2</v>
      </c>
      <c r="G35" s="117">
        <v>6651</v>
      </c>
      <c r="H35" s="118">
        <f t="shared" si="5"/>
        <v>-0.18050763923114832</v>
      </c>
      <c r="I35" s="117">
        <v>7050</v>
      </c>
      <c r="J35" s="118">
        <f t="shared" si="5"/>
        <v>5.999097880018045E-2</v>
      </c>
      <c r="K35" s="117">
        <v>16299</v>
      </c>
      <c r="L35" s="118">
        <f t="shared" si="6"/>
        <v>1.3119148936170211</v>
      </c>
    </row>
    <row r="36" spans="2:13" x14ac:dyDescent="0.25">
      <c r="B36" s="116" t="s">
        <v>86</v>
      </c>
      <c r="C36" s="117">
        <v>7211</v>
      </c>
      <c r="D36" s="118">
        <v>1.8060572381217721E-3</v>
      </c>
      <c r="E36" s="117">
        <v>11716</v>
      </c>
      <c r="F36" s="118">
        <f t="shared" si="5"/>
        <v>0.62473998058521696</v>
      </c>
      <c r="G36" s="117">
        <v>9313</v>
      </c>
      <c r="H36" s="118">
        <f t="shared" si="5"/>
        <v>-0.20510413110276549</v>
      </c>
      <c r="I36" s="117">
        <v>9472</v>
      </c>
      <c r="J36" s="118">
        <f t="shared" si="5"/>
        <v>1.7072908837109324E-2</v>
      </c>
      <c r="K36" s="117">
        <v>20055</v>
      </c>
      <c r="L36" s="118">
        <f t="shared" si="6"/>
        <v>1.1172930743243241</v>
      </c>
    </row>
    <row r="37" spans="2:13" x14ac:dyDescent="0.25">
      <c r="B37" s="116" t="s">
        <v>88</v>
      </c>
      <c r="C37" s="117">
        <v>16871</v>
      </c>
      <c r="D37" s="118">
        <v>-7.9847286610308155E-2</v>
      </c>
      <c r="E37" s="117">
        <v>23991</v>
      </c>
      <c r="F37" s="118">
        <f t="shared" si="5"/>
        <v>0.42202596170944218</v>
      </c>
      <c r="G37" s="117">
        <v>15147</v>
      </c>
      <c r="H37" s="118">
        <f t="shared" si="5"/>
        <v>-0.36863823933975237</v>
      </c>
      <c r="I37" s="117">
        <v>20797</v>
      </c>
      <c r="J37" s="118">
        <f t="shared" si="5"/>
        <v>0.37301115732488288</v>
      </c>
      <c r="K37" s="117">
        <v>19531</v>
      </c>
      <c r="L37" s="118">
        <f t="shared" si="6"/>
        <v>-6.0874164542962905E-2</v>
      </c>
    </row>
    <row r="38" spans="2:13" x14ac:dyDescent="0.25">
      <c r="B38" s="116" t="s">
        <v>90</v>
      </c>
      <c r="C38" s="117">
        <v>22263</v>
      </c>
      <c r="D38" s="118">
        <v>-0.31938245184958725</v>
      </c>
      <c r="E38" s="117">
        <v>17040</v>
      </c>
      <c r="F38" s="118">
        <f t="shared" si="5"/>
        <v>-0.23460450074114003</v>
      </c>
      <c r="G38" s="117">
        <v>17997</v>
      </c>
      <c r="H38" s="118">
        <f t="shared" si="5"/>
        <v>5.6161971830985813E-2</v>
      </c>
      <c r="I38" s="117">
        <v>22722</v>
      </c>
      <c r="J38" s="118">
        <f t="shared" si="5"/>
        <v>0.26254375729288215</v>
      </c>
      <c r="K38" s="117"/>
      <c r="L38" s="118"/>
    </row>
    <row r="39" spans="2:13" x14ac:dyDescent="0.25">
      <c r="B39" s="116" t="s">
        <v>92</v>
      </c>
      <c r="C39" s="117">
        <v>12307</v>
      </c>
      <c r="D39" s="118">
        <v>-0.30354818629392788</v>
      </c>
      <c r="E39" s="117">
        <v>12268</v>
      </c>
      <c r="F39" s="118">
        <f t="shared" si="5"/>
        <v>-3.1689282522141538E-3</v>
      </c>
      <c r="G39" s="117">
        <v>11247</v>
      </c>
      <c r="H39" s="118">
        <f t="shared" si="5"/>
        <v>-8.3224649494620162E-2</v>
      </c>
      <c r="I39" s="117">
        <v>20603</v>
      </c>
      <c r="J39" s="118">
        <f t="shared" si="5"/>
        <v>0.83186627545123137</v>
      </c>
      <c r="K39" s="117"/>
      <c r="L39" s="118"/>
    </row>
    <row r="40" spans="2:13" x14ac:dyDescent="0.25">
      <c r="B40" s="116" t="s">
        <v>94</v>
      </c>
      <c r="C40" s="117">
        <v>5869</v>
      </c>
      <c r="D40" s="118">
        <v>-0.56570963445315969</v>
      </c>
      <c r="E40" s="117">
        <v>7638</v>
      </c>
      <c r="F40" s="118">
        <f t="shared" si="5"/>
        <v>0.3014142102572841</v>
      </c>
      <c r="G40" s="117">
        <v>11565</v>
      </c>
      <c r="H40" s="118">
        <f t="shared" si="5"/>
        <v>0.51413982717989004</v>
      </c>
      <c r="I40" s="117">
        <v>10139</v>
      </c>
      <c r="J40" s="118">
        <f t="shared" si="5"/>
        <v>-0.12330306960657156</v>
      </c>
      <c r="K40" s="117"/>
      <c r="L40" s="118"/>
    </row>
    <row r="41" spans="2:13" x14ac:dyDescent="0.25">
      <c r="B41" s="116" t="s">
        <v>96</v>
      </c>
      <c r="C41" s="117">
        <v>3929</v>
      </c>
      <c r="D41" s="118">
        <v>-8.243811303129378E-2</v>
      </c>
      <c r="E41" s="117">
        <v>4428</v>
      </c>
      <c r="F41" s="118">
        <f t="shared" si="5"/>
        <v>0.12700432680071261</v>
      </c>
      <c r="G41" s="117">
        <v>5701</v>
      </c>
      <c r="H41" s="118">
        <f t="shared" si="5"/>
        <v>0.28748870822041561</v>
      </c>
      <c r="I41" s="117">
        <v>6011</v>
      </c>
      <c r="J41" s="118">
        <f t="shared" si="5"/>
        <v>5.4376425188563449E-2</v>
      </c>
      <c r="K41" s="117"/>
      <c r="L41" s="118"/>
    </row>
    <row r="42" spans="2:13" x14ac:dyDescent="0.25">
      <c r="B42" s="116" t="s">
        <v>98</v>
      </c>
      <c r="C42" s="117">
        <v>7641</v>
      </c>
      <c r="D42" s="118">
        <v>0.18391695072823055</v>
      </c>
      <c r="E42" s="117">
        <v>6411</v>
      </c>
      <c r="F42" s="118">
        <f t="shared" si="5"/>
        <v>-0.16097369454259913</v>
      </c>
      <c r="G42" s="117">
        <v>5544</v>
      </c>
      <c r="H42" s="118">
        <f t="shared" si="5"/>
        <v>-0.13523631258773983</v>
      </c>
      <c r="I42" s="117">
        <v>7404</v>
      </c>
      <c r="J42" s="118">
        <f t="shared" si="5"/>
        <v>0.33549783549783552</v>
      </c>
      <c r="K42" s="117"/>
      <c r="L42" s="118"/>
    </row>
    <row r="43" spans="2:13" ht="15.75" x14ac:dyDescent="0.25">
      <c r="B43" s="119" t="s">
        <v>32</v>
      </c>
      <c r="C43" s="120">
        <v>105275</v>
      </c>
      <c r="D43" s="121">
        <v>-0.25859021219355882</v>
      </c>
      <c r="E43" s="120">
        <v>121724</v>
      </c>
      <c r="F43" s="121">
        <f t="shared" si="5"/>
        <v>0.1562479221087627</v>
      </c>
      <c r="G43" s="120">
        <v>103793</v>
      </c>
      <c r="H43" s="121">
        <f t="shared" si="5"/>
        <v>-0.14730866550556998</v>
      </c>
      <c r="I43" s="120">
        <v>122657</v>
      </c>
      <c r="J43" s="121">
        <f t="shared" si="5"/>
        <v>0.18174636054454529</v>
      </c>
      <c r="K43" s="120">
        <v>81381</v>
      </c>
      <c r="L43" s="121">
        <v>0.45901609953745215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  <c r="I46" s="122"/>
      <c r="L46" s="81"/>
    </row>
    <row r="48" spans="2:13" ht="48.75" customHeight="1" thickBot="1" x14ac:dyDescent="0.3">
      <c r="B48" s="274" t="s">
        <v>287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105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4">
        <f>$C$7</f>
        <v>2022</v>
      </c>
      <c r="D51" s="302"/>
      <c r="E51" s="301">
        <f>$E$7</f>
        <v>2023</v>
      </c>
      <c r="F51" s="302"/>
      <c r="G51" s="301">
        <f>$G$7</f>
        <v>2024</v>
      </c>
      <c r="H51" s="302"/>
      <c r="I51" s="301">
        <f>$I$7</f>
        <v>2025</v>
      </c>
      <c r="J51" s="302"/>
      <c r="K51" s="301">
        <f>$K$7</f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CONCATENATE("var. ",RIGHT(C51,2),"/",RIGHT(C51-1,2))</f>
        <v>var. 22/21</v>
      </c>
      <c r="E52" s="115" t="s">
        <v>74</v>
      </c>
      <c r="F52" s="114" t="s">
        <v>261</v>
      </c>
      <c r="G52" s="115" t="s">
        <v>74</v>
      </c>
      <c r="H52" s="114" t="s">
        <v>261</v>
      </c>
      <c r="I52" s="115" t="s">
        <v>74</v>
      </c>
      <c r="J52" s="114" t="s">
        <v>261</v>
      </c>
      <c r="K52" s="115" t="s">
        <v>74</v>
      </c>
      <c r="L52" s="114" t="s">
        <v>286</v>
      </c>
    </row>
    <row r="53" spans="1:13" x14ac:dyDescent="0.25">
      <c r="A53" s="1">
        <v>1</v>
      </c>
      <c r="B53" s="116" t="s">
        <v>76</v>
      </c>
      <c r="C53" s="117">
        <v>2953</v>
      </c>
      <c r="D53" s="118">
        <v>0.19651539708265808</v>
      </c>
      <c r="E53" s="117">
        <v>3641</v>
      </c>
      <c r="F53" s="118">
        <f>IFERROR(E53/C53-1,"-")</f>
        <v>0.2329834067050458</v>
      </c>
      <c r="G53" s="117">
        <v>2726</v>
      </c>
      <c r="H53" s="118">
        <f>IFERROR(G53/E53-1,"-")</f>
        <v>-0.25130458665201871</v>
      </c>
      <c r="I53" s="117">
        <v>3585</v>
      </c>
      <c r="J53" s="118">
        <f>IFERROR(I53/G53-1,"-")</f>
        <v>0.31511371973587665</v>
      </c>
      <c r="K53" s="117">
        <v>4599</v>
      </c>
      <c r="L53" s="118">
        <f t="shared" ref="L53:L59" si="7">IFERROR(K53/I53-1,"-")</f>
        <v>0.28284518828451888</v>
      </c>
    </row>
    <row r="54" spans="1:13" x14ac:dyDescent="0.25">
      <c r="A54" s="1">
        <v>2</v>
      </c>
      <c r="B54" s="116" t="s">
        <v>78</v>
      </c>
      <c r="C54" s="117">
        <v>2193</v>
      </c>
      <c r="D54" s="118">
        <v>1.1584645669291338</v>
      </c>
      <c r="E54" s="117">
        <v>2303</v>
      </c>
      <c r="F54" s="118">
        <f t="shared" ref="F54:J65" si="8">IFERROR(E54/C54-1,"-")</f>
        <v>5.0159598723210186E-2</v>
      </c>
      <c r="G54" s="117">
        <v>1677</v>
      </c>
      <c r="H54" s="118">
        <f t="shared" si="8"/>
        <v>-0.27181936604429002</v>
      </c>
      <c r="I54" s="117">
        <v>1820</v>
      </c>
      <c r="J54" s="118">
        <f t="shared" si="8"/>
        <v>8.5271317829457294E-2</v>
      </c>
      <c r="K54" s="117">
        <v>2284</v>
      </c>
      <c r="L54" s="118">
        <f t="shared" si="7"/>
        <v>0.25494505494505493</v>
      </c>
    </row>
    <row r="55" spans="1:13" x14ac:dyDescent="0.25">
      <c r="A55" s="1">
        <v>3</v>
      </c>
      <c r="B55" s="116" t="s">
        <v>80</v>
      </c>
      <c r="C55" s="117">
        <v>2613</v>
      </c>
      <c r="D55" s="118">
        <v>0.90729927007299271</v>
      </c>
      <c r="E55" s="117">
        <v>3123</v>
      </c>
      <c r="F55" s="118">
        <f t="shared" si="8"/>
        <v>0.19517795637198621</v>
      </c>
      <c r="G55" s="117">
        <v>3345</v>
      </c>
      <c r="H55" s="118">
        <f t="shared" si="8"/>
        <v>7.1085494716618625E-2</v>
      </c>
      <c r="I55" s="117">
        <v>2781</v>
      </c>
      <c r="J55" s="118">
        <f t="shared" si="8"/>
        <v>-0.16860986547085199</v>
      </c>
      <c r="K55" s="117">
        <v>3356</v>
      </c>
      <c r="L55" s="118">
        <f t="shared" si="7"/>
        <v>0.20676015821646887</v>
      </c>
    </row>
    <row r="56" spans="1:13" x14ac:dyDescent="0.25">
      <c r="A56" s="1">
        <v>4</v>
      </c>
      <c r="B56" s="116" t="s">
        <v>82</v>
      </c>
      <c r="C56" s="117">
        <v>2610</v>
      </c>
      <c r="D56" s="118">
        <v>0.60615384615384604</v>
      </c>
      <c r="E56" s="117">
        <v>3426</v>
      </c>
      <c r="F56" s="118">
        <f t="shared" si="8"/>
        <v>0.31264367816091965</v>
      </c>
      <c r="G56" s="117">
        <v>2702</v>
      </c>
      <c r="H56" s="118">
        <f t="shared" si="8"/>
        <v>-0.21132516053706951</v>
      </c>
      <c r="I56" s="117">
        <v>5202</v>
      </c>
      <c r="J56" s="118">
        <f t="shared" si="8"/>
        <v>0.92524056254626208</v>
      </c>
      <c r="K56" s="117">
        <v>5902</v>
      </c>
      <c r="L56" s="118">
        <f t="shared" si="7"/>
        <v>0.13456362937331789</v>
      </c>
    </row>
    <row r="57" spans="1:13" x14ac:dyDescent="0.25">
      <c r="A57" s="1">
        <v>5</v>
      </c>
      <c r="B57" s="116" t="s">
        <v>84</v>
      </c>
      <c r="C57" s="117">
        <v>2461</v>
      </c>
      <c r="D57" s="118">
        <v>-2.2637013502780023E-2</v>
      </c>
      <c r="E57" s="117">
        <v>3361</v>
      </c>
      <c r="F57" s="118">
        <f t="shared" si="8"/>
        <v>0.36570499796830558</v>
      </c>
      <c r="G57" s="117">
        <v>3660</v>
      </c>
      <c r="H57" s="118">
        <f t="shared" si="8"/>
        <v>8.8961618565903011E-2</v>
      </c>
      <c r="I57" s="117">
        <v>4562</v>
      </c>
      <c r="J57" s="118">
        <f t="shared" si="8"/>
        <v>0.24644808743169389</v>
      </c>
      <c r="K57" s="117">
        <v>8566</v>
      </c>
      <c r="L57" s="118">
        <f t="shared" si="7"/>
        <v>0.87768522577816754</v>
      </c>
    </row>
    <row r="58" spans="1:13" x14ac:dyDescent="0.25">
      <c r="A58" s="1">
        <v>6</v>
      </c>
      <c r="B58" s="116" t="s">
        <v>86</v>
      </c>
      <c r="C58" s="117">
        <v>4006</v>
      </c>
      <c r="D58" s="118">
        <v>8.0949811117107418E-2</v>
      </c>
      <c r="E58" s="117">
        <v>5560</v>
      </c>
      <c r="F58" s="118">
        <f t="shared" si="8"/>
        <v>0.38791812281577642</v>
      </c>
      <c r="G58" s="117">
        <v>4118</v>
      </c>
      <c r="H58" s="118">
        <f t="shared" si="8"/>
        <v>-0.25935251798561154</v>
      </c>
      <c r="I58" s="117">
        <v>5916</v>
      </c>
      <c r="J58" s="118">
        <f t="shared" si="8"/>
        <v>0.43661971830985924</v>
      </c>
      <c r="K58" s="117">
        <v>9742</v>
      </c>
      <c r="L58" s="118">
        <f t="shared" si="7"/>
        <v>0.6467207572684246</v>
      </c>
    </row>
    <row r="59" spans="1:13" x14ac:dyDescent="0.25">
      <c r="A59" s="1">
        <v>7</v>
      </c>
      <c r="B59" s="116" t="s">
        <v>88</v>
      </c>
      <c r="C59" s="117">
        <v>8443</v>
      </c>
      <c r="D59" s="118">
        <v>-0.25697439056587168</v>
      </c>
      <c r="E59" s="117">
        <v>8300</v>
      </c>
      <c r="F59" s="118">
        <f t="shared" si="8"/>
        <v>-1.6937107663152928E-2</v>
      </c>
      <c r="G59" s="117">
        <v>7349</v>
      </c>
      <c r="H59" s="118">
        <f t="shared" si="8"/>
        <v>-0.11457831325301204</v>
      </c>
      <c r="I59" s="117">
        <v>8907</v>
      </c>
      <c r="J59" s="118">
        <f t="shared" si="8"/>
        <v>0.21200163287522122</v>
      </c>
      <c r="K59" s="117">
        <v>10017</v>
      </c>
      <c r="L59" s="118">
        <f t="shared" si="7"/>
        <v>0.12462108454024934</v>
      </c>
    </row>
    <row r="60" spans="1:13" x14ac:dyDescent="0.25">
      <c r="A60" s="1">
        <v>8</v>
      </c>
      <c r="B60" s="116" t="s">
        <v>90</v>
      </c>
      <c r="C60" s="117">
        <v>8711</v>
      </c>
      <c r="D60" s="118">
        <v>-0.40400930487137388</v>
      </c>
      <c r="E60" s="117">
        <v>8609</v>
      </c>
      <c r="F60" s="118">
        <f t="shared" si="8"/>
        <v>-1.1709333027207003E-2</v>
      </c>
      <c r="G60" s="117">
        <v>10060</v>
      </c>
      <c r="H60" s="118">
        <f t="shared" si="8"/>
        <v>0.16854454640492511</v>
      </c>
      <c r="I60" s="117">
        <v>11833</v>
      </c>
      <c r="J60" s="118">
        <f t="shared" si="8"/>
        <v>0.17624254473161027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5083</v>
      </c>
      <c r="D61" s="118">
        <v>-0.3152364273204904</v>
      </c>
      <c r="E61" s="117">
        <v>5659</v>
      </c>
      <c r="F61" s="118">
        <f t="shared" si="8"/>
        <v>0.11331890615778084</v>
      </c>
      <c r="G61" s="117">
        <v>6716</v>
      </c>
      <c r="H61" s="118">
        <f t="shared" si="8"/>
        <v>0.18678211698179892</v>
      </c>
      <c r="I61" s="117">
        <v>9450</v>
      </c>
      <c r="J61" s="118">
        <f t="shared" si="8"/>
        <v>0.40708755211435377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2717</v>
      </c>
      <c r="D62" s="118">
        <v>-0.44483040457703316</v>
      </c>
      <c r="E62" s="117">
        <v>3348</v>
      </c>
      <c r="F62" s="118">
        <f t="shared" si="8"/>
        <v>0.2322414427677586</v>
      </c>
      <c r="G62" s="117">
        <v>4738</v>
      </c>
      <c r="H62" s="118">
        <f t="shared" si="8"/>
        <v>0.41517323775388282</v>
      </c>
      <c r="I62" s="117">
        <v>5385</v>
      </c>
      <c r="J62" s="118">
        <f t="shared" si="8"/>
        <v>0.13655550865344024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2080</v>
      </c>
      <c r="D63" s="118">
        <v>0.23809523809523814</v>
      </c>
      <c r="E63" s="117">
        <v>2681</v>
      </c>
      <c r="F63" s="118">
        <f t="shared" si="8"/>
        <v>0.28894230769230766</v>
      </c>
      <c r="G63" s="117">
        <v>4224</v>
      </c>
      <c r="H63" s="118">
        <f t="shared" si="8"/>
        <v>0.57553151809026493</v>
      </c>
      <c r="I63" s="117">
        <v>4881</v>
      </c>
      <c r="J63" s="118">
        <f t="shared" si="8"/>
        <v>0.15553977272727271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3803</v>
      </c>
      <c r="D64" s="118">
        <v>0.32186305179005914</v>
      </c>
      <c r="E64" s="117">
        <v>4117</v>
      </c>
      <c r="F64" s="118">
        <f t="shared" si="8"/>
        <v>8.2566394951354205E-2</v>
      </c>
      <c r="G64" s="117">
        <v>4590</v>
      </c>
      <c r="H64" s="118">
        <f t="shared" si="8"/>
        <v>0.11488948263298515</v>
      </c>
      <c r="I64" s="117">
        <v>5024</v>
      </c>
      <c r="J64" s="118">
        <f t="shared" si="8"/>
        <v>9.4553376906318043E-2</v>
      </c>
      <c r="K64" s="117"/>
      <c r="L64" s="118"/>
    </row>
    <row r="65" spans="1:13" ht="15.75" x14ac:dyDescent="0.25">
      <c r="B65" s="119" t="s">
        <v>32</v>
      </c>
      <c r="C65" s="120">
        <v>47673</v>
      </c>
      <c r="D65" s="121">
        <v>-0.14189286485708119</v>
      </c>
      <c r="E65" s="120">
        <v>54128</v>
      </c>
      <c r="F65" s="121">
        <f t="shared" si="8"/>
        <v>0.13540158999853169</v>
      </c>
      <c r="G65" s="120">
        <v>55905</v>
      </c>
      <c r="H65" s="121">
        <f t="shared" si="8"/>
        <v>3.2829589122080893E-2</v>
      </c>
      <c r="I65" s="120">
        <v>69346</v>
      </c>
      <c r="J65" s="121">
        <f t="shared" si="8"/>
        <v>0.24042572220731606</v>
      </c>
      <c r="K65" s="120">
        <v>44466</v>
      </c>
      <c r="L65" s="121">
        <v>0.35678759954840866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  <c r="I68" s="122"/>
      <c r="L68" s="81"/>
    </row>
    <row r="70" spans="1:13" ht="48.75" customHeight="1" thickBot="1" x14ac:dyDescent="0.3">
      <c r="B70" s="274" t="s">
        <v>288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108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4">
        <f>$C$7</f>
        <v>2022</v>
      </c>
      <c r="D73" s="302"/>
      <c r="E73" s="301">
        <f>$E$7</f>
        <v>2023</v>
      </c>
      <c r="F73" s="302"/>
      <c r="G73" s="301">
        <f>$G$7</f>
        <v>2024</v>
      </c>
      <c r="H73" s="302"/>
      <c r="I73" s="301">
        <f>$I$7</f>
        <v>2025</v>
      </c>
      <c r="J73" s="302"/>
      <c r="K73" s="301">
        <f>$K$7</f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CONCATENATE("var. ",RIGHT(C73,2),"/",RIGHT(C73-1,2))</f>
        <v>var. 22/21</v>
      </c>
      <c r="E74" s="115" t="s">
        <v>74</v>
      </c>
      <c r="F74" s="114" t="s">
        <v>261</v>
      </c>
      <c r="G74" s="115" t="s">
        <v>74</v>
      </c>
      <c r="H74" s="114" t="s">
        <v>261</v>
      </c>
      <c r="I74" s="115" t="s">
        <v>74</v>
      </c>
      <c r="J74" s="114" t="s">
        <v>261</v>
      </c>
      <c r="K74" s="115" t="s">
        <v>74</v>
      </c>
      <c r="L74" s="114" t="s">
        <v>286</v>
      </c>
    </row>
    <row r="75" spans="1:13" x14ac:dyDescent="0.25">
      <c r="A75" s="1">
        <v>1</v>
      </c>
      <c r="B75" s="116" t="s">
        <v>76</v>
      </c>
      <c r="C75" s="117">
        <v>1306</v>
      </c>
      <c r="D75" s="118">
        <v>-0.76102470265324795</v>
      </c>
      <c r="E75" s="117">
        <v>4043</v>
      </c>
      <c r="F75" s="118">
        <f>IFERROR(E75/C75-1,"-")</f>
        <v>2.0957120980091886</v>
      </c>
      <c r="G75" s="117">
        <v>1970</v>
      </c>
      <c r="H75" s="118">
        <f>IFERROR(G75/E75-1,"-")</f>
        <v>-0.51273806579272818</v>
      </c>
      <c r="I75" s="117">
        <v>605</v>
      </c>
      <c r="J75" s="118">
        <f>IFERROR(I75/G75-1,"-")</f>
        <v>-0.69289340101522845</v>
      </c>
      <c r="K75" s="117">
        <v>1497</v>
      </c>
      <c r="L75" s="118">
        <f t="shared" ref="L75:L81" si="9">IFERROR(K75/I75-1,"-")</f>
        <v>1.4743801652892561</v>
      </c>
    </row>
    <row r="76" spans="1:13" x14ac:dyDescent="0.25">
      <c r="A76" s="1">
        <v>2</v>
      </c>
      <c r="B76" s="116" t="s">
        <v>78</v>
      </c>
      <c r="C76" s="117">
        <v>1879</v>
      </c>
      <c r="D76" s="118">
        <v>-0.63592327068397592</v>
      </c>
      <c r="E76" s="117">
        <v>2328</v>
      </c>
      <c r="F76" s="118">
        <f t="shared" ref="F76:J87" si="10">IFERROR(E76/C76-1,"-")</f>
        <v>0.23895689196381054</v>
      </c>
      <c r="G76" s="117">
        <v>1682</v>
      </c>
      <c r="H76" s="118">
        <f t="shared" si="10"/>
        <v>-0.27749140893470792</v>
      </c>
      <c r="I76" s="117">
        <v>674</v>
      </c>
      <c r="J76" s="118">
        <f t="shared" si="10"/>
        <v>-0.59928656361474442</v>
      </c>
      <c r="K76" s="117">
        <v>1487</v>
      </c>
      <c r="L76" s="118">
        <f t="shared" si="9"/>
        <v>1.2062314540059349</v>
      </c>
    </row>
    <row r="77" spans="1:13" x14ac:dyDescent="0.25">
      <c r="A77" s="1">
        <v>3</v>
      </c>
      <c r="B77" s="116" t="s">
        <v>80</v>
      </c>
      <c r="C77" s="117">
        <v>2145</v>
      </c>
      <c r="D77" s="118">
        <v>-0.61771520228123333</v>
      </c>
      <c r="E77" s="117">
        <v>3322</v>
      </c>
      <c r="F77" s="118">
        <f t="shared" si="10"/>
        <v>0.54871794871794877</v>
      </c>
      <c r="G77" s="117">
        <v>3987</v>
      </c>
      <c r="H77" s="118">
        <f t="shared" si="10"/>
        <v>0.20018061408789878</v>
      </c>
      <c r="I77" s="117">
        <v>693</v>
      </c>
      <c r="J77" s="118">
        <f t="shared" si="10"/>
        <v>-0.82618510158013547</v>
      </c>
      <c r="K77" s="117">
        <v>1665</v>
      </c>
      <c r="L77" s="118">
        <f t="shared" si="9"/>
        <v>1.4025974025974026</v>
      </c>
    </row>
    <row r="78" spans="1:13" x14ac:dyDescent="0.25">
      <c r="A78" s="1">
        <v>4</v>
      </c>
      <c r="B78" s="116" t="s">
        <v>82</v>
      </c>
      <c r="C78" s="117">
        <v>5975</v>
      </c>
      <c r="D78" s="118">
        <v>-0.31518624641833815</v>
      </c>
      <c r="E78" s="117">
        <v>7930</v>
      </c>
      <c r="F78" s="118">
        <f t="shared" si="10"/>
        <v>0.32719665271966525</v>
      </c>
      <c r="G78" s="117">
        <v>2539</v>
      </c>
      <c r="H78" s="118">
        <f t="shared" si="10"/>
        <v>-0.67982345523329135</v>
      </c>
      <c r="I78" s="117">
        <v>3099</v>
      </c>
      <c r="J78" s="118">
        <f t="shared" si="10"/>
        <v>0.22055927530523833</v>
      </c>
      <c r="K78" s="117">
        <v>4706</v>
      </c>
      <c r="L78" s="118">
        <f t="shared" si="9"/>
        <v>0.51855437237818647</v>
      </c>
    </row>
    <row r="79" spans="1:13" x14ac:dyDescent="0.25">
      <c r="A79" s="1">
        <v>5</v>
      </c>
      <c r="B79" s="116" t="s">
        <v>84</v>
      </c>
      <c r="C79" s="117">
        <v>5049</v>
      </c>
      <c r="D79" s="118">
        <v>-0.35844980940279547</v>
      </c>
      <c r="E79" s="117">
        <v>4755</v>
      </c>
      <c r="F79" s="118">
        <f t="shared" si="10"/>
        <v>-5.8229352346999441E-2</v>
      </c>
      <c r="G79" s="117">
        <v>2991</v>
      </c>
      <c r="H79" s="118">
        <f t="shared" si="10"/>
        <v>-0.3709779179810726</v>
      </c>
      <c r="I79" s="117">
        <v>2488</v>
      </c>
      <c r="J79" s="118">
        <f t="shared" si="10"/>
        <v>-0.1681711802072885</v>
      </c>
      <c r="K79" s="117">
        <v>7733</v>
      </c>
      <c r="L79" s="118">
        <f t="shared" si="9"/>
        <v>2.108118971061093</v>
      </c>
    </row>
    <row r="80" spans="1:13" x14ac:dyDescent="0.25">
      <c r="A80" s="1">
        <v>6</v>
      </c>
      <c r="B80" s="116" t="s">
        <v>86</v>
      </c>
      <c r="C80" s="117">
        <v>3205</v>
      </c>
      <c r="D80" s="118">
        <v>-8.2187857961053878E-2</v>
      </c>
      <c r="E80" s="117">
        <v>6156</v>
      </c>
      <c r="F80" s="118">
        <f t="shared" si="10"/>
        <v>0.92074882995319807</v>
      </c>
      <c r="G80" s="117">
        <v>5195</v>
      </c>
      <c r="H80" s="118">
        <f t="shared" si="10"/>
        <v>-0.15610786224821316</v>
      </c>
      <c r="I80" s="117">
        <v>3556</v>
      </c>
      <c r="J80" s="118">
        <f t="shared" si="10"/>
        <v>-0.31549566891241576</v>
      </c>
      <c r="K80" s="117">
        <v>10313</v>
      </c>
      <c r="L80" s="118">
        <f t="shared" si="9"/>
        <v>1.9001687289088864</v>
      </c>
    </row>
    <row r="81" spans="1:13" x14ac:dyDescent="0.25">
      <c r="A81" s="1">
        <v>7</v>
      </c>
      <c r="B81" s="116" t="s">
        <v>88</v>
      </c>
      <c r="C81" s="117">
        <v>8428</v>
      </c>
      <c r="D81" s="118">
        <v>0.20883534136546178</v>
      </c>
      <c r="E81" s="117">
        <v>15691</v>
      </c>
      <c r="F81" s="118">
        <f t="shared" si="10"/>
        <v>0.8617702895111532</v>
      </c>
      <c r="G81" s="117">
        <v>7798</v>
      </c>
      <c r="H81" s="118">
        <f t="shared" si="10"/>
        <v>-0.5030272130520681</v>
      </c>
      <c r="I81" s="117">
        <v>11890</v>
      </c>
      <c r="J81" s="118">
        <f t="shared" si="10"/>
        <v>0.52474993588099506</v>
      </c>
      <c r="K81" s="117">
        <v>9514</v>
      </c>
      <c r="L81" s="118">
        <f t="shared" si="9"/>
        <v>-0.19983179142136254</v>
      </c>
    </row>
    <row r="82" spans="1:13" x14ac:dyDescent="0.25">
      <c r="A82" s="1">
        <v>8</v>
      </c>
      <c r="B82" s="116" t="s">
        <v>90</v>
      </c>
      <c r="C82" s="117">
        <v>13552</v>
      </c>
      <c r="D82" s="118">
        <v>-0.25102243837736271</v>
      </c>
      <c r="E82" s="117">
        <v>8431</v>
      </c>
      <c r="F82" s="118">
        <f t="shared" si="10"/>
        <v>-0.3778778040141676</v>
      </c>
      <c r="G82" s="117">
        <v>7937</v>
      </c>
      <c r="H82" s="118">
        <f t="shared" si="10"/>
        <v>-5.8593286680109102E-2</v>
      </c>
      <c r="I82" s="117">
        <v>10889</v>
      </c>
      <c r="J82" s="118">
        <f t="shared" si="10"/>
        <v>0.37192894040569491</v>
      </c>
      <c r="K82" s="117"/>
      <c r="L82" s="118"/>
    </row>
    <row r="83" spans="1:13" x14ac:dyDescent="0.25">
      <c r="A83" s="1">
        <v>9</v>
      </c>
      <c r="B83" s="116" t="s">
        <v>92</v>
      </c>
      <c r="C83" s="117">
        <v>7224</v>
      </c>
      <c r="D83" s="118">
        <v>-0.29508196721311475</v>
      </c>
      <c r="E83" s="117">
        <v>6609</v>
      </c>
      <c r="F83" s="118">
        <f t="shared" si="10"/>
        <v>-8.5132890365448466E-2</v>
      </c>
      <c r="G83" s="117">
        <v>4531</v>
      </c>
      <c r="H83" s="118">
        <f t="shared" si="10"/>
        <v>-0.31441973067029805</v>
      </c>
      <c r="I83" s="117">
        <v>11153</v>
      </c>
      <c r="J83" s="118">
        <f t="shared" si="10"/>
        <v>1.4614875303465018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3152</v>
      </c>
      <c r="D84" s="118">
        <v>-0.63433874709976801</v>
      </c>
      <c r="E84" s="117">
        <v>4290</v>
      </c>
      <c r="F84" s="118">
        <f t="shared" si="10"/>
        <v>0.36104060913705593</v>
      </c>
      <c r="G84" s="117">
        <v>6827</v>
      </c>
      <c r="H84" s="118">
        <f t="shared" si="10"/>
        <v>0.59137529137529143</v>
      </c>
      <c r="I84" s="117">
        <v>4754</v>
      </c>
      <c r="J84" s="118">
        <f t="shared" si="10"/>
        <v>-0.30364728284751719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1849</v>
      </c>
      <c r="D85" s="118">
        <v>-0.28939277478862413</v>
      </c>
      <c r="E85" s="117">
        <v>1747</v>
      </c>
      <c r="F85" s="118">
        <f t="shared" si="10"/>
        <v>-5.516495402920496E-2</v>
      </c>
      <c r="G85" s="117">
        <v>1477</v>
      </c>
      <c r="H85" s="118">
        <f t="shared" si="10"/>
        <v>-0.15455065827132231</v>
      </c>
      <c r="I85" s="117">
        <v>1130</v>
      </c>
      <c r="J85" s="118">
        <f t="shared" si="10"/>
        <v>-0.23493568043331081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3838</v>
      </c>
      <c r="D86" s="118">
        <v>7.2966172770478011E-2</v>
      </c>
      <c r="E86" s="117">
        <v>2294</v>
      </c>
      <c r="F86" s="118">
        <f t="shared" si="10"/>
        <v>-0.40229286086503391</v>
      </c>
      <c r="G86" s="117">
        <v>954</v>
      </c>
      <c r="H86" s="118">
        <f t="shared" si="10"/>
        <v>-0.58413251961639057</v>
      </c>
      <c r="I86" s="117">
        <v>2380</v>
      </c>
      <c r="J86" s="118">
        <f t="shared" si="10"/>
        <v>1.4947589098532497</v>
      </c>
      <c r="K86" s="117"/>
      <c r="L86" s="118"/>
    </row>
    <row r="87" spans="1:13" ht="15.75" x14ac:dyDescent="0.25">
      <c r="B87" s="119" t="s">
        <v>32</v>
      </c>
      <c r="C87" s="120">
        <v>57602</v>
      </c>
      <c r="D87" s="121">
        <v>-0.33359556671332879</v>
      </c>
      <c r="E87" s="120">
        <v>67596</v>
      </c>
      <c r="F87" s="121">
        <f t="shared" si="10"/>
        <v>0.17350092010694063</v>
      </c>
      <c r="G87" s="120">
        <v>47888</v>
      </c>
      <c r="H87" s="121">
        <f t="shared" si="10"/>
        <v>-0.29155571335581987</v>
      </c>
      <c r="I87" s="120">
        <v>53311</v>
      </c>
      <c r="J87" s="121">
        <f t="shared" si="10"/>
        <v>0.11324340126962906</v>
      </c>
      <c r="K87" s="120">
        <v>36915</v>
      </c>
      <c r="L87" s="121">
        <v>0.60465116279069764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  <c r="I90" s="122"/>
      <c r="L90" s="81"/>
    </row>
    <row r="92" spans="1:13" ht="48.75" customHeight="1" thickBot="1" x14ac:dyDescent="0.3">
      <c r="B92" s="274" t="s">
        <v>289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9" t="s">
        <v>112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4">
        <f>$C$7</f>
        <v>2022</v>
      </c>
      <c r="D95" s="302"/>
      <c r="E95" s="301">
        <f>$E$7</f>
        <v>2023</v>
      </c>
      <c r="F95" s="302"/>
      <c r="G95" s="301">
        <f>$G$7</f>
        <v>2024</v>
      </c>
      <c r="H95" s="302"/>
      <c r="I95" s="301">
        <f>$I$7</f>
        <v>2025</v>
      </c>
      <c r="J95" s="302"/>
      <c r="K95" s="301">
        <f>$K$7</f>
        <v>2026</v>
      </c>
      <c r="L95" s="303"/>
    </row>
    <row r="96" spans="1:13" ht="16.5" thickTop="1" thickBot="1" x14ac:dyDescent="0.3">
      <c r="B96" s="87"/>
      <c r="C96" s="113" t="s">
        <v>74</v>
      </c>
      <c r="D96" s="114" t="str">
        <f>CONCATENATE("var. ",RIGHT(C95,2),"/",RIGHT(C95-1,2))</f>
        <v>var. 22/21</v>
      </c>
      <c r="E96" s="115" t="s">
        <v>74</v>
      </c>
      <c r="F96" s="114" t="s">
        <v>261</v>
      </c>
      <c r="G96" s="115" t="s">
        <v>74</v>
      </c>
      <c r="H96" s="114" t="s">
        <v>261</v>
      </c>
      <c r="I96" s="115" t="s">
        <v>74</v>
      </c>
      <c r="J96" s="114" t="s">
        <v>261</v>
      </c>
      <c r="K96" s="115" t="s">
        <v>74</v>
      </c>
      <c r="L96" s="114" t="s">
        <v>286</v>
      </c>
    </row>
    <row r="97" spans="2:12" x14ac:dyDescent="0.25">
      <c r="B97" s="116" t="s">
        <v>76</v>
      </c>
      <c r="C97" s="117">
        <v>110611</v>
      </c>
      <c r="D97" s="118">
        <v>4.9673608113940437</v>
      </c>
      <c r="E97" s="117">
        <v>156236</v>
      </c>
      <c r="F97" s="118">
        <f t="shared" ref="F97:J109" si="11">IFERROR(E97/C97-1,"-")</f>
        <v>0.41248157958973342</v>
      </c>
      <c r="G97" s="117">
        <v>171091</v>
      </c>
      <c r="H97" s="118">
        <f t="shared" si="11"/>
        <v>9.5080519214521653E-2</v>
      </c>
      <c r="I97" s="117">
        <v>165754</v>
      </c>
      <c r="J97" s="118">
        <f t="shared" si="11"/>
        <v>-3.1193926039359221E-2</v>
      </c>
      <c r="K97" s="117">
        <v>166911</v>
      </c>
      <c r="L97" s="118">
        <f t="shared" ref="L97:L103" si="12">IFERROR(K97/I97-1,"-")</f>
        <v>6.9802237050087257E-3</v>
      </c>
    </row>
    <row r="98" spans="2:12" x14ac:dyDescent="0.25">
      <c r="B98" s="116" t="s">
        <v>78</v>
      </c>
      <c r="C98" s="117">
        <v>137218</v>
      </c>
      <c r="D98" s="118">
        <v>10.125182422571752</v>
      </c>
      <c r="E98" s="117">
        <v>151743</v>
      </c>
      <c r="F98" s="118">
        <f t="shared" si="11"/>
        <v>0.10585345945867153</v>
      </c>
      <c r="G98" s="117">
        <v>163400</v>
      </c>
      <c r="H98" s="118">
        <f t="shared" si="11"/>
        <v>7.6820677065828402E-2</v>
      </c>
      <c r="I98" s="117">
        <v>165672</v>
      </c>
      <c r="J98" s="118">
        <f t="shared" si="11"/>
        <v>1.3904528763769797E-2</v>
      </c>
      <c r="K98" s="117">
        <v>163873</v>
      </c>
      <c r="L98" s="118">
        <f t="shared" si="12"/>
        <v>-1.0858805350330791E-2</v>
      </c>
    </row>
    <row r="99" spans="2:12" x14ac:dyDescent="0.25">
      <c r="B99" s="116" t="s">
        <v>80</v>
      </c>
      <c r="C99" s="117">
        <v>144147</v>
      </c>
      <c r="D99" s="118">
        <v>8.5071230708349823</v>
      </c>
      <c r="E99" s="117">
        <v>139689</v>
      </c>
      <c r="F99" s="118">
        <f t="shared" si="11"/>
        <v>-3.0926762263522645E-2</v>
      </c>
      <c r="G99" s="117">
        <v>169538</v>
      </c>
      <c r="H99" s="118">
        <f t="shared" si="11"/>
        <v>0.21368182176119799</v>
      </c>
      <c r="I99" s="117">
        <v>162929</v>
      </c>
      <c r="J99" s="118">
        <f t="shared" si="11"/>
        <v>-3.8982411022897567E-2</v>
      </c>
      <c r="K99" s="117">
        <v>163375</v>
      </c>
      <c r="L99" s="118">
        <f t="shared" si="12"/>
        <v>2.737388678504038E-3</v>
      </c>
    </row>
    <row r="100" spans="2:12" x14ac:dyDescent="0.25">
      <c r="B100" s="116" t="s">
        <v>82</v>
      </c>
      <c r="C100" s="117">
        <v>143925</v>
      </c>
      <c r="D100" s="118">
        <v>11.199101542634345</v>
      </c>
      <c r="E100" s="117">
        <v>133479</v>
      </c>
      <c r="F100" s="118">
        <f t="shared" si="11"/>
        <v>-7.25794684731631E-2</v>
      </c>
      <c r="G100" s="117">
        <v>149421</v>
      </c>
      <c r="H100" s="118">
        <f t="shared" si="11"/>
        <v>0.11943451778931524</v>
      </c>
      <c r="I100" s="117">
        <v>151843</v>
      </c>
      <c r="J100" s="118">
        <f t="shared" si="11"/>
        <v>1.6209234311107545E-2</v>
      </c>
      <c r="K100" s="117">
        <v>144616</v>
      </c>
      <c r="L100" s="118">
        <f t="shared" si="12"/>
        <v>-4.7595213477078291E-2</v>
      </c>
    </row>
    <row r="101" spans="2:12" x14ac:dyDescent="0.25">
      <c r="B101" s="116" t="s">
        <v>84</v>
      </c>
      <c r="C101" s="117">
        <v>118400</v>
      </c>
      <c r="D101" s="118">
        <v>7.6372920922089289</v>
      </c>
      <c r="E101" s="117">
        <v>132335</v>
      </c>
      <c r="F101" s="118">
        <f t="shared" si="11"/>
        <v>0.11769425675675671</v>
      </c>
      <c r="G101" s="117">
        <v>153273</v>
      </c>
      <c r="H101" s="118">
        <f t="shared" si="11"/>
        <v>0.15821966977745872</v>
      </c>
      <c r="I101" s="117">
        <v>136165</v>
      </c>
      <c r="J101" s="118">
        <f t="shared" si="11"/>
        <v>-0.11161783223398769</v>
      </c>
      <c r="K101" s="117">
        <v>130317</v>
      </c>
      <c r="L101" s="118">
        <f t="shared" si="12"/>
        <v>-4.294789409907096E-2</v>
      </c>
    </row>
    <row r="102" spans="2:12" x14ac:dyDescent="0.25">
      <c r="B102" s="116" t="s">
        <v>86</v>
      </c>
      <c r="C102" s="117">
        <v>125009</v>
      </c>
      <c r="D102" s="118">
        <v>9.7803552949292865</v>
      </c>
      <c r="E102" s="117">
        <v>130573</v>
      </c>
      <c r="F102" s="118">
        <f t="shared" si="11"/>
        <v>4.4508795366733578E-2</v>
      </c>
      <c r="G102" s="117">
        <v>147800</v>
      </c>
      <c r="H102" s="118">
        <f t="shared" si="11"/>
        <v>0.13193386075222291</v>
      </c>
      <c r="I102" s="117">
        <v>146652</v>
      </c>
      <c r="J102" s="118">
        <f t="shared" si="11"/>
        <v>-7.7672530446549759E-3</v>
      </c>
      <c r="K102" s="117">
        <v>136009</v>
      </c>
      <c r="L102" s="118">
        <f t="shared" si="12"/>
        <v>-7.2573166407549849E-2</v>
      </c>
    </row>
    <row r="103" spans="2:12" x14ac:dyDescent="0.25">
      <c r="B103" s="116" t="s">
        <v>88</v>
      </c>
      <c r="C103" s="117">
        <v>142649</v>
      </c>
      <c r="D103" s="118">
        <v>2.3367406610371688</v>
      </c>
      <c r="E103" s="117">
        <v>152930</v>
      </c>
      <c r="F103" s="118">
        <f t="shared" si="11"/>
        <v>7.2072008916991948E-2</v>
      </c>
      <c r="G103" s="117">
        <v>158620</v>
      </c>
      <c r="H103" s="118">
        <f t="shared" si="11"/>
        <v>3.7206565095141642E-2</v>
      </c>
      <c r="I103" s="117">
        <v>166590</v>
      </c>
      <c r="J103" s="118">
        <f t="shared" si="11"/>
        <v>5.0245870634220147E-2</v>
      </c>
      <c r="K103" s="117">
        <v>162945</v>
      </c>
      <c r="L103" s="118">
        <f t="shared" si="12"/>
        <v>-2.1880064829821744E-2</v>
      </c>
    </row>
    <row r="104" spans="2:12" x14ac:dyDescent="0.25">
      <c r="B104" s="116" t="s">
        <v>90</v>
      </c>
      <c r="C104" s="117">
        <v>156262</v>
      </c>
      <c r="D104" s="118">
        <v>1.5155266504612115</v>
      </c>
      <c r="E104" s="117">
        <v>164834</v>
      </c>
      <c r="F104" s="118">
        <f t="shared" si="11"/>
        <v>5.4856587014117331E-2</v>
      </c>
      <c r="G104" s="117">
        <v>161517</v>
      </c>
      <c r="H104" s="118">
        <f t="shared" si="11"/>
        <v>-2.012327553781379E-2</v>
      </c>
      <c r="I104" s="117">
        <v>166410</v>
      </c>
      <c r="J104" s="118">
        <f t="shared" si="11"/>
        <v>3.0294024777577588E-2</v>
      </c>
      <c r="K104" s="117"/>
      <c r="L104" s="118"/>
    </row>
    <row r="105" spans="2:12" x14ac:dyDescent="0.25">
      <c r="B105" s="116" t="s">
        <v>92</v>
      </c>
      <c r="C105" s="117">
        <v>123782</v>
      </c>
      <c r="D105" s="118">
        <v>0.73471046583328659</v>
      </c>
      <c r="E105" s="117">
        <v>138541</v>
      </c>
      <c r="F105" s="118">
        <f t="shared" si="11"/>
        <v>0.11923381428640667</v>
      </c>
      <c r="G105" s="117">
        <v>134625</v>
      </c>
      <c r="H105" s="118">
        <f t="shared" si="11"/>
        <v>-2.8266000678499492E-2</v>
      </c>
      <c r="I105" s="117">
        <v>143628</v>
      </c>
      <c r="J105" s="118">
        <f t="shared" si="11"/>
        <v>6.687465181058494E-2</v>
      </c>
      <c r="K105" s="117"/>
      <c r="L105" s="118"/>
    </row>
    <row r="106" spans="2:12" x14ac:dyDescent="0.25">
      <c r="B106" s="116" t="s">
        <v>94</v>
      </c>
      <c r="C106" s="117">
        <v>148245</v>
      </c>
      <c r="D106" s="118">
        <v>0.19876278656046575</v>
      </c>
      <c r="E106" s="117">
        <v>163070</v>
      </c>
      <c r="F106" s="118">
        <f t="shared" si="11"/>
        <v>0.10000337279503535</v>
      </c>
      <c r="G106" s="117">
        <v>166146</v>
      </c>
      <c r="H106" s="118">
        <f t="shared" si="11"/>
        <v>1.8863064941436303E-2</v>
      </c>
      <c r="I106" s="117">
        <v>171953</v>
      </c>
      <c r="J106" s="118">
        <f t="shared" si="11"/>
        <v>3.4951187509780546E-2</v>
      </c>
      <c r="K106" s="117"/>
      <c r="L106" s="118"/>
    </row>
    <row r="107" spans="2:12" x14ac:dyDescent="0.25">
      <c r="B107" s="116" t="s">
        <v>96</v>
      </c>
      <c r="C107" s="117">
        <v>149094</v>
      </c>
      <c r="D107" s="118">
        <v>0.11922349337897487</v>
      </c>
      <c r="E107" s="117">
        <v>159961</v>
      </c>
      <c r="F107" s="118">
        <f t="shared" si="11"/>
        <v>7.2886903564194361E-2</v>
      </c>
      <c r="G107" s="117">
        <v>156940</v>
      </c>
      <c r="H107" s="118">
        <f t="shared" si="11"/>
        <v>-1.8885853426772736E-2</v>
      </c>
      <c r="I107" s="117">
        <v>156848</v>
      </c>
      <c r="J107" s="118">
        <f t="shared" si="11"/>
        <v>-5.862112909391648E-4</v>
      </c>
      <c r="K107" s="117"/>
      <c r="L107" s="118"/>
    </row>
    <row r="108" spans="2:12" x14ac:dyDescent="0.25">
      <c r="B108" s="116" t="s">
        <v>98</v>
      </c>
      <c r="C108" s="117">
        <v>148556</v>
      </c>
      <c r="D108" s="118">
        <v>0.27233018439692014</v>
      </c>
      <c r="E108" s="117">
        <v>152113</v>
      </c>
      <c r="F108" s="118">
        <f t="shared" si="11"/>
        <v>2.3943832628773087E-2</v>
      </c>
      <c r="G108" s="117">
        <v>154995</v>
      </c>
      <c r="H108" s="118">
        <f t="shared" si="11"/>
        <v>1.8946441132579039E-2</v>
      </c>
      <c r="I108" s="117">
        <v>156094</v>
      </c>
      <c r="J108" s="118">
        <f t="shared" si="11"/>
        <v>7.0905513081067628E-3</v>
      </c>
      <c r="K108" s="117"/>
      <c r="L108" s="118"/>
    </row>
    <row r="109" spans="2:12" ht="15.75" x14ac:dyDescent="0.25">
      <c r="B109" s="119" t="s">
        <v>32</v>
      </c>
      <c r="C109" s="120">
        <v>1647898</v>
      </c>
      <c r="D109" s="121">
        <v>1.6033308267350819</v>
      </c>
      <c r="E109" s="120">
        <v>1775504</v>
      </c>
      <c r="F109" s="121">
        <f t="shared" si="11"/>
        <v>7.7435617981209903E-2</v>
      </c>
      <c r="G109" s="120">
        <v>1887366</v>
      </c>
      <c r="H109" s="121">
        <f t="shared" si="11"/>
        <v>6.3002955780443237E-2</v>
      </c>
      <c r="I109" s="120">
        <v>1890538</v>
      </c>
      <c r="J109" s="121">
        <f t="shared" si="11"/>
        <v>1.6806491162817405E-3</v>
      </c>
      <c r="K109" s="120">
        <v>1068046</v>
      </c>
      <c r="L109" s="121">
        <v>-2.5154138580966712E-2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  <c r="I112" s="122"/>
      <c r="L112" s="81"/>
    </row>
    <row r="114" spans="1:13" ht="48.75" customHeight="1" thickBot="1" x14ac:dyDescent="0.3">
      <c r="B114" s="274" t="s">
        <v>290</v>
      </c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9" t="s">
        <v>115</v>
      </c>
      <c r="D116" s="300"/>
      <c r="E116" s="300"/>
      <c r="F116" s="300"/>
      <c r="G116" s="300"/>
      <c r="H116" s="300"/>
      <c r="I116" s="300"/>
      <c r="J116" s="300"/>
      <c r="K116" s="300"/>
      <c r="L116" s="300"/>
    </row>
    <row r="117" spans="1:13" ht="22.5" thickTop="1" thickBot="1" x14ac:dyDescent="0.3">
      <c r="B117" s="112"/>
      <c r="C117" s="304">
        <f>$C$7</f>
        <v>2022</v>
      </c>
      <c r="D117" s="302"/>
      <c r="E117" s="301">
        <f>$E$7</f>
        <v>2023</v>
      </c>
      <c r="F117" s="302"/>
      <c r="G117" s="301">
        <f>$G$7</f>
        <v>2024</v>
      </c>
      <c r="H117" s="302"/>
      <c r="I117" s="301">
        <f>$I$7</f>
        <v>2025</v>
      </c>
      <c r="J117" s="302"/>
      <c r="K117" s="301">
        <f>$K$7</f>
        <v>2026</v>
      </c>
      <c r="L117" s="303"/>
    </row>
    <row r="118" spans="1:13" ht="16.5" thickTop="1" thickBot="1" x14ac:dyDescent="0.3">
      <c r="B118" s="87"/>
      <c r="C118" s="113" t="s">
        <v>74</v>
      </c>
      <c r="D118" s="114" t="str">
        <f>CONCATENATE("var. ",RIGHT(C117,2),"/",RIGHT(C117-1,2))</f>
        <v>var. 22/21</v>
      </c>
      <c r="E118" s="115" t="s">
        <v>74</v>
      </c>
      <c r="F118" s="114" t="s">
        <v>261</v>
      </c>
      <c r="G118" s="115" t="s">
        <v>74</v>
      </c>
      <c r="H118" s="114" t="s">
        <v>261</v>
      </c>
      <c r="I118" s="115" t="s">
        <v>74</v>
      </c>
      <c r="J118" s="114" t="s">
        <v>261</v>
      </c>
      <c r="K118" s="115" t="s">
        <v>74</v>
      </c>
      <c r="L118" s="114" t="s">
        <v>286</v>
      </c>
    </row>
    <row r="119" spans="1:13" x14ac:dyDescent="0.25">
      <c r="B119" s="116" t="s">
        <v>76</v>
      </c>
      <c r="C119" s="117">
        <v>36008</v>
      </c>
      <c r="D119" s="118">
        <v>45.521963824289408</v>
      </c>
      <c r="E119" s="117">
        <v>59113</v>
      </c>
      <c r="F119" s="118">
        <f t="shared" ref="F119:J131" si="13">IFERROR(E119/C119-1,"-")</f>
        <v>0.64166296378582532</v>
      </c>
      <c r="G119" s="117">
        <v>68773</v>
      </c>
      <c r="H119" s="118">
        <f t="shared" si="13"/>
        <v>0.16341583069713939</v>
      </c>
      <c r="I119" s="117">
        <v>72901</v>
      </c>
      <c r="J119" s="118">
        <f t="shared" si="13"/>
        <v>6.0023555755892577E-2</v>
      </c>
      <c r="K119" s="117">
        <v>68988</v>
      </c>
      <c r="L119" s="118">
        <f t="shared" ref="L119:L125" si="14">IFERROR(K119/I119-1,"-")</f>
        <v>-5.3675532571569651E-2</v>
      </c>
    </row>
    <row r="120" spans="1:13" x14ac:dyDescent="0.25">
      <c r="B120" s="116" t="s">
        <v>78</v>
      </c>
      <c r="C120" s="117">
        <v>53181</v>
      </c>
      <c r="D120" s="118">
        <v>153.59593023255815</v>
      </c>
      <c r="E120" s="117">
        <v>57709</v>
      </c>
      <c r="F120" s="118">
        <f t="shared" si="13"/>
        <v>8.5143190237114696E-2</v>
      </c>
      <c r="G120" s="117">
        <v>68185</v>
      </c>
      <c r="H120" s="118">
        <f t="shared" si="13"/>
        <v>0.18153147689268567</v>
      </c>
      <c r="I120" s="117">
        <v>72176</v>
      </c>
      <c r="J120" s="118">
        <f t="shared" si="13"/>
        <v>5.8531935176358463E-2</v>
      </c>
      <c r="K120" s="117">
        <v>70434</v>
      </c>
      <c r="L120" s="118">
        <f t="shared" si="14"/>
        <v>-2.413544668587897E-2</v>
      </c>
    </row>
    <row r="121" spans="1:13" x14ac:dyDescent="0.25">
      <c r="B121" s="116" t="s">
        <v>80</v>
      </c>
      <c r="C121" s="117">
        <v>65273</v>
      </c>
      <c r="D121" s="118">
        <v>262.19758064516128</v>
      </c>
      <c r="E121" s="117">
        <v>46927</v>
      </c>
      <c r="F121" s="118">
        <f t="shared" si="13"/>
        <v>-0.28106567799855986</v>
      </c>
      <c r="G121" s="117">
        <v>62209</v>
      </c>
      <c r="H121" s="118">
        <f t="shared" si="13"/>
        <v>0.3256547403413812</v>
      </c>
      <c r="I121" s="117">
        <v>65836</v>
      </c>
      <c r="J121" s="118">
        <f t="shared" si="13"/>
        <v>5.8303460914015615E-2</v>
      </c>
      <c r="K121" s="117">
        <v>72644</v>
      </c>
      <c r="L121" s="118">
        <f t="shared" si="14"/>
        <v>0.1034084695303481</v>
      </c>
    </row>
    <row r="122" spans="1:13" x14ac:dyDescent="0.25">
      <c r="B122" s="116" t="s">
        <v>82</v>
      </c>
      <c r="C122" s="117">
        <v>69119</v>
      </c>
      <c r="D122" s="118">
        <v>775.61797752808991</v>
      </c>
      <c r="E122" s="117">
        <v>48951</v>
      </c>
      <c r="F122" s="118">
        <f t="shared" si="13"/>
        <v>-0.29178662885747764</v>
      </c>
      <c r="G122" s="117">
        <v>65140</v>
      </c>
      <c r="H122" s="118">
        <f t="shared" si="13"/>
        <v>0.33071847357561635</v>
      </c>
      <c r="I122" s="117">
        <v>70585</v>
      </c>
      <c r="J122" s="118">
        <f t="shared" si="13"/>
        <v>8.3589192508443322E-2</v>
      </c>
      <c r="K122" s="117">
        <v>67507</v>
      </c>
      <c r="L122" s="118">
        <f t="shared" si="14"/>
        <v>-4.3606998654105E-2</v>
      </c>
    </row>
    <row r="123" spans="1:13" x14ac:dyDescent="0.25">
      <c r="B123" s="116" t="s">
        <v>84</v>
      </c>
      <c r="C123" s="117">
        <v>59127</v>
      </c>
      <c r="D123" s="118">
        <v>353.05389221556885</v>
      </c>
      <c r="E123" s="117">
        <v>59272</v>
      </c>
      <c r="F123" s="118">
        <f t="shared" si="13"/>
        <v>2.4523483349401243E-3</v>
      </c>
      <c r="G123" s="117">
        <v>74566</v>
      </c>
      <c r="H123" s="118">
        <f t="shared" si="13"/>
        <v>0.2580307733837226</v>
      </c>
      <c r="I123" s="117">
        <v>74655</v>
      </c>
      <c r="J123" s="118">
        <f t="shared" si="13"/>
        <v>1.1935734785291086E-3</v>
      </c>
      <c r="K123" s="117">
        <v>61122</v>
      </c>
      <c r="L123" s="118">
        <f t="shared" si="14"/>
        <v>-0.18127385975487242</v>
      </c>
    </row>
    <row r="124" spans="1:13" x14ac:dyDescent="0.25">
      <c r="B124" s="116" t="s">
        <v>86</v>
      </c>
      <c r="C124" s="117">
        <v>59135</v>
      </c>
      <c r="D124" s="118">
        <v>120.17827868852459</v>
      </c>
      <c r="E124" s="117">
        <v>59708</v>
      </c>
      <c r="F124" s="118">
        <f t="shared" si="13"/>
        <v>9.689693075167094E-3</v>
      </c>
      <c r="G124" s="117">
        <v>77243</v>
      </c>
      <c r="H124" s="118">
        <f t="shared" si="13"/>
        <v>0.293679238962953</v>
      </c>
      <c r="I124" s="117">
        <v>76127</v>
      </c>
      <c r="J124" s="118">
        <f t="shared" si="13"/>
        <v>-1.4447911137578817E-2</v>
      </c>
      <c r="K124" s="117">
        <v>68323</v>
      </c>
      <c r="L124" s="118">
        <f t="shared" si="14"/>
        <v>-0.10251290606486529</v>
      </c>
    </row>
    <row r="125" spans="1:13" x14ac:dyDescent="0.25">
      <c r="B125" s="116" t="s">
        <v>88</v>
      </c>
      <c r="C125" s="117">
        <v>64510</v>
      </c>
      <c r="D125" s="118">
        <v>14.268639053254438</v>
      </c>
      <c r="E125" s="117">
        <v>69784</v>
      </c>
      <c r="F125" s="118">
        <f t="shared" si="13"/>
        <v>8.1754766702836879E-2</v>
      </c>
      <c r="G125" s="117">
        <v>76495</v>
      </c>
      <c r="H125" s="118">
        <f t="shared" si="13"/>
        <v>9.6168176086208979E-2</v>
      </c>
      <c r="I125" s="117">
        <v>80250</v>
      </c>
      <c r="J125" s="118">
        <f t="shared" si="13"/>
        <v>4.9088175697757919E-2</v>
      </c>
      <c r="K125" s="117">
        <v>77947</v>
      </c>
      <c r="L125" s="118">
        <f t="shared" si="14"/>
        <v>-2.869781931464177E-2</v>
      </c>
    </row>
    <row r="126" spans="1:13" x14ac:dyDescent="0.25">
      <c r="B126" s="116" t="s">
        <v>90</v>
      </c>
      <c r="C126" s="117">
        <v>78894</v>
      </c>
      <c r="D126" s="118">
        <v>4.3951993434999661</v>
      </c>
      <c r="E126" s="117">
        <v>76684</v>
      </c>
      <c r="F126" s="118">
        <f t="shared" si="13"/>
        <v>-2.8012269627601616E-2</v>
      </c>
      <c r="G126" s="117">
        <v>82370</v>
      </c>
      <c r="H126" s="118">
        <f t="shared" si="13"/>
        <v>7.4148453393145797E-2</v>
      </c>
      <c r="I126" s="117">
        <v>87951</v>
      </c>
      <c r="J126" s="118">
        <f t="shared" si="13"/>
        <v>6.7755250698069647E-2</v>
      </c>
      <c r="K126" s="117"/>
      <c r="L126" s="118"/>
    </row>
    <row r="127" spans="1:13" x14ac:dyDescent="0.25">
      <c r="B127" s="116" t="s">
        <v>92</v>
      </c>
      <c r="C127" s="117">
        <v>60744</v>
      </c>
      <c r="D127" s="118">
        <v>1.9122638795665932</v>
      </c>
      <c r="E127" s="117">
        <v>69941</v>
      </c>
      <c r="F127" s="118">
        <f t="shared" si="13"/>
        <v>0.15140590017121025</v>
      </c>
      <c r="G127" s="117">
        <v>69701</v>
      </c>
      <c r="H127" s="118">
        <f t="shared" si="13"/>
        <v>-3.4314636622295724E-3</v>
      </c>
      <c r="I127" s="117">
        <v>74942</v>
      </c>
      <c r="J127" s="118">
        <f t="shared" si="13"/>
        <v>7.51926084274257E-2</v>
      </c>
      <c r="K127" s="117"/>
      <c r="L127" s="118"/>
    </row>
    <row r="128" spans="1:13" x14ac:dyDescent="0.25">
      <c r="A128" s="122"/>
      <c r="B128" s="116" t="s">
        <v>94</v>
      </c>
      <c r="C128" s="117">
        <v>74615</v>
      </c>
      <c r="D128" s="118">
        <v>0.50309220201043492</v>
      </c>
      <c r="E128" s="117">
        <v>76376</v>
      </c>
      <c r="F128" s="118">
        <f t="shared" si="13"/>
        <v>2.3601152583260676E-2</v>
      </c>
      <c r="G128" s="117">
        <v>81903</v>
      </c>
      <c r="H128" s="118">
        <f t="shared" si="13"/>
        <v>7.2365664606682811E-2</v>
      </c>
      <c r="I128" s="117">
        <v>83011</v>
      </c>
      <c r="J128" s="118">
        <f t="shared" si="13"/>
        <v>1.352819799030569E-2</v>
      </c>
      <c r="K128" s="117"/>
      <c r="L128" s="118"/>
    </row>
    <row r="129" spans="2:13" x14ac:dyDescent="0.25">
      <c r="B129" s="116" t="s">
        <v>96</v>
      </c>
      <c r="C129" s="117">
        <v>58033</v>
      </c>
      <c r="D129" s="118">
        <v>0.10088210186853841</v>
      </c>
      <c r="E129" s="117">
        <v>64734</v>
      </c>
      <c r="F129" s="118">
        <f t="shared" si="13"/>
        <v>0.11546878500163693</v>
      </c>
      <c r="G129" s="117">
        <v>69290</v>
      </c>
      <c r="H129" s="118">
        <f t="shared" si="13"/>
        <v>7.0380325640312602E-2</v>
      </c>
      <c r="I129" s="117">
        <v>66356</v>
      </c>
      <c r="J129" s="118">
        <f t="shared" si="13"/>
        <v>-4.2343772550151537E-2</v>
      </c>
      <c r="K129" s="117"/>
      <c r="L129" s="118"/>
    </row>
    <row r="130" spans="2:13" x14ac:dyDescent="0.25">
      <c r="B130" s="116" t="s">
        <v>98</v>
      </c>
      <c r="C130" s="117">
        <v>61422</v>
      </c>
      <c r="D130" s="118">
        <v>0.582551788106771</v>
      </c>
      <c r="E130" s="117">
        <v>58399</v>
      </c>
      <c r="F130" s="118">
        <f t="shared" si="13"/>
        <v>-4.921689296994558E-2</v>
      </c>
      <c r="G130" s="117">
        <v>63488</v>
      </c>
      <c r="H130" s="118">
        <f t="shared" si="13"/>
        <v>8.7141903114779318E-2</v>
      </c>
      <c r="I130" s="117">
        <v>63934</v>
      </c>
      <c r="J130" s="118">
        <f t="shared" si="13"/>
        <v>7.0249495967742437E-3</v>
      </c>
      <c r="K130" s="117"/>
      <c r="L130" s="118"/>
    </row>
    <row r="131" spans="2:13" ht="15.75" x14ac:dyDescent="0.25">
      <c r="B131" s="119" t="s">
        <v>32</v>
      </c>
      <c r="C131" s="120">
        <v>740061</v>
      </c>
      <c r="D131" s="121">
        <v>3.0444027893149128</v>
      </c>
      <c r="E131" s="120">
        <v>747598</v>
      </c>
      <c r="F131" s="121">
        <f t="shared" si="13"/>
        <v>1.0184295618874684E-2</v>
      </c>
      <c r="G131" s="120">
        <v>859363</v>
      </c>
      <c r="H131" s="121">
        <f t="shared" si="13"/>
        <v>0.1494987948068347</v>
      </c>
      <c r="I131" s="120">
        <v>888724</v>
      </c>
      <c r="J131" s="121">
        <f t="shared" si="13"/>
        <v>3.4166004354388102E-2</v>
      </c>
      <c r="K131" s="120">
        <v>486965</v>
      </c>
      <c r="L131" s="121">
        <v>-4.98800070239791E-2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C134" s="122"/>
      <c r="I134" s="122"/>
      <c r="L134" s="81"/>
    </row>
    <row r="136" spans="2:13" ht="48.75" customHeight="1" thickBot="1" x14ac:dyDescent="0.3">
      <c r="B136" s="274" t="s">
        <v>291</v>
      </c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9" t="s">
        <v>118</v>
      </c>
      <c r="D138" s="300"/>
      <c r="E138" s="300"/>
      <c r="F138" s="300"/>
      <c r="G138" s="300"/>
      <c r="H138" s="300"/>
      <c r="I138" s="300"/>
      <c r="J138" s="300"/>
      <c r="K138" s="300"/>
      <c r="L138" s="300"/>
    </row>
    <row r="139" spans="2:13" ht="22.5" thickTop="1" thickBot="1" x14ac:dyDescent="0.3">
      <c r="B139" s="112"/>
      <c r="C139" s="304">
        <f>$C$7</f>
        <v>2022</v>
      </c>
      <c r="D139" s="302"/>
      <c r="E139" s="301">
        <f>$E$7</f>
        <v>2023</v>
      </c>
      <c r="F139" s="302"/>
      <c r="G139" s="301">
        <f>$G$7</f>
        <v>2024</v>
      </c>
      <c r="H139" s="302"/>
      <c r="I139" s="301">
        <f>$I$7</f>
        <v>2025</v>
      </c>
      <c r="J139" s="302"/>
      <c r="K139" s="301">
        <f>$K$7</f>
        <v>2026</v>
      </c>
      <c r="L139" s="303"/>
    </row>
    <row r="140" spans="2:13" ht="16.5" thickTop="1" thickBot="1" x14ac:dyDescent="0.3">
      <c r="B140" s="87"/>
      <c r="C140" s="113" t="s">
        <v>74</v>
      </c>
      <c r="D140" s="114" t="str">
        <f>CONCATENATE("var. ",RIGHT(C139,2),"/",RIGHT(C139-1,2))</f>
        <v>var. 22/21</v>
      </c>
      <c r="E140" s="115" t="s">
        <v>74</v>
      </c>
      <c r="F140" s="114" t="s">
        <v>261</v>
      </c>
      <c r="G140" s="115" t="s">
        <v>74</v>
      </c>
      <c r="H140" s="114" t="s">
        <v>261</v>
      </c>
      <c r="I140" s="115" t="s">
        <v>74</v>
      </c>
      <c r="J140" s="114" t="s">
        <v>261</v>
      </c>
      <c r="K140" s="115" t="s">
        <v>74</v>
      </c>
      <c r="L140" s="114" t="s">
        <v>286</v>
      </c>
    </row>
    <row r="141" spans="2:13" x14ac:dyDescent="0.25">
      <c r="B141" s="116" t="s">
        <v>76</v>
      </c>
      <c r="C141" s="117">
        <v>10166</v>
      </c>
      <c r="D141" s="118">
        <v>4.6134732192159031</v>
      </c>
      <c r="E141" s="117">
        <v>13510</v>
      </c>
      <c r="F141" s="118">
        <f t="shared" ref="F141:J153" si="15">IFERROR(E141/C141-1,"-")</f>
        <v>0.32893960259689159</v>
      </c>
      <c r="G141" s="117">
        <v>15329</v>
      </c>
      <c r="H141" s="118">
        <f t="shared" si="15"/>
        <v>0.13464100666173207</v>
      </c>
      <c r="I141" s="117">
        <v>14398</v>
      </c>
      <c r="J141" s="118">
        <f t="shared" si="15"/>
        <v>-6.0734555417835456E-2</v>
      </c>
      <c r="K141" s="117">
        <v>14127</v>
      </c>
      <c r="L141" s="118">
        <f t="shared" ref="L141:L147" si="16">IFERROR(K141/I141-1,"-")</f>
        <v>-1.882205861925268E-2</v>
      </c>
    </row>
    <row r="142" spans="2:13" x14ac:dyDescent="0.25">
      <c r="B142" s="116" t="s">
        <v>78</v>
      </c>
      <c r="C142" s="117">
        <v>9417</v>
      </c>
      <c r="D142" s="118">
        <v>5.9910913140311806</v>
      </c>
      <c r="E142" s="117">
        <v>15201</v>
      </c>
      <c r="F142" s="118">
        <f t="shared" si="15"/>
        <v>0.6142083466071997</v>
      </c>
      <c r="G142" s="117">
        <v>18617</v>
      </c>
      <c r="H142" s="118">
        <f t="shared" si="15"/>
        <v>0.22472205775935783</v>
      </c>
      <c r="I142" s="117">
        <v>15634</v>
      </c>
      <c r="J142" s="118">
        <f t="shared" si="15"/>
        <v>-0.16022989740559701</v>
      </c>
      <c r="K142" s="117">
        <v>14638</v>
      </c>
      <c r="L142" s="118">
        <f t="shared" si="16"/>
        <v>-6.3707304592554692E-2</v>
      </c>
    </row>
    <row r="143" spans="2:13" x14ac:dyDescent="0.25">
      <c r="B143" s="116" t="s">
        <v>80</v>
      </c>
      <c r="C143" s="117">
        <v>11533</v>
      </c>
      <c r="D143" s="118">
        <v>4.0472647702406999</v>
      </c>
      <c r="E143" s="117">
        <v>17535</v>
      </c>
      <c r="F143" s="118">
        <f t="shared" si="15"/>
        <v>0.52041966530824579</v>
      </c>
      <c r="G143" s="117">
        <v>27146</v>
      </c>
      <c r="H143" s="118">
        <f t="shared" si="15"/>
        <v>0.54810379241516971</v>
      </c>
      <c r="I143" s="117">
        <v>19555</v>
      </c>
      <c r="J143" s="118">
        <f t="shared" si="15"/>
        <v>-0.27963604214248872</v>
      </c>
      <c r="K143" s="117">
        <v>19683</v>
      </c>
      <c r="L143" s="118">
        <f t="shared" si="16"/>
        <v>6.5456405011505847E-3</v>
      </c>
    </row>
    <row r="144" spans="2:13" x14ac:dyDescent="0.25">
      <c r="B144" s="116" t="s">
        <v>82</v>
      </c>
      <c r="C144" s="117">
        <v>11437</v>
      </c>
      <c r="D144" s="118">
        <v>4.7908860759493672</v>
      </c>
      <c r="E144" s="117">
        <v>12234</v>
      </c>
      <c r="F144" s="118">
        <f t="shared" si="15"/>
        <v>6.9686106496458899E-2</v>
      </c>
      <c r="G144" s="117">
        <v>15780</v>
      </c>
      <c r="H144" s="118">
        <f t="shared" si="15"/>
        <v>0.28984796468857277</v>
      </c>
      <c r="I144" s="117">
        <v>16806</v>
      </c>
      <c r="J144" s="118">
        <f t="shared" si="15"/>
        <v>6.5019011406844074E-2</v>
      </c>
      <c r="K144" s="117">
        <v>13203</v>
      </c>
      <c r="L144" s="118">
        <f t="shared" si="16"/>
        <v>-0.21438771867190287</v>
      </c>
    </row>
    <row r="145" spans="1:13" x14ac:dyDescent="0.25">
      <c r="B145" s="116" t="s">
        <v>84</v>
      </c>
      <c r="C145" s="117">
        <v>6863</v>
      </c>
      <c r="D145" s="118">
        <v>2.9994172494172493</v>
      </c>
      <c r="E145" s="117">
        <v>12664</v>
      </c>
      <c r="F145" s="118">
        <f t="shared" si="15"/>
        <v>0.84525717616202822</v>
      </c>
      <c r="G145" s="117">
        <v>15299</v>
      </c>
      <c r="H145" s="118">
        <f t="shared" si="15"/>
        <v>0.20807012002526837</v>
      </c>
      <c r="I145" s="117">
        <v>10398</v>
      </c>
      <c r="J145" s="118">
        <f t="shared" si="15"/>
        <v>-0.32034773514608794</v>
      </c>
      <c r="K145" s="117">
        <v>10136</v>
      </c>
      <c r="L145" s="118">
        <f t="shared" si="16"/>
        <v>-2.5197153298711306E-2</v>
      </c>
    </row>
    <row r="146" spans="1:13" x14ac:dyDescent="0.25">
      <c r="B146" s="116" t="s">
        <v>86</v>
      </c>
      <c r="C146" s="117">
        <v>9733</v>
      </c>
      <c r="D146" s="118">
        <v>4.2954298150163224</v>
      </c>
      <c r="E146" s="117">
        <v>14038</v>
      </c>
      <c r="F146" s="118">
        <f t="shared" si="15"/>
        <v>0.44230966813931993</v>
      </c>
      <c r="G146" s="117">
        <v>12045</v>
      </c>
      <c r="H146" s="118">
        <f t="shared" si="15"/>
        <v>-0.14197179085339795</v>
      </c>
      <c r="I146" s="117">
        <v>14419</v>
      </c>
      <c r="J146" s="118">
        <f t="shared" si="15"/>
        <v>0.19709422997094239</v>
      </c>
      <c r="K146" s="117">
        <v>10672</v>
      </c>
      <c r="L146" s="118">
        <f t="shared" si="16"/>
        <v>-0.25986545530203209</v>
      </c>
    </row>
    <row r="147" spans="1:13" x14ac:dyDescent="0.25">
      <c r="B147" s="116" t="s">
        <v>88</v>
      </c>
      <c r="C147" s="117">
        <v>9290</v>
      </c>
      <c r="D147" s="118">
        <v>0.8609775641025641</v>
      </c>
      <c r="E147" s="117">
        <v>14285</v>
      </c>
      <c r="F147" s="118">
        <f t="shared" si="15"/>
        <v>0.53767491926803013</v>
      </c>
      <c r="G147" s="117">
        <v>11369</v>
      </c>
      <c r="H147" s="118">
        <f t="shared" si="15"/>
        <v>-0.20413020651032554</v>
      </c>
      <c r="I147" s="117">
        <v>15851</v>
      </c>
      <c r="J147" s="118">
        <f t="shared" si="15"/>
        <v>0.39422992347611929</v>
      </c>
      <c r="K147" s="117">
        <v>13634</v>
      </c>
      <c r="L147" s="118">
        <f t="shared" si="16"/>
        <v>-0.13986499274493724</v>
      </c>
    </row>
    <row r="148" spans="1:13" x14ac:dyDescent="0.25">
      <c r="B148" s="116" t="s">
        <v>90</v>
      </c>
      <c r="C148" s="117">
        <v>9424</v>
      </c>
      <c r="D148" s="118">
        <v>0.57829509294925474</v>
      </c>
      <c r="E148" s="117">
        <v>15009</v>
      </c>
      <c r="F148" s="118">
        <f t="shared" si="15"/>
        <v>0.59263582342954169</v>
      </c>
      <c r="G148" s="117">
        <v>11599</v>
      </c>
      <c r="H148" s="118">
        <f t="shared" si="15"/>
        <v>-0.22719701512425883</v>
      </c>
      <c r="I148" s="117">
        <v>14741</v>
      </c>
      <c r="J148" s="118">
        <f t="shared" si="15"/>
        <v>0.27088542115699621</v>
      </c>
      <c r="K148" s="117"/>
      <c r="L148" s="118"/>
    </row>
    <row r="149" spans="1:13" x14ac:dyDescent="0.25">
      <c r="B149" s="116" t="s">
        <v>92</v>
      </c>
      <c r="C149" s="117">
        <v>9609</v>
      </c>
      <c r="D149" s="118">
        <v>0.58512042230287031</v>
      </c>
      <c r="E149" s="117">
        <v>12732</v>
      </c>
      <c r="F149" s="118">
        <f t="shared" si="15"/>
        <v>0.32500780518264127</v>
      </c>
      <c r="G149" s="117">
        <v>10309</v>
      </c>
      <c r="H149" s="118">
        <f t="shared" si="15"/>
        <v>-0.19030788564247569</v>
      </c>
      <c r="I149" s="117">
        <v>13426</v>
      </c>
      <c r="J149" s="118">
        <f t="shared" si="15"/>
        <v>0.30235716364341836</v>
      </c>
      <c r="K149" s="117"/>
      <c r="L149" s="118"/>
    </row>
    <row r="150" spans="1:13" x14ac:dyDescent="0.25">
      <c r="A150" s="122"/>
      <c r="B150" s="116" t="s">
        <v>94</v>
      </c>
      <c r="C150" s="117">
        <v>12307</v>
      </c>
      <c r="D150" s="118">
        <v>-4.1137514608492354E-2</v>
      </c>
      <c r="E150" s="117">
        <v>18958</v>
      </c>
      <c r="F150" s="118">
        <f t="shared" si="15"/>
        <v>0.5404241488583732</v>
      </c>
      <c r="G150" s="117">
        <v>17259</v>
      </c>
      <c r="H150" s="118">
        <f t="shared" si="15"/>
        <v>-8.9619158139044197E-2</v>
      </c>
      <c r="I150" s="117">
        <v>19414</v>
      </c>
      <c r="J150" s="118">
        <f t="shared" si="15"/>
        <v>0.12486239063676918</v>
      </c>
      <c r="K150" s="117"/>
      <c r="L150" s="118"/>
    </row>
    <row r="151" spans="1:13" x14ac:dyDescent="0.25">
      <c r="B151" s="116" t="s">
        <v>96</v>
      </c>
      <c r="C151" s="117">
        <v>19260</v>
      </c>
      <c r="D151" s="118">
        <v>0.23612091650086642</v>
      </c>
      <c r="E151" s="117">
        <v>19377</v>
      </c>
      <c r="F151" s="118">
        <f t="shared" si="15"/>
        <v>6.0747663551401487E-3</v>
      </c>
      <c r="G151" s="117">
        <v>20409</v>
      </c>
      <c r="H151" s="118">
        <f t="shared" si="15"/>
        <v>5.3259018423904569E-2</v>
      </c>
      <c r="I151" s="117">
        <v>19041</v>
      </c>
      <c r="J151" s="118">
        <f t="shared" si="15"/>
        <v>-6.7029251800676204E-2</v>
      </c>
      <c r="K151" s="117"/>
      <c r="L151" s="118"/>
    </row>
    <row r="152" spans="1:13" x14ac:dyDescent="0.25">
      <c r="B152" s="116" t="s">
        <v>98</v>
      </c>
      <c r="C152" s="117">
        <v>13422</v>
      </c>
      <c r="D152" s="118">
        <v>3.9498141263940578E-2</v>
      </c>
      <c r="E152" s="117">
        <v>16292</v>
      </c>
      <c r="F152" s="118">
        <f t="shared" si="15"/>
        <v>0.2138280435106541</v>
      </c>
      <c r="G152" s="117">
        <v>15069</v>
      </c>
      <c r="H152" s="118">
        <f t="shared" si="15"/>
        <v>-7.506751780014731E-2</v>
      </c>
      <c r="I152" s="117">
        <v>16167</v>
      </c>
      <c r="J152" s="118">
        <f t="shared" si="15"/>
        <v>7.2864821819629721E-2</v>
      </c>
      <c r="K152" s="117"/>
      <c r="L152" s="118"/>
    </row>
    <row r="153" spans="1:13" ht="15.75" x14ac:dyDescent="0.25">
      <c r="B153" s="119" t="s">
        <v>32</v>
      </c>
      <c r="C153" s="120">
        <v>132461</v>
      </c>
      <c r="D153" s="121">
        <v>0.91072484673638665</v>
      </c>
      <c r="E153" s="120">
        <v>181835</v>
      </c>
      <c r="F153" s="121">
        <f t="shared" si="15"/>
        <v>0.37274367549693865</v>
      </c>
      <c r="G153" s="120">
        <v>190230</v>
      </c>
      <c r="H153" s="121">
        <f t="shared" si="15"/>
        <v>4.6168229438776853E-2</v>
      </c>
      <c r="I153" s="120">
        <v>189850</v>
      </c>
      <c r="J153" s="121">
        <f t="shared" si="15"/>
        <v>-1.9975818745728846E-3</v>
      </c>
      <c r="K153" s="120">
        <v>96093</v>
      </c>
      <c r="L153" s="121">
        <v>-0.10244626894947739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C156" s="122"/>
      <c r="I156" s="122"/>
      <c r="L156" s="81"/>
    </row>
    <row r="158" spans="1:13" ht="48.75" customHeight="1" thickBot="1" x14ac:dyDescent="0.3">
      <c r="B158" s="274" t="s">
        <v>292</v>
      </c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9" t="s">
        <v>121</v>
      </c>
      <c r="D160" s="300"/>
      <c r="E160" s="300"/>
      <c r="F160" s="300"/>
      <c r="G160" s="300"/>
      <c r="H160" s="300"/>
      <c r="I160" s="300"/>
      <c r="J160" s="300"/>
      <c r="K160" s="300"/>
      <c r="L160" s="300"/>
    </row>
    <row r="161" spans="2:12" ht="22.5" thickTop="1" thickBot="1" x14ac:dyDescent="0.3">
      <c r="B161" s="112"/>
      <c r="C161" s="304">
        <f>$C$7</f>
        <v>2022</v>
      </c>
      <c r="D161" s="302"/>
      <c r="E161" s="301">
        <f>$E$7</f>
        <v>2023</v>
      </c>
      <c r="F161" s="302"/>
      <c r="G161" s="301">
        <f>$G$7</f>
        <v>2024</v>
      </c>
      <c r="H161" s="302"/>
      <c r="I161" s="301">
        <f>$I$7</f>
        <v>2025</v>
      </c>
      <c r="J161" s="302"/>
      <c r="K161" s="301">
        <f>$K$7</f>
        <v>2026</v>
      </c>
      <c r="L161" s="303"/>
    </row>
    <row r="162" spans="2:12" ht="16.5" thickTop="1" thickBot="1" x14ac:dyDescent="0.3">
      <c r="B162" s="87"/>
      <c r="C162" s="113" t="s">
        <v>74</v>
      </c>
      <c r="D162" s="114" t="str">
        <f>CONCATENATE("var. ",RIGHT(C161,2),"/",RIGHT(C161-1,2))</f>
        <v>var. 22/21</v>
      </c>
      <c r="E162" s="115" t="s">
        <v>74</v>
      </c>
      <c r="F162" s="114" t="s">
        <v>261</v>
      </c>
      <c r="G162" s="115" t="s">
        <v>74</v>
      </c>
      <c r="H162" s="114" t="s">
        <v>261</v>
      </c>
      <c r="I162" s="115" t="s">
        <v>74</v>
      </c>
      <c r="J162" s="114" t="s">
        <v>261</v>
      </c>
      <c r="K162" s="115" t="s">
        <v>74</v>
      </c>
      <c r="L162" s="114" t="s">
        <v>286</v>
      </c>
    </row>
    <row r="163" spans="2:12" x14ac:dyDescent="0.25">
      <c r="B163" s="116" t="s">
        <v>76</v>
      </c>
      <c r="C163" s="117">
        <v>8832</v>
      </c>
      <c r="D163" s="118">
        <v>0.46686596910812161</v>
      </c>
      <c r="E163" s="117">
        <v>11164</v>
      </c>
      <c r="F163" s="118">
        <f t="shared" ref="F163:J175" si="17">IFERROR(E163/C163-1,"-")</f>
        <v>0.26403985507246386</v>
      </c>
      <c r="G163" s="117">
        <v>11817</v>
      </c>
      <c r="H163" s="118">
        <f t="shared" si="17"/>
        <v>5.8491580078824823E-2</v>
      </c>
      <c r="I163" s="117">
        <v>11295</v>
      </c>
      <c r="J163" s="118">
        <f t="shared" si="17"/>
        <v>-4.4173648134044119E-2</v>
      </c>
      <c r="K163" s="117">
        <v>10198</v>
      </c>
      <c r="L163" s="118">
        <f t="shared" ref="L163:L169" si="18">IFERROR(K163/I163-1,"-")</f>
        <v>-9.7122620628596779E-2</v>
      </c>
    </row>
    <row r="164" spans="2:12" x14ac:dyDescent="0.25">
      <c r="B164" s="116" t="s">
        <v>78</v>
      </c>
      <c r="C164" s="117">
        <v>17087</v>
      </c>
      <c r="D164" s="118">
        <v>2.9737209302325582</v>
      </c>
      <c r="E164" s="117">
        <v>13725</v>
      </c>
      <c r="F164" s="118">
        <f t="shared" si="17"/>
        <v>-0.19675776906420084</v>
      </c>
      <c r="G164" s="117">
        <v>12570</v>
      </c>
      <c r="H164" s="118">
        <f t="shared" si="17"/>
        <v>-8.4153005464480901E-2</v>
      </c>
      <c r="I164" s="117">
        <v>14802</v>
      </c>
      <c r="J164" s="118">
        <f t="shared" si="17"/>
        <v>0.17756563245823398</v>
      </c>
      <c r="K164" s="117">
        <v>12645</v>
      </c>
      <c r="L164" s="118">
        <f t="shared" si="18"/>
        <v>-0.1457235508715039</v>
      </c>
    </row>
    <row r="165" spans="2:12" x14ac:dyDescent="0.25">
      <c r="B165" s="116" t="s">
        <v>80</v>
      </c>
      <c r="C165" s="117">
        <v>13393</v>
      </c>
      <c r="D165" s="118">
        <v>1.7954498017115426</v>
      </c>
      <c r="E165" s="117">
        <v>12285</v>
      </c>
      <c r="F165" s="118">
        <f t="shared" si="17"/>
        <v>-8.2729784215635038E-2</v>
      </c>
      <c r="G165" s="117">
        <v>17270</v>
      </c>
      <c r="H165" s="118">
        <f t="shared" si="17"/>
        <v>0.40577940577940574</v>
      </c>
      <c r="I165" s="117">
        <v>13070</v>
      </c>
      <c r="J165" s="118">
        <f t="shared" si="17"/>
        <v>-0.24319629415170818</v>
      </c>
      <c r="K165" s="117">
        <v>11194</v>
      </c>
      <c r="L165" s="118">
        <f t="shared" si="18"/>
        <v>-0.14353481254781941</v>
      </c>
    </row>
    <row r="166" spans="2:12" x14ac:dyDescent="0.25">
      <c r="B166" s="116" t="s">
        <v>82</v>
      </c>
      <c r="C166" s="117">
        <v>16101</v>
      </c>
      <c r="D166" s="118">
        <v>7.3815720978656945</v>
      </c>
      <c r="E166" s="117">
        <v>17559</v>
      </c>
      <c r="F166" s="118">
        <f t="shared" si="17"/>
        <v>9.0553381777529252E-2</v>
      </c>
      <c r="G166" s="117">
        <v>18946</v>
      </c>
      <c r="H166" s="118">
        <f t="shared" si="17"/>
        <v>7.8990830912922139E-2</v>
      </c>
      <c r="I166" s="117">
        <v>13583</v>
      </c>
      <c r="J166" s="118">
        <f t="shared" si="17"/>
        <v>-0.28306766599809985</v>
      </c>
      <c r="K166" s="117">
        <v>18769</v>
      </c>
      <c r="L166" s="118">
        <f t="shared" si="18"/>
        <v>0.38180078038724874</v>
      </c>
    </row>
    <row r="167" spans="2:12" x14ac:dyDescent="0.25">
      <c r="B167" s="116" t="s">
        <v>84</v>
      </c>
      <c r="C167" s="117">
        <v>15637</v>
      </c>
      <c r="D167" s="118">
        <v>3.0301546391752581</v>
      </c>
      <c r="E167" s="117">
        <v>15901</v>
      </c>
      <c r="F167" s="118">
        <f t="shared" si="17"/>
        <v>1.6883033830018546E-2</v>
      </c>
      <c r="G167" s="117">
        <v>17473</v>
      </c>
      <c r="H167" s="118">
        <f t="shared" si="17"/>
        <v>9.8861706810892347E-2</v>
      </c>
      <c r="I167" s="117">
        <v>12618</v>
      </c>
      <c r="J167" s="118">
        <f t="shared" si="17"/>
        <v>-0.27785726549533563</v>
      </c>
      <c r="K167" s="117">
        <v>14385</v>
      </c>
      <c r="L167" s="118">
        <f t="shared" si="18"/>
        <v>0.14003804089396099</v>
      </c>
    </row>
    <row r="168" spans="2:12" x14ac:dyDescent="0.25">
      <c r="B168" s="116" t="s">
        <v>86</v>
      </c>
      <c r="C168" s="117">
        <v>13362</v>
      </c>
      <c r="D168" s="118">
        <v>4.9598572702943802</v>
      </c>
      <c r="E168" s="117">
        <v>11816</v>
      </c>
      <c r="F168" s="118">
        <f t="shared" si="17"/>
        <v>-0.1157012423289927</v>
      </c>
      <c r="G168" s="117">
        <v>11749</v>
      </c>
      <c r="H168" s="118">
        <f t="shared" si="17"/>
        <v>-5.6702775897088387E-3</v>
      </c>
      <c r="I168" s="117">
        <v>12238</v>
      </c>
      <c r="J168" s="118">
        <f t="shared" si="17"/>
        <v>4.1620563452208659E-2</v>
      </c>
      <c r="K168" s="117">
        <v>10544</v>
      </c>
      <c r="L168" s="118">
        <f t="shared" si="18"/>
        <v>-0.1384213106716784</v>
      </c>
    </row>
    <row r="169" spans="2:12" x14ac:dyDescent="0.25">
      <c r="B169" s="116" t="s">
        <v>88</v>
      </c>
      <c r="C169" s="117">
        <v>15174</v>
      </c>
      <c r="D169" s="118">
        <v>1.0743677375256322</v>
      </c>
      <c r="E169" s="117">
        <v>13479</v>
      </c>
      <c r="F169" s="118">
        <f t="shared" si="17"/>
        <v>-0.11170423092131276</v>
      </c>
      <c r="G169" s="117">
        <v>14161</v>
      </c>
      <c r="H169" s="118">
        <f t="shared" si="17"/>
        <v>5.0597225313450567E-2</v>
      </c>
      <c r="I169" s="117">
        <v>15027</v>
      </c>
      <c r="J169" s="118">
        <f t="shared" si="17"/>
        <v>6.1153873314031548E-2</v>
      </c>
      <c r="K169" s="117">
        <v>15851</v>
      </c>
      <c r="L169" s="118">
        <f t="shared" si="18"/>
        <v>5.4834630997537825E-2</v>
      </c>
    </row>
    <row r="170" spans="2:12" x14ac:dyDescent="0.25">
      <c r="B170" s="116" t="s">
        <v>90</v>
      </c>
      <c r="C170" s="117">
        <v>18095</v>
      </c>
      <c r="D170" s="118">
        <v>0.46553818741394681</v>
      </c>
      <c r="E170" s="117">
        <v>16431</v>
      </c>
      <c r="F170" s="118">
        <f t="shared" si="17"/>
        <v>-9.1959104725062191E-2</v>
      </c>
      <c r="G170" s="117">
        <v>16901</v>
      </c>
      <c r="H170" s="118">
        <f t="shared" si="17"/>
        <v>2.8604467165723291E-2</v>
      </c>
      <c r="I170" s="117">
        <v>16604</v>
      </c>
      <c r="J170" s="118">
        <f t="shared" si="17"/>
        <v>-1.7572924679013058E-2</v>
      </c>
      <c r="K170" s="117"/>
      <c r="L170" s="118"/>
    </row>
    <row r="171" spans="2:12" x14ac:dyDescent="0.25">
      <c r="B171" s="116" t="s">
        <v>92</v>
      </c>
      <c r="C171" s="117">
        <v>11521</v>
      </c>
      <c r="D171" s="118">
        <v>0.34089851024208562</v>
      </c>
      <c r="E171" s="117">
        <v>13438</v>
      </c>
      <c r="F171" s="118">
        <f t="shared" si="17"/>
        <v>0.16639180626681704</v>
      </c>
      <c r="G171" s="117">
        <v>10957</v>
      </c>
      <c r="H171" s="118">
        <f t="shared" si="17"/>
        <v>-0.18462568834648008</v>
      </c>
      <c r="I171" s="117">
        <v>12394</v>
      </c>
      <c r="J171" s="118">
        <f t="shared" si="17"/>
        <v>0.13114903714520398</v>
      </c>
      <c r="K171" s="117"/>
      <c r="L171" s="118"/>
    </row>
    <row r="172" spans="2:12" x14ac:dyDescent="0.25">
      <c r="B172" s="116" t="s">
        <v>94</v>
      </c>
      <c r="C172" s="117">
        <v>17416</v>
      </c>
      <c r="D172" s="118">
        <v>3.6790094058816614E-2</v>
      </c>
      <c r="E172" s="117">
        <v>15664</v>
      </c>
      <c r="F172" s="118">
        <f t="shared" si="17"/>
        <v>-0.10059715204409736</v>
      </c>
      <c r="G172" s="117">
        <v>17244</v>
      </c>
      <c r="H172" s="118">
        <f t="shared" si="17"/>
        <v>0.1008682328907049</v>
      </c>
      <c r="I172" s="117">
        <v>18386</v>
      </c>
      <c r="J172" s="118">
        <f t="shared" si="17"/>
        <v>6.6225933658083935E-2</v>
      </c>
      <c r="K172" s="117"/>
      <c r="L172" s="118"/>
    </row>
    <row r="173" spans="2:12" x14ac:dyDescent="0.25">
      <c r="B173" s="116" t="s">
        <v>96</v>
      </c>
      <c r="C173" s="117">
        <v>12685</v>
      </c>
      <c r="D173" s="118">
        <v>-8.5238335616932281E-2</v>
      </c>
      <c r="E173" s="117">
        <v>10572</v>
      </c>
      <c r="F173" s="118">
        <f t="shared" si="17"/>
        <v>-0.16657469452108786</v>
      </c>
      <c r="G173" s="117">
        <v>7982</v>
      </c>
      <c r="H173" s="118">
        <f t="shared" si="17"/>
        <v>-0.24498675747256904</v>
      </c>
      <c r="I173" s="117">
        <v>9277</v>
      </c>
      <c r="J173" s="118">
        <f t="shared" si="17"/>
        <v>0.16224004009020287</v>
      </c>
      <c r="K173" s="117"/>
      <c r="L173" s="118"/>
    </row>
    <row r="174" spans="2:12" x14ac:dyDescent="0.25">
      <c r="B174" s="116" t="s">
        <v>98</v>
      </c>
      <c r="C174" s="117">
        <v>11919</v>
      </c>
      <c r="D174" s="118">
        <v>-1.9259755484843932E-3</v>
      </c>
      <c r="E174" s="117">
        <v>10446</v>
      </c>
      <c r="F174" s="118">
        <f t="shared" si="17"/>
        <v>-0.12358419330480741</v>
      </c>
      <c r="G174" s="117">
        <v>9423</v>
      </c>
      <c r="H174" s="118">
        <f t="shared" si="17"/>
        <v>-9.7932222860425022E-2</v>
      </c>
      <c r="I174" s="117">
        <v>10324</v>
      </c>
      <c r="J174" s="118">
        <f t="shared" si="17"/>
        <v>9.5617107078425079E-2</v>
      </c>
      <c r="K174" s="117"/>
      <c r="L174" s="118"/>
    </row>
    <row r="175" spans="2:12" ht="15.75" x14ac:dyDescent="0.25">
      <c r="B175" s="119" t="s">
        <v>32</v>
      </c>
      <c r="C175" s="120">
        <v>171222</v>
      </c>
      <c r="D175" s="121">
        <v>0.82120064669843429</v>
      </c>
      <c r="E175" s="120">
        <v>162480</v>
      </c>
      <c r="F175" s="121">
        <f t="shared" si="17"/>
        <v>-5.1056523110347918E-2</v>
      </c>
      <c r="G175" s="120">
        <v>166493</v>
      </c>
      <c r="H175" s="121">
        <f t="shared" si="17"/>
        <v>2.4698424421467191E-2</v>
      </c>
      <c r="I175" s="120">
        <v>159618</v>
      </c>
      <c r="J175" s="121">
        <f t="shared" si="17"/>
        <v>-4.1293027334482479E-2</v>
      </c>
      <c r="K175" s="120">
        <v>93586</v>
      </c>
      <c r="L175" s="121">
        <v>1.0287910355920582E-2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3" x14ac:dyDescent="0.25">
      <c r="C178" s="122"/>
      <c r="I178" s="122"/>
      <c r="L178" s="81"/>
    </row>
    <row r="180" spans="1:13" ht="48.75" customHeight="1" thickBot="1" x14ac:dyDescent="0.3">
      <c r="B180" s="274" t="s">
        <v>293</v>
      </c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9" t="s">
        <v>124</v>
      </c>
      <c r="D182" s="300"/>
      <c r="E182" s="300"/>
      <c r="F182" s="300"/>
      <c r="G182" s="300"/>
      <c r="H182" s="300"/>
      <c r="I182" s="300"/>
      <c r="J182" s="300"/>
      <c r="K182" s="300"/>
      <c r="L182" s="300"/>
    </row>
    <row r="183" spans="1:13" ht="22.5" thickTop="1" thickBot="1" x14ac:dyDescent="0.3">
      <c r="B183" s="112"/>
      <c r="C183" s="304">
        <f>$C$7</f>
        <v>2022</v>
      </c>
      <c r="D183" s="302"/>
      <c r="E183" s="301">
        <f>$E$7</f>
        <v>2023</v>
      </c>
      <c r="F183" s="302"/>
      <c r="G183" s="301">
        <f>$G$7</f>
        <v>2024</v>
      </c>
      <c r="H183" s="302"/>
      <c r="I183" s="301">
        <f>$I$7</f>
        <v>2025</v>
      </c>
      <c r="J183" s="302"/>
      <c r="K183" s="301">
        <f>$K$7</f>
        <v>2026</v>
      </c>
      <c r="L183" s="303"/>
    </row>
    <row r="184" spans="1:13" ht="16.5" thickTop="1" thickBot="1" x14ac:dyDescent="0.3">
      <c r="B184" s="87"/>
      <c r="C184" s="113" t="s">
        <v>74</v>
      </c>
      <c r="D184" s="114" t="str">
        <f>CONCATENATE("var. ",RIGHT(C183,2),"/",RIGHT(C183-1,2))</f>
        <v>var. 22/21</v>
      </c>
      <c r="E184" s="115" t="s">
        <v>74</v>
      </c>
      <c r="F184" s="114" t="s">
        <v>261</v>
      </c>
      <c r="G184" s="115" t="s">
        <v>74</v>
      </c>
      <c r="H184" s="114" t="s">
        <v>261</v>
      </c>
      <c r="I184" s="115" t="s">
        <v>74</v>
      </c>
      <c r="J184" s="114" t="s">
        <v>261</v>
      </c>
      <c r="K184" s="115" t="s">
        <v>74</v>
      </c>
      <c r="L184" s="114" t="s">
        <v>286</v>
      </c>
    </row>
    <row r="185" spans="1:13" x14ac:dyDescent="0.25">
      <c r="A185" s="122"/>
      <c r="B185" s="116" t="s">
        <v>76</v>
      </c>
      <c r="C185" s="117">
        <v>3577</v>
      </c>
      <c r="D185" s="118">
        <v>2.2400362318840581</v>
      </c>
      <c r="E185" s="117">
        <v>3157</v>
      </c>
      <c r="F185" s="118">
        <f t="shared" ref="F185:J197" si="19">IFERROR(E185/C185-1,"-")</f>
        <v>-0.11741682974559686</v>
      </c>
      <c r="G185" s="117">
        <v>3441</v>
      </c>
      <c r="H185" s="118">
        <f t="shared" si="19"/>
        <v>8.9958821666138666E-2</v>
      </c>
      <c r="I185" s="117">
        <v>2559</v>
      </c>
      <c r="J185" s="118">
        <f t="shared" si="19"/>
        <v>-0.25632083696599828</v>
      </c>
      <c r="K185" s="117">
        <v>2491</v>
      </c>
      <c r="L185" s="118">
        <f t="shared" ref="L185:L191" si="20">IFERROR(K185/I185-1,"-")</f>
        <v>-2.6572880031262236E-2</v>
      </c>
    </row>
    <row r="186" spans="1:13" x14ac:dyDescent="0.25">
      <c r="B186" s="116" t="s">
        <v>78</v>
      </c>
      <c r="C186" s="117">
        <v>2176</v>
      </c>
      <c r="D186" s="118">
        <v>13.038709677419355</v>
      </c>
      <c r="E186" s="117">
        <v>3342</v>
      </c>
      <c r="F186" s="118">
        <f t="shared" si="19"/>
        <v>0.53584558823529416</v>
      </c>
      <c r="G186" s="117">
        <v>3536</v>
      </c>
      <c r="H186" s="118">
        <f t="shared" si="19"/>
        <v>5.8049072411729519E-2</v>
      </c>
      <c r="I186" s="117">
        <v>2201</v>
      </c>
      <c r="J186" s="118">
        <f t="shared" si="19"/>
        <v>-0.37754524886877827</v>
      </c>
      <c r="K186" s="117">
        <v>2593</v>
      </c>
      <c r="L186" s="118">
        <f t="shared" si="20"/>
        <v>0.17810086324398</v>
      </c>
    </row>
    <row r="187" spans="1:13" x14ac:dyDescent="0.25">
      <c r="B187" s="116" t="s">
        <v>80</v>
      </c>
      <c r="C187" s="117">
        <v>2516</v>
      </c>
      <c r="D187" s="118">
        <v>22.961904761904762</v>
      </c>
      <c r="E187" s="117">
        <v>2951</v>
      </c>
      <c r="F187" s="118">
        <f t="shared" si="19"/>
        <v>0.17289348171701113</v>
      </c>
      <c r="G187" s="117">
        <v>4561</v>
      </c>
      <c r="H187" s="118">
        <f t="shared" si="19"/>
        <v>0.54557777024737386</v>
      </c>
      <c r="I187" s="117">
        <v>2940</v>
      </c>
      <c r="J187" s="118">
        <f t="shared" si="19"/>
        <v>-0.35540451655338745</v>
      </c>
      <c r="K187" s="117">
        <v>2415</v>
      </c>
      <c r="L187" s="118">
        <f t="shared" si="20"/>
        <v>-0.1785714285714286</v>
      </c>
    </row>
    <row r="188" spans="1:13" x14ac:dyDescent="0.25">
      <c r="B188" s="116" t="s">
        <v>82</v>
      </c>
      <c r="C188" s="117">
        <v>3467</v>
      </c>
      <c r="D188" s="118">
        <v>19.156976744186046</v>
      </c>
      <c r="E188" s="117">
        <v>2782</v>
      </c>
      <c r="F188" s="118">
        <f t="shared" si="19"/>
        <v>-0.19757715604268822</v>
      </c>
      <c r="G188" s="117">
        <v>3507</v>
      </c>
      <c r="H188" s="118">
        <f t="shared" si="19"/>
        <v>0.26060388209920915</v>
      </c>
      <c r="I188" s="117">
        <v>3393</v>
      </c>
      <c r="J188" s="118">
        <f t="shared" si="19"/>
        <v>-3.2506415739948724E-2</v>
      </c>
      <c r="K188" s="117">
        <v>2874</v>
      </c>
      <c r="L188" s="118">
        <f t="shared" si="20"/>
        <v>-0.15296198054818744</v>
      </c>
    </row>
    <row r="189" spans="1:13" x14ac:dyDescent="0.25">
      <c r="B189" s="116" t="s">
        <v>84</v>
      </c>
      <c r="C189" s="117">
        <v>1313</v>
      </c>
      <c r="D189" s="118">
        <v>1.2677029360967187</v>
      </c>
      <c r="E189" s="117">
        <v>3918</v>
      </c>
      <c r="F189" s="118">
        <f t="shared" si="19"/>
        <v>1.9840060929169838</v>
      </c>
      <c r="G189" s="117">
        <v>4860</v>
      </c>
      <c r="H189" s="118">
        <f t="shared" si="19"/>
        <v>0.24042879019908114</v>
      </c>
      <c r="I189" s="117">
        <v>2524</v>
      </c>
      <c r="J189" s="118">
        <f t="shared" si="19"/>
        <v>-0.48065843621399174</v>
      </c>
      <c r="K189" s="117">
        <v>3065</v>
      </c>
      <c r="L189" s="118">
        <f t="shared" si="20"/>
        <v>0.21434231378763857</v>
      </c>
    </row>
    <row r="190" spans="1:13" x14ac:dyDescent="0.25">
      <c r="B190" s="116" t="s">
        <v>125</v>
      </c>
      <c r="C190" s="117">
        <v>1664</v>
      </c>
      <c r="D190" s="118">
        <v>1.8444444444444446</v>
      </c>
      <c r="E190" s="117">
        <v>2826</v>
      </c>
      <c r="F190" s="118">
        <f t="shared" si="19"/>
        <v>0.69831730769230771</v>
      </c>
      <c r="G190" s="117">
        <v>4328</v>
      </c>
      <c r="H190" s="118">
        <f t="shared" si="19"/>
        <v>0.53149327671620661</v>
      </c>
      <c r="I190" s="117">
        <v>2367</v>
      </c>
      <c r="J190" s="118">
        <f t="shared" si="19"/>
        <v>-0.45309611829944552</v>
      </c>
      <c r="K190" s="117">
        <v>2185</v>
      </c>
      <c r="L190" s="118">
        <f t="shared" si="20"/>
        <v>-7.6890578791719455E-2</v>
      </c>
    </row>
    <row r="191" spans="1:13" x14ac:dyDescent="0.25">
      <c r="B191" s="116" t="s">
        <v>88</v>
      </c>
      <c r="C191" s="117">
        <v>4163</v>
      </c>
      <c r="D191" s="118">
        <v>1.241787829833064</v>
      </c>
      <c r="E191" s="117">
        <v>4699</v>
      </c>
      <c r="F191" s="118">
        <f t="shared" si="19"/>
        <v>0.12875330290655773</v>
      </c>
      <c r="G191" s="117">
        <v>4658</v>
      </c>
      <c r="H191" s="118">
        <f t="shared" si="19"/>
        <v>-8.7252606937646693E-3</v>
      </c>
      <c r="I191" s="117">
        <v>4292</v>
      </c>
      <c r="J191" s="118">
        <f t="shared" si="19"/>
        <v>-7.8574495491627316E-2</v>
      </c>
      <c r="K191" s="117">
        <v>4952</v>
      </c>
      <c r="L191" s="118">
        <f t="shared" si="20"/>
        <v>0.15377446411929174</v>
      </c>
    </row>
    <row r="192" spans="1:13" x14ac:dyDescent="0.25">
      <c r="B192" s="116" t="s">
        <v>90</v>
      </c>
      <c r="C192" s="117">
        <v>2347</v>
      </c>
      <c r="D192" s="118">
        <v>-0.18788927335640138</v>
      </c>
      <c r="E192" s="117">
        <v>3754</v>
      </c>
      <c r="F192" s="118">
        <f t="shared" si="19"/>
        <v>0.59948870899020035</v>
      </c>
      <c r="G192" s="117">
        <v>3150</v>
      </c>
      <c r="H192" s="118">
        <f t="shared" si="19"/>
        <v>-0.16089504528502929</v>
      </c>
      <c r="I192" s="117">
        <v>2359</v>
      </c>
      <c r="J192" s="118">
        <f t="shared" si="19"/>
        <v>-0.25111111111111106</v>
      </c>
      <c r="K192" s="117"/>
      <c r="L192" s="118"/>
    </row>
    <row r="193" spans="2:13" x14ac:dyDescent="0.25">
      <c r="B193" s="116" t="s">
        <v>92</v>
      </c>
      <c r="C193" s="117">
        <v>2357</v>
      </c>
      <c r="D193" s="118">
        <v>-0.25364154528182392</v>
      </c>
      <c r="E193" s="117">
        <v>2600</v>
      </c>
      <c r="F193" s="118">
        <f t="shared" si="19"/>
        <v>0.10309715740347891</v>
      </c>
      <c r="G193" s="117">
        <v>1713</v>
      </c>
      <c r="H193" s="118">
        <f t="shared" si="19"/>
        <v>-0.34115384615384614</v>
      </c>
      <c r="I193" s="117">
        <v>1481</v>
      </c>
      <c r="J193" s="118">
        <f t="shared" si="19"/>
        <v>-0.13543490951546988</v>
      </c>
      <c r="K193" s="117"/>
      <c r="L193" s="118"/>
    </row>
    <row r="194" spans="2:13" x14ac:dyDescent="0.25">
      <c r="B194" s="116" t="s">
        <v>94</v>
      </c>
      <c r="C194" s="117">
        <v>2416</v>
      </c>
      <c r="D194" s="118">
        <v>3.3222591362125353E-3</v>
      </c>
      <c r="E194" s="117">
        <v>3994</v>
      </c>
      <c r="F194" s="118">
        <f t="shared" si="19"/>
        <v>0.6531456953642385</v>
      </c>
      <c r="G194" s="117">
        <v>2226</v>
      </c>
      <c r="H194" s="118">
        <f t="shared" si="19"/>
        <v>-0.44266399599399098</v>
      </c>
      <c r="I194" s="117">
        <v>3035</v>
      </c>
      <c r="J194" s="118">
        <f t="shared" si="19"/>
        <v>0.36343216531895783</v>
      </c>
      <c r="K194" s="117"/>
      <c r="L194" s="118"/>
    </row>
    <row r="195" spans="2:13" x14ac:dyDescent="0.25">
      <c r="B195" s="116" t="s">
        <v>96</v>
      </c>
      <c r="C195" s="117">
        <v>3088</v>
      </c>
      <c r="D195" s="118">
        <v>-0.33790737564322471</v>
      </c>
      <c r="E195" s="117">
        <v>3416</v>
      </c>
      <c r="F195" s="118">
        <f t="shared" si="19"/>
        <v>0.10621761658031081</v>
      </c>
      <c r="G195" s="117">
        <v>2752</v>
      </c>
      <c r="H195" s="118">
        <f t="shared" si="19"/>
        <v>-0.19437939110070257</v>
      </c>
      <c r="I195" s="117">
        <v>2708</v>
      </c>
      <c r="J195" s="118">
        <f t="shared" si="19"/>
        <v>-1.5988372093023284E-2</v>
      </c>
      <c r="K195" s="117"/>
      <c r="L195" s="118"/>
    </row>
    <row r="196" spans="2:13" x14ac:dyDescent="0.25">
      <c r="B196" s="116" t="s">
        <v>98</v>
      </c>
      <c r="C196" s="117">
        <v>3054</v>
      </c>
      <c r="D196" s="118">
        <v>-2.459278185883107E-2</v>
      </c>
      <c r="E196" s="117">
        <v>3610</v>
      </c>
      <c r="F196" s="118">
        <f t="shared" si="19"/>
        <v>0.18205631958087753</v>
      </c>
      <c r="G196" s="117">
        <v>3325</v>
      </c>
      <c r="H196" s="118">
        <f t="shared" si="19"/>
        <v>-7.8947368421052655E-2</v>
      </c>
      <c r="I196" s="117">
        <v>3493</v>
      </c>
      <c r="J196" s="118">
        <f t="shared" si="19"/>
        <v>5.0526315789473752E-2</v>
      </c>
      <c r="K196" s="117"/>
      <c r="L196" s="118"/>
    </row>
    <row r="197" spans="2:13" ht="15.75" x14ac:dyDescent="0.25">
      <c r="B197" s="119" t="s">
        <v>32</v>
      </c>
      <c r="C197" s="120">
        <v>32138</v>
      </c>
      <c r="D197" s="121">
        <v>0.5445021145713187</v>
      </c>
      <c r="E197" s="120">
        <v>41049</v>
      </c>
      <c r="F197" s="121">
        <f t="shared" si="19"/>
        <v>0.27727301014375505</v>
      </c>
      <c r="G197" s="120">
        <v>42057</v>
      </c>
      <c r="H197" s="121">
        <f t="shared" si="19"/>
        <v>2.4556018417013714E-2</v>
      </c>
      <c r="I197" s="120">
        <v>33352</v>
      </c>
      <c r="J197" s="121">
        <f t="shared" si="19"/>
        <v>-0.2069810019735121</v>
      </c>
      <c r="K197" s="120">
        <v>20575</v>
      </c>
      <c r="L197" s="121">
        <v>1.4746498323140678E-2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C200" s="122"/>
      <c r="I200" s="122"/>
      <c r="L200" s="81"/>
    </row>
    <row r="202" spans="2:13" ht="48.75" customHeight="1" thickBot="1" x14ac:dyDescent="0.3">
      <c r="B202" s="274" t="s">
        <v>294</v>
      </c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9" t="s">
        <v>128</v>
      </c>
      <c r="D204" s="300"/>
      <c r="E204" s="300"/>
      <c r="F204" s="300"/>
      <c r="G204" s="300"/>
      <c r="H204" s="300"/>
      <c r="I204" s="300"/>
      <c r="J204" s="300"/>
      <c r="K204" s="300"/>
      <c r="L204" s="300"/>
    </row>
    <row r="205" spans="2:13" ht="22.5" thickTop="1" thickBot="1" x14ac:dyDescent="0.3">
      <c r="B205" s="112"/>
      <c r="C205" s="304">
        <f>$C$7</f>
        <v>2022</v>
      </c>
      <c r="D205" s="302"/>
      <c r="E205" s="301">
        <f>$E$7</f>
        <v>2023</v>
      </c>
      <c r="F205" s="302"/>
      <c r="G205" s="301">
        <f>$G$7</f>
        <v>2024</v>
      </c>
      <c r="H205" s="302"/>
      <c r="I205" s="301">
        <f>$I$7</f>
        <v>2025</v>
      </c>
      <c r="J205" s="302"/>
      <c r="K205" s="301">
        <f>$K$7</f>
        <v>2026</v>
      </c>
      <c r="L205" s="303"/>
    </row>
    <row r="206" spans="2:13" ht="16.5" thickTop="1" thickBot="1" x14ac:dyDescent="0.3">
      <c r="B206" s="87"/>
      <c r="C206" s="113" t="s">
        <v>74</v>
      </c>
      <c r="D206" s="114" t="str">
        <f>CONCATENATE("var. ",RIGHT(C205,2),"/",RIGHT(C205-1,2))</f>
        <v>var. 22/21</v>
      </c>
      <c r="E206" s="115" t="s">
        <v>74</v>
      </c>
      <c r="F206" s="114" t="s">
        <v>261</v>
      </c>
      <c r="G206" s="115" t="s">
        <v>74</v>
      </c>
      <c r="H206" s="114" t="s">
        <v>261</v>
      </c>
      <c r="I206" s="115" t="s">
        <v>74</v>
      </c>
      <c r="J206" s="114" t="s">
        <v>261</v>
      </c>
      <c r="K206" s="115" t="s">
        <v>74</v>
      </c>
      <c r="L206" s="114" t="s">
        <v>286</v>
      </c>
    </row>
    <row r="207" spans="2:13" x14ac:dyDescent="0.25">
      <c r="B207" s="116" t="s">
        <v>76</v>
      </c>
      <c r="C207" s="117">
        <v>5030</v>
      </c>
      <c r="D207" s="118">
        <v>25.197916666666668</v>
      </c>
      <c r="E207" s="117">
        <v>5017</v>
      </c>
      <c r="F207" s="118">
        <f t="shared" ref="F207:J219" si="21">IFERROR(E207/C207-1,"-")</f>
        <v>-2.5844930417494583E-3</v>
      </c>
      <c r="G207" s="117">
        <v>5676</v>
      </c>
      <c r="H207" s="118">
        <f t="shared" si="21"/>
        <v>0.13135339844528593</v>
      </c>
      <c r="I207" s="117">
        <v>4517</v>
      </c>
      <c r="J207" s="118">
        <f t="shared" si="21"/>
        <v>-0.20419309372797745</v>
      </c>
      <c r="K207" s="117">
        <v>3650</v>
      </c>
      <c r="L207" s="118">
        <f t="shared" ref="L207:L213" si="22">IFERROR(K207/I207-1,"-")</f>
        <v>-0.19194155412884661</v>
      </c>
    </row>
    <row r="208" spans="2:13" x14ac:dyDescent="0.25">
      <c r="B208" s="116" t="s">
        <v>78</v>
      </c>
      <c r="C208" s="117">
        <v>4398</v>
      </c>
      <c r="D208" s="118">
        <v>34.756097560975611</v>
      </c>
      <c r="E208" s="117">
        <v>4633</v>
      </c>
      <c r="F208" s="118">
        <f t="shared" si="21"/>
        <v>5.3433378808549259E-2</v>
      </c>
      <c r="G208" s="117">
        <v>6436</v>
      </c>
      <c r="H208" s="118">
        <f t="shared" si="21"/>
        <v>0.38916468810705807</v>
      </c>
      <c r="I208" s="117">
        <v>4373</v>
      </c>
      <c r="J208" s="118">
        <f t="shared" si="21"/>
        <v>-0.32054070851460537</v>
      </c>
      <c r="K208" s="117">
        <v>4043</v>
      </c>
      <c r="L208" s="118">
        <f t="shared" si="22"/>
        <v>-7.5463068831465807E-2</v>
      </c>
    </row>
    <row r="209" spans="2:13" x14ac:dyDescent="0.25">
      <c r="B209" s="116" t="s">
        <v>80</v>
      </c>
      <c r="C209" s="117">
        <v>3695</v>
      </c>
      <c r="D209" s="118">
        <v>36.323232323232325</v>
      </c>
      <c r="E209" s="117">
        <v>4750</v>
      </c>
      <c r="F209" s="118">
        <f t="shared" si="21"/>
        <v>0.28552097428958056</v>
      </c>
      <c r="G209" s="117">
        <v>4950</v>
      </c>
      <c r="H209" s="118">
        <f t="shared" si="21"/>
        <v>4.2105263157894646E-2</v>
      </c>
      <c r="I209" s="117">
        <v>4108</v>
      </c>
      <c r="J209" s="118">
        <f t="shared" si="21"/>
        <v>-0.17010101010101009</v>
      </c>
      <c r="K209" s="117">
        <v>4557</v>
      </c>
      <c r="L209" s="118">
        <f t="shared" si="22"/>
        <v>0.10929892891918214</v>
      </c>
    </row>
    <row r="210" spans="2:13" x14ac:dyDescent="0.25">
      <c r="B210" s="116" t="s">
        <v>82</v>
      </c>
      <c r="C210" s="117">
        <v>5717</v>
      </c>
      <c r="D210" s="118">
        <v>79.521126760563376</v>
      </c>
      <c r="E210" s="117">
        <v>7114</v>
      </c>
      <c r="F210" s="118">
        <f t="shared" si="21"/>
        <v>0.24435892950848337</v>
      </c>
      <c r="G210" s="117">
        <v>4758</v>
      </c>
      <c r="H210" s="118">
        <f t="shared" si="21"/>
        <v>-0.3311779589541749</v>
      </c>
      <c r="I210" s="117">
        <v>4247</v>
      </c>
      <c r="J210" s="118">
        <f t="shared" si="21"/>
        <v>-0.10739806641445981</v>
      </c>
      <c r="K210" s="117">
        <v>5955</v>
      </c>
      <c r="L210" s="118">
        <f t="shared" si="22"/>
        <v>0.40216623498940418</v>
      </c>
    </row>
    <row r="211" spans="2:13" x14ac:dyDescent="0.25">
      <c r="B211" s="116" t="s">
        <v>84</v>
      </c>
      <c r="C211" s="117">
        <v>5879</v>
      </c>
      <c r="D211" s="118">
        <v>33.380116959064324</v>
      </c>
      <c r="E211" s="117">
        <v>5786</v>
      </c>
      <c r="F211" s="118">
        <f t="shared" si="21"/>
        <v>-1.5819016839598521E-2</v>
      </c>
      <c r="G211" s="117">
        <v>5717</v>
      </c>
      <c r="H211" s="118">
        <f t="shared" si="21"/>
        <v>-1.1925337020394E-2</v>
      </c>
      <c r="I211" s="117">
        <v>3153</v>
      </c>
      <c r="J211" s="118">
        <f t="shared" si="21"/>
        <v>-0.44848696868987226</v>
      </c>
      <c r="K211" s="117">
        <v>2746</v>
      </c>
      <c r="L211" s="118">
        <f t="shared" si="22"/>
        <v>-0.1290834126228988</v>
      </c>
    </row>
    <row r="212" spans="2:13" x14ac:dyDescent="0.25">
      <c r="B212" s="116" t="s">
        <v>86</v>
      </c>
      <c r="C212" s="117">
        <v>4085</v>
      </c>
      <c r="D212" s="118">
        <v>8.6117647058823525</v>
      </c>
      <c r="E212" s="117">
        <v>5430</v>
      </c>
      <c r="F212" s="118">
        <f t="shared" si="21"/>
        <v>0.32925336597307231</v>
      </c>
      <c r="G212" s="117">
        <v>5221</v>
      </c>
      <c r="H212" s="118">
        <f t="shared" si="21"/>
        <v>-3.8489871086556215E-2</v>
      </c>
      <c r="I212" s="117">
        <v>3653</v>
      </c>
      <c r="J212" s="118">
        <f t="shared" si="21"/>
        <v>-0.30032560812104958</v>
      </c>
      <c r="K212" s="117">
        <v>2072</v>
      </c>
      <c r="L212" s="118">
        <f t="shared" si="22"/>
        <v>-0.43279496304407339</v>
      </c>
    </row>
    <row r="213" spans="2:13" x14ac:dyDescent="0.25">
      <c r="B213" s="116" t="s">
        <v>88</v>
      </c>
      <c r="C213" s="117">
        <v>6948</v>
      </c>
      <c r="D213" s="118">
        <v>8.046875</v>
      </c>
      <c r="E213" s="117">
        <v>9073</v>
      </c>
      <c r="F213" s="118">
        <f t="shared" si="21"/>
        <v>0.30584340817501432</v>
      </c>
      <c r="G213" s="117">
        <v>5284</v>
      </c>
      <c r="H213" s="118">
        <f t="shared" si="21"/>
        <v>-0.41761269701311587</v>
      </c>
      <c r="I213" s="117">
        <v>5938</v>
      </c>
      <c r="J213" s="118">
        <f t="shared" si="21"/>
        <v>0.12376987130961403</v>
      </c>
      <c r="K213" s="117">
        <v>3685</v>
      </c>
      <c r="L213" s="118">
        <f t="shared" si="22"/>
        <v>-0.37942068036375887</v>
      </c>
    </row>
    <row r="214" spans="2:13" x14ac:dyDescent="0.25">
      <c r="B214" s="116" t="s">
        <v>90</v>
      </c>
      <c r="C214" s="117">
        <v>7259</v>
      </c>
      <c r="D214" s="118">
        <v>4.7748607796340492</v>
      </c>
      <c r="E214" s="117">
        <v>11019</v>
      </c>
      <c r="F214" s="118">
        <f t="shared" si="21"/>
        <v>0.51797768287642931</v>
      </c>
      <c r="G214" s="117">
        <v>4873</v>
      </c>
      <c r="H214" s="118">
        <f t="shared" si="21"/>
        <v>-0.5577638624194573</v>
      </c>
      <c r="I214" s="117">
        <v>5372</v>
      </c>
      <c r="J214" s="118">
        <f t="shared" si="21"/>
        <v>0.10240098501949513</v>
      </c>
      <c r="K214" s="117"/>
      <c r="L214" s="118"/>
    </row>
    <row r="215" spans="2:13" x14ac:dyDescent="0.25">
      <c r="B215" s="116" t="s">
        <v>92</v>
      </c>
      <c r="C215" s="117">
        <v>5770</v>
      </c>
      <c r="D215" s="118">
        <v>0.73481659651232722</v>
      </c>
      <c r="E215" s="117">
        <v>7531</v>
      </c>
      <c r="F215" s="118">
        <f t="shared" si="21"/>
        <v>0.30519930675909879</v>
      </c>
      <c r="G215" s="117">
        <v>3763</v>
      </c>
      <c r="H215" s="118">
        <f t="shared" si="21"/>
        <v>-0.50033196122692869</v>
      </c>
      <c r="I215" s="117">
        <v>4657</v>
      </c>
      <c r="J215" s="118">
        <f t="shared" si="21"/>
        <v>0.23757640180706874</v>
      </c>
      <c r="K215" s="117"/>
      <c r="L215" s="118"/>
    </row>
    <row r="216" spans="2:13" x14ac:dyDescent="0.25">
      <c r="B216" s="116" t="s">
        <v>94</v>
      </c>
      <c r="C216" s="117">
        <v>4458</v>
      </c>
      <c r="D216" s="118">
        <v>-0.30430711610486894</v>
      </c>
      <c r="E216" s="117">
        <v>7404</v>
      </c>
      <c r="F216" s="118">
        <f t="shared" si="21"/>
        <v>0.66083445491251691</v>
      </c>
      <c r="G216" s="117">
        <v>5114</v>
      </c>
      <c r="H216" s="118">
        <f t="shared" si="21"/>
        <v>-0.3092922744462453</v>
      </c>
      <c r="I216" s="117">
        <v>6487</v>
      </c>
      <c r="J216" s="118">
        <f t="shared" si="21"/>
        <v>0.2684786859601096</v>
      </c>
      <c r="K216" s="117"/>
      <c r="L216" s="118"/>
    </row>
    <row r="217" spans="2:13" x14ac:dyDescent="0.25">
      <c r="B217" s="116" t="s">
        <v>96</v>
      </c>
      <c r="C217" s="117">
        <v>3763</v>
      </c>
      <c r="D217" s="118">
        <v>-0.26846811819595651</v>
      </c>
      <c r="E217" s="117">
        <v>5727</v>
      </c>
      <c r="F217" s="118">
        <f t="shared" si="21"/>
        <v>0.52192399681105495</v>
      </c>
      <c r="G217" s="117">
        <v>3398</v>
      </c>
      <c r="H217" s="118">
        <f t="shared" si="21"/>
        <v>-0.40667015889645541</v>
      </c>
      <c r="I217" s="117">
        <v>6448</v>
      </c>
      <c r="J217" s="118">
        <f t="shared" si="21"/>
        <v>0.8975868157739848</v>
      </c>
      <c r="K217" s="117"/>
      <c r="L217" s="118"/>
    </row>
    <row r="218" spans="2:13" x14ac:dyDescent="0.25">
      <c r="B218" s="116" t="s">
        <v>98</v>
      </c>
      <c r="C218" s="117">
        <v>3879</v>
      </c>
      <c r="D218" s="118">
        <v>-0.11296592728104271</v>
      </c>
      <c r="E218" s="117">
        <v>5808</v>
      </c>
      <c r="F218" s="118">
        <f t="shared" si="21"/>
        <v>0.49729311678267596</v>
      </c>
      <c r="G218" s="117">
        <v>3856</v>
      </c>
      <c r="H218" s="118">
        <f t="shared" si="21"/>
        <v>-0.33608815426997241</v>
      </c>
      <c r="I218" s="117">
        <v>4138</v>
      </c>
      <c r="J218" s="118">
        <f t="shared" si="21"/>
        <v>7.3132780082987514E-2</v>
      </c>
      <c r="K218" s="117"/>
      <c r="L218" s="118"/>
    </row>
    <row r="219" spans="2:13" ht="15.75" x14ac:dyDescent="0.25">
      <c r="B219" s="119" t="s">
        <v>32</v>
      </c>
      <c r="C219" s="120">
        <v>60881</v>
      </c>
      <c r="D219" s="121">
        <v>1.7231292212729792</v>
      </c>
      <c r="E219" s="120">
        <v>79292</v>
      </c>
      <c r="F219" s="121">
        <f t="shared" si="21"/>
        <v>0.30240961876447492</v>
      </c>
      <c r="G219" s="120">
        <v>59046</v>
      </c>
      <c r="H219" s="121">
        <f t="shared" si="21"/>
        <v>-0.25533471220299653</v>
      </c>
      <c r="I219" s="120">
        <v>57091</v>
      </c>
      <c r="J219" s="121">
        <f t="shared" si="21"/>
        <v>-3.3109778816515889E-2</v>
      </c>
      <c r="K219" s="120">
        <v>26708</v>
      </c>
      <c r="L219" s="121">
        <v>-0.10940678248691182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C222" s="122"/>
      <c r="I222" s="122"/>
      <c r="L222" s="81"/>
    </row>
    <row r="224" spans="2:13" ht="48.75" customHeight="1" thickBot="1" x14ac:dyDescent="0.3">
      <c r="B224" s="274" t="s">
        <v>295</v>
      </c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1" t="s">
        <v>152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153</v>
      </c>
    </row>
    <row r="226" spans="2:13" ht="22.5" thickTop="1" thickBot="1" x14ac:dyDescent="0.3">
      <c r="B226" s="123" t="str">
        <f>C226</f>
        <v>Dinamarca</v>
      </c>
      <c r="C226" s="299" t="s">
        <v>133</v>
      </c>
      <c r="D226" s="300"/>
      <c r="E226" s="300"/>
      <c r="F226" s="300"/>
      <c r="G226" s="300"/>
      <c r="H226" s="300"/>
      <c r="I226" s="300"/>
      <c r="J226" s="300"/>
      <c r="K226" s="300"/>
      <c r="L226" s="300"/>
    </row>
    <row r="227" spans="2:13" ht="22.5" thickTop="1" thickBot="1" x14ac:dyDescent="0.3">
      <c r="B227" s="112"/>
      <c r="C227" s="304">
        <f>$C$7</f>
        <v>2022</v>
      </c>
      <c r="D227" s="302"/>
      <c r="E227" s="301">
        <f>$E$7</f>
        <v>2023</v>
      </c>
      <c r="F227" s="302"/>
      <c r="G227" s="301">
        <f>$G$7</f>
        <v>2024</v>
      </c>
      <c r="H227" s="302"/>
      <c r="I227" s="301">
        <f>$I$7</f>
        <v>2025</v>
      </c>
      <c r="J227" s="302"/>
      <c r="K227" s="301">
        <f>$K$7</f>
        <v>2026</v>
      </c>
      <c r="L227" s="303"/>
    </row>
    <row r="228" spans="2:13" ht="16.5" thickTop="1" thickBot="1" x14ac:dyDescent="0.3">
      <c r="B228" s="87"/>
      <c r="C228" s="113" t="s">
        <v>74</v>
      </c>
      <c r="D228" s="114" t="str">
        <f>CONCATENATE("var. ",RIGHT(C227,2),"/",RIGHT(C227-1,2))</f>
        <v>var. 22/21</v>
      </c>
      <c r="E228" s="115" t="s">
        <v>74</v>
      </c>
      <c r="F228" s="114" t="s">
        <v>261</v>
      </c>
      <c r="G228" s="115" t="s">
        <v>74</v>
      </c>
      <c r="H228" s="114" t="s">
        <v>261</v>
      </c>
      <c r="I228" s="115" t="s">
        <v>74</v>
      </c>
      <c r="J228" s="114" t="s">
        <v>261</v>
      </c>
      <c r="K228" s="115" t="s">
        <v>74</v>
      </c>
      <c r="L228" s="114" t="s">
        <v>286</v>
      </c>
    </row>
    <row r="229" spans="2:13" x14ac:dyDescent="0.25">
      <c r="B229" s="116" t="s">
        <v>76</v>
      </c>
      <c r="C229" s="117">
        <v>3368</v>
      </c>
      <c r="D229" s="118">
        <v>34.452631578947368</v>
      </c>
      <c r="E229" s="117">
        <v>6826</v>
      </c>
      <c r="F229" s="118">
        <f t="shared" ref="F229:J241" si="23">IFERROR(E229/C229-1,"-")</f>
        <v>1.0267220902612828</v>
      </c>
      <c r="G229" s="117">
        <v>4848</v>
      </c>
      <c r="H229" s="118">
        <f t="shared" si="23"/>
        <v>-0.28977439203047173</v>
      </c>
      <c r="I229" s="117">
        <v>5194</v>
      </c>
      <c r="J229" s="118">
        <f t="shared" si="23"/>
        <v>7.136963696369647E-2</v>
      </c>
      <c r="K229" s="117">
        <v>4306</v>
      </c>
      <c r="L229" s="118">
        <f t="shared" ref="L229:L235" si="24">IFERROR(K229/I229-1,"-")</f>
        <v>-0.17096649980747014</v>
      </c>
    </row>
    <row r="230" spans="2:13" x14ac:dyDescent="0.25">
      <c r="B230" s="116" t="s">
        <v>78</v>
      </c>
      <c r="C230" s="117">
        <v>3577</v>
      </c>
      <c r="D230" s="118">
        <v>98.361111111111114</v>
      </c>
      <c r="E230" s="117">
        <v>5937</v>
      </c>
      <c r="F230" s="118">
        <f t="shared" si="23"/>
        <v>0.65977075761811577</v>
      </c>
      <c r="G230" s="117">
        <v>5083</v>
      </c>
      <c r="H230" s="118">
        <f t="shared" si="23"/>
        <v>-0.14384369210038739</v>
      </c>
      <c r="I230" s="117">
        <v>4547</v>
      </c>
      <c r="J230" s="118">
        <f t="shared" si="23"/>
        <v>-0.10544953767460163</v>
      </c>
      <c r="K230" s="117">
        <v>4528</v>
      </c>
      <c r="L230" s="118">
        <f t="shared" si="24"/>
        <v>-4.1785792830437707E-3</v>
      </c>
    </row>
    <row r="231" spans="2:13" x14ac:dyDescent="0.25">
      <c r="B231" s="116" t="s">
        <v>80</v>
      </c>
      <c r="C231" s="117">
        <v>4011</v>
      </c>
      <c r="D231" s="118">
        <v>1336</v>
      </c>
      <c r="E231" s="117">
        <v>3783</v>
      </c>
      <c r="F231" s="118">
        <f t="shared" si="23"/>
        <v>-5.6843679880329123E-2</v>
      </c>
      <c r="G231" s="117">
        <v>4024</v>
      </c>
      <c r="H231" s="118">
        <f t="shared" si="23"/>
        <v>6.3706053396775042E-2</v>
      </c>
      <c r="I231" s="117">
        <v>5135</v>
      </c>
      <c r="J231" s="118">
        <f t="shared" si="23"/>
        <v>0.27609343936381703</v>
      </c>
      <c r="K231" s="117">
        <v>5212</v>
      </c>
      <c r="L231" s="118">
        <f t="shared" si="24"/>
        <v>1.4995131450827648E-2</v>
      </c>
    </row>
    <row r="232" spans="2:13" x14ac:dyDescent="0.25">
      <c r="B232" s="116" t="s">
        <v>82</v>
      </c>
      <c r="C232" s="117">
        <v>2697</v>
      </c>
      <c r="D232" s="118" t="s">
        <v>257</v>
      </c>
      <c r="E232" s="117">
        <v>1857</v>
      </c>
      <c r="F232" s="118">
        <f t="shared" si="23"/>
        <v>-0.31145717463848721</v>
      </c>
      <c r="G232" s="117">
        <v>1498</v>
      </c>
      <c r="H232" s="118">
        <f t="shared" si="23"/>
        <v>-0.19332256327409802</v>
      </c>
      <c r="I232" s="117">
        <v>2670</v>
      </c>
      <c r="J232" s="118">
        <f t="shared" si="23"/>
        <v>0.78237650200267028</v>
      </c>
      <c r="K232" s="117">
        <v>1599</v>
      </c>
      <c r="L232" s="118">
        <f t="shared" si="24"/>
        <v>-0.40112359550561794</v>
      </c>
    </row>
    <row r="233" spans="2:13" x14ac:dyDescent="0.25">
      <c r="B233" s="116" t="s">
        <v>84</v>
      </c>
      <c r="C233" s="117">
        <v>98</v>
      </c>
      <c r="D233" s="118">
        <v>1.1304347826086958</v>
      </c>
      <c r="E233" s="117">
        <v>46</v>
      </c>
      <c r="F233" s="118">
        <f t="shared" si="23"/>
        <v>-0.53061224489795911</v>
      </c>
      <c r="G233" s="117">
        <v>193</v>
      </c>
      <c r="H233" s="118">
        <f t="shared" si="23"/>
        <v>3.1956521739130439</v>
      </c>
      <c r="I233" s="117">
        <v>122</v>
      </c>
      <c r="J233" s="118">
        <f t="shared" si="23"/>
        <v>-0.36787564766839376</v>
      </c>
      <c r="K233" s="117">
        <v>97</v>
      </c>
      <c r="L233" s="118">
        <f t="shared" si="24"/>
        <v>-0.20491803278688525</v>
      </c>
    </row>
    <row r="234" spans="2:13" x14ac:dyDescent="0.25">
      <c r="B234" s="116" t="s">
        <v>86</v>
      </c>
      <c r="C234" s="117">
        <v>86</v>
      </c>
      <c r="D234" s="118">
        <v>3.3</v>
      </c>
      <c r="E234" s="117">
        <v>6</v>
      </c>
      <c r="F234" s="118">
        <f t="shared" si="23"/>
        <v>-0.93023255813953487</v>
      </c>
      <c r="G234" s="117">
        <v>28</v>
      </c>
      <c r="H234" s="118">
        <f t="shared" si="23"/>
        <v>3.666666666666667</v>
      </c>
      <c r="I234" s="117">
        <v>136</v>
      </c>
      <c r="J234" s="118">
        <f t="shared" si="23"/>
        <v>3.8571428571428568</v>
      </c>
      <c r="K234" s="117">
        <v>62</v>
      </c>
      <c r="L234" s="118">
        <f t="shared" si="24"/>
        <v>-0.54411764705882359</v>
      </c>
    </row>
    <row r="235" spans="2:13" x14ac:dyDescent="0.25">
      <c r="B235" s="116" t="s">
        <v>88</v>
      </c>
      <c r="C235" s="117">
        <v>683</v>
      </c>
      <c r="D235" s="118">
        <v>2.0765765765765765</v>
      </c>
      <c r="E235" s="117">
        <v>55</v>
      </c>
      <c r="F235" s="118">
        <f t="shared" si="23"/>
        <v>-0.91947291361639827</v>
      </c>
      <c r="G235" s="117">
        <v>144</v>
      </c>
      <c r="H235" s="118">
        <f t="shared" si="23"/>
        <v>1.6181818181818182</v>
      </c>
      <c r="I235" s="117">
        <v>513</v>
      </c>
      <c r="J235" s="118">
        <f t="shared" si="23"/>
        <v>2.5625</v>
      </c>
      <c r="K235" s="117">
        <v>323</v>
      </c>
      <c r="L235" s="118">
        <f t="shared" si="24"/>
        <v>-0.37037037037037035</v>
      </c>
    </row>
    <row r="236" spans="2:13" x14ac:dyDescent="0.25">
      <c r="B236" s="116" t="s">
        <v>90</v>
      </c>
      <c r="C236" s="117">
        <v>164</v>
      </c>
      <c r="D236" s="118">
        <v>15.399999999999999</v>
      </c>
      <c r="E236" s="117">
        <v>110</v>
      </c>
      <c r="F236" s="118">
        <f t="shared" si="23"/>
        <v>-0.32926829268292679</v>
      </c>
      <c r="G236" s="117">
        <v>161</v>
      </c>
      <c r="H236" s="118">
        <f t="shared" si="23"/>
        <v>0.46363636363636362</v>
      </c>
      <c r="I236" s="117">
        <v>114</v>
      </c>
      <c r="J236" s="118">
        <f t="shared" si="23"/>
        <v>-0.29192546583850931</v>
      </c>
      <c r="K236" s="117"/>
      <c r="L236" s="118"/>
    </row>
    <row r="237" spans="2:13" x14ac:dyDescent="0.25">
      <c r="B237" s="116" t="s">
        <v>92</v>
      </c>
      <c r="C237" s="117">
        <v>126</v>
      </c>
      <c r="D237" s="118">
        <v>5.3</v>
      </c>
      <c r="E237" s="117">
        <v>46</v>
      </c>
      <c r="F237" s="118">
        <f t="shared" si="23"/>
        <v>-0.63492063492063489</v>
      </c>
      <c r="G237" s="117">
        <v>94</v>
      </c>
      <c r="H237" s="118">
        <f t="shared" si="23"/>
        <v>1.0434782608695654</v>
      </c>
      <c r="I237" s="117">
        <v>167</v>
      </c>
      <c r="J237" s="118">
        <f t="shared" si="23"/>
        <v>0.77659574468085113</v>
      </c>
      <c r="K237" s="117"/>
      <c r="L237" s="118"/>
    </row>
    <row r="238" spans="2:13" x14ac:dyDescent="0.25">
      <c r="B238" s="116" t="s">
        <v>94</v>
      </c>
      <c r="C238" s="117">
        <v>539</v>
      </c>
      <c r="D238" s="118">
        <v>-0.68571428571428572</v>
      </c>
      <c r="E238" s="117">
        <v>545</v>
      </c>
      <c r="F238" s="118">
        <f t="shared" si="23"/>
        <v>1.1131725417439675E-2</v>
      </c>
      <c r="G238" s="117">
        <v>1114</v>
      </c>
      <c r="H238" s="118">
        <f t="shared" si="23"/>
        <v>1.0440366972477064</v>
      </c>
      <c r="I238" s="117">
        <v>947</v>
      </c>
      <c r="J238" s="118">
        <f t="shared" si="23"/>
        <v>-0.14991023339317777</v>
      </c>
      <c r="K238" s="117"/>
      <c r="L238" s="118"/>
    </row>
    <row r="239" spans="2:13" x14ac:dyDescent="0.25">
      <c r="B239" s="116" t="s">
        <v>96</v>
      </c>
      <c r="C239" s="117">
        <v>5248</v>
      </c>
      <c r="D239" s="118">
        <v>0.35362393603301512</v>
      </c>
      <c r="E239" s="117">
        <v>4889</v>
      </c>
      <c r="F239" s="118">
        <f t="shared" si="23"/>
        <v>-6.8407012195121908E-2</v>
      </c>
      <c r="G239" s="117">
        <v>3947</v>
      </c>
      <c r="H239" s="118">
        <f t="shared" si="23"/>
        <v>-0.19267743914911029</v>
      </c>
      <c r="I239" s="117">
        <v>3414</v>
      </c>
      <c r="J239" s="118">
        <f t="shared" si="23"/>
        <v>-0.13503927033189767</v>
      </c>
      <c r="K239" s="117"/>
      <c r="L239" s="118"/>
    </row>
    <row r="240" spans="2:13" x14ac:dyDescent="0.25">
      <c r="B240" s="116" t="s">
        <v>98</v>
      </c>
      <c r="C240" s="117">
        <v>4094</v>
      </c>
      <c r="D240" s="118">
        <v>4.598875830352589E-2</v>
      </c>
      <c r="E240" s="117">
        <v>4075</v>
      </c>
      <c r="F240" s="118">
        <f t="shared" si="23"/>
        <v>-4.6409379579872567E-3</v>
      </c>
      <c r="G240" s="117">
        <v>4912</v>
      </c>
      <c r="H240" s="118">
        <f t="shared" si="23"/>
        <v>0.20539877300613507</v>
      </c>
      <c r="I240" s="117">
        <v>3725</v>
      </c>
      <c r="J240" s="118">
        <f t="shared" si="23"/>
        <v>-0.24165309446254069</v>
      </c>
      <c r="K240" s="117"/>
      <c r="L240" s="118"/>
    </row>
    <row r="241" spans="2:13" ht="15.75" x14ac:dyDescent="0.25">
      <c r="B241" s="119" t="s">
        <v>32</v>
      </c>
      <c r="C241" s="120">
        <v>24691</v>
      </c>
      <c r="D241" s="121">
        <v>1.4795139586262303</v>
      </c>
      <c r="E241" s="120">
        <v>28175</v>
      </c>
      <c r="F241" s="121">
        <f t="shared" si="23"/>
        <v>0.14110404600866722</v>
      </c>
      <c r="G241" s="120">
        <v>26046</v>
      </c>
      <c r="H241" s="121">
        <f t="shared" si="23"/>
        <v>-7.5563442768411759E-2</v>
      </c>
      <c r="I241" s="120">
        <v>26684</v>
      </c>
      <c r="J241" s="121">
        <f t="shared" si="23"/>
        <v>2.4495124011364444E-2</v>
      </c>
      <c r="K241" s="120">
        <v>16127</v>
      </c>
      <c r="L241" s="121">
        <v>-0.11956106349293005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L244" s="81"/>
    </row>
    <row r="250" spans="2:13" ht="48.75" customHeight="1" thickBot="1" x14ac:dyDescent="0.3">
      <c r="B250" s="274" t="s">
        <v>296</v>
      </c>
      <c r="C250" s="274"/>
      <c r="D250" s="274"/>
      <c r="E250" s="274"/>
      <c r="F250" s="274"/>
      <c r="G250" s="274"/>
      <c r="H250" s="274"/>
      <c r="I250" s="274"/>
      <c r="J250" s="274"/>
      <c r="K250" s="274"/>
      <c r="L250" s="274"/>
      <c r="M250" s="1" t="s">
        <v>152</v>
      </c>
    </row>
    <row r="251" spans="2:13" ht="10.5" customHeight="1" thickBot="1" x14ac:dyDescent="0.3">
      <c r="B251" s="109"/>
      <c r="C251" s="110"/>
      <c r="D251" s="109"/>
      <c r="E251" s="109"/>
      <c r="F251" s="109"/>
      <c r="G251" s="109"/>
      <c r="H251" s="109"/>
      <c r="I251" s="109"/>
      <c r="J251" s="109"/>
      <c r="K251" s="4"/>
      <c r="L251" s="4"/>
      <c r="M251" s="1" t="s">
        <v>153</v>
      </c>
    </row>
    <row r="252" spans="2:13" ht="22.5" thickTop="1" thickBot="1" x14ac:dyDescent="0.3">
      <c r="B252" s="123" t="str">
        <f>C252</f>
        <v>Suecia</v>
      </c>
      <c r="C252" s="299" t="s">
        <v>136</v>
      </c>
      <c r="D252" s="300"/>
      <c r="E252" s="300"/>
      <c r="F252" s="300"/>
      <c r="G252" s="300"/>
      <c r="H252" s="300"/>
      <c r="I252" s="300"/>
      <c r="J252" s="300"/>
      <c r="K252" s="300"/>
      <c r="L252" s="300"/>
    </row>
    <row r="253" spans="2:13" ht="22.5" thickTop="1" thickBot="1" x14ac:dyDescent="0.3">
      <c r="B253" s="112"/>
      <c r="C253" s="304">
        <f>$C$7</f>
        <v>2022</v>
      </c>
      <c r="D253" s="302"/>
      <c r="E253" s="301">
        <f>$E$7</f>
        <v>2023</v>
      </c>
      <c r="F253" s="302"/>
      <c r="G253" s="301">
        <f>$G$7</f>
        <v>2024</v>
      </c>
      <c r="H253" s="302"/>
      <c r="I253" s="301">
        <f>$I$7</f>
        <v>2025</v>
      </c>
      <c r="J253" s="302"/>
      <c r="K253" s="301">
        <f>$K$7</f>
        <v>2026</v>
      </c>
      <c r="L253" s="303"/>
    </row>
    <row r="254" spans="2:13" ht="16.5" thickTop="1" thickBot="1" x14ac:dyDescent="0.3">
      <c r="B254" s="87"/>
      <c r="C254" s="113" t="s">
        <v>74</v>
      </c>
      <c r="D254" s="114" t="str">
        <f>CONCATENATE("var. ",RIGHT(C253,2),"/",RIGHT(C253-1,2))</f>
        <v>var. 22/21</v>
      </c>
      <c r="E254" s="115" t="s">
        <v>74</v>
      </c>
      <c r="F254" s="114" t="s">
        <v>261</v>
      </c>
      <c r="G254" s="115" t="s">
        <v>74</v>
      </c>
      <c r="H254" s="114" t="s">
        <v>261</v>
      </c>
      <c r="I254" s="115" t="s">
        <v>74</v>
      </c>
      <c r="J254" s="114" t="s">
        <v>261</v>
      </c>
      <c r="K254" s="115" t="s">
        <v>74</v>
      </c>
      <c r="L254" s="114" t="s">
        <v>286</v>
      </c>
    </row>
    <row r="255" spans="2:13" x14ac:dyDescent="0.25">
      <c r="B255" s="116" t="s">
        <v>76</v>
      </c>
      <c r="C255" s="117">
        <v>1650</v>
      </c>
      <c r="D255" s="118">
        <v>26.049180327868854</v>
      </c>
      <c r="E255" s="117">
        <v>4002</v>
      </c>
      <c r="F255" s="118">
        <f t="shared" ref="F255:J267" si="25">IFERROR(E255/C255-1,"-")</f>
        <v>1.4254545454545453</v>
      </c>
      <c r="G255" s="117">
        <v>4204</v>
      </c>
      <c r="H255" s="118">
        <f t="shared" si="25"/>
        <v>5.047476261869055E-2</v>
      </c>
      <c r="I255" s="117">
        <v>2656</v>
      </c>
      <c r="J255" s="118">
        <f t="shared" si="25"/>
        <v>-0.36822074215033307</v>
      </c>
      <c r="K255" s="117">
        <v>2865</v>
      </c>
      <c r="L255" s="118">
        <f t="shared" ref="L255:L261" si="26">IFERROR(K255/I255-1,"-")</f>
        <v>7.8689759036144613E-2</v>
      </c>
    </row>
    <row r="256" spans="2:13" x14ac:dyDescent="0.25">
      <c r="B256" s="116" t="s">
        <v>78</v>
      </c>
      <c r="C256" s="117">
        <v>1120</v>
      </c>
      <c r="D256" s="118">
        <v>31</v>
      </c>
      <c r="E256" s="117">
        <v>3629</v>
      </c>
      <c r="F256" s="118">
        <f t="shared" si="25"/>
        <v>2.2401785714285714</v>
      </c>
      <c r="G256" s="117">
        <v>3238</v>
      </c>
      <c r="H256" s="118">
        <f t="shared" si="25"/>
        <v>-0.10774317993937721</v>
      </c>
      <c r="I256" s="117">
        <v>2572</v>
      </c>
      <c r="J256" s="118">
        <f t="shared" si="25"/>
        <v>-0.2056825200741198</v>
      </c>
      <c r="K256" s="117">
        <v>2383</v>
      </c>
      <c r="L256" s="118">
        <f t="shared" si="26"/>
        <v>-7.3483670295489856E-2</v>
      </c>
    </row>
    <row r="257" spans="2:12" x14ac:dyDescent="0.25">
      <c r="B257" s="116" t="s">
        <v>80</v>
      </c>
      <c r="C257" s="117">
        <v>2215</v>
      </c>
      <c r="D257" s="118">
        <v>33.609375</v>
      </c>
      <c r="E257" s="117">
        <v>2337</v>
      </c>
      <c r="F257" s="118">
        <f t="shared" si="25"/>
        <v>5.5079006772009054E-2</v>
      </c>
      <c r="G257" s="117">
        <v>2853</v>
      </c>
      <c r="H257" s="118">
        <f t="shared" si="25"/>
        <v>0.22079589216944795</v>
      </c>
      <c r="I257" s="117">
        <v>2401</v>
      </c>
      <c r="J257" s="118">
        <f t="shared" si="25"/>
        <v>-0.15842972309849279</v>
      </c>
      <c r="K257" s="117">
        <v>2390</v>
      </c>
      <c r="L257" s="118">
        <f t="shared" si="26"/>
        <v>-4.5814244064973364E-3</v>
      </c>
    </row>
    <row r="258" spans="2:12" x14ac:dyDescent="0.25">
      <c r="B258" s="116" t="s">
        <v>82</v>
      </c>
      <c r="C258" s="117">
        <v>1354</v>
      </c>
      <c r="D258" s="118" t="s">
        <v>257</v>
      </c>
      <c r="E258" s="117">
        <v>2417</v>
      </c>
      <c r="F258" s="118">
        <f t="shared" si="25"/>
        <v>0.78508124076809449</v>
      </c>
      <c r="G258" s="117">
        <v>920</v>
      </c>
      <c r="H258" s="118">
        <f t="shared" si="25"/>
        <v>-0.61936284650393048</v>
      </c>
      <c r="I258" s="117">
        <v>897</v>
      </c>
      <c r="J258" s="118">
        <f t="shared" si="25"/>
        <v>-2.5000000000000022E-2</v>
      </c>
      <c r="K258" s="117">
        <v>1349</v>
      </c>
      <c r="L258" s="118">
        <f t="shared" si="26"/>
        <v>0.50390189520624307</v>
      </c>
    </row>
    <row r="259" spans="2:12" x14ac:dyDescent="0.25">
      <c r="B259" s="116" t="s">
        <v>84</v>
      </c>
      <c r="C259" s="117">
        <v>12</v>
      </c>
      <c r="D259" s="118">
        <v>9.0909090909090828E-2</v>
      </c>
      <c r="E259" s="117">
        <v>133</v>
      </c>
      <c r="F259" s="118">
        <f t="shared" si="25"/>
        <v>10.083333333333334</v>
      </c>
      <c r="G259" s="117">
        <v>71</v>
      </c>
      <c r="H259" s="118">
        <f t="shared" si="25"/>
        <v>-0.46616541353383456</v>
      </c>
      <c r="I259" s="117">
        <v>79</v>
      </c>
      <c r="J259" s="118">
        <f t="shared" si="25"/>
        <v>0.11267605633802824</v>
      </c>
      <c r="K259" s="117">
        <v>62</v>
      </c>
      <c r="L259" s="118">
        <f t="shared" si="26"/>
        <v>-0.21518987341772156</v>
      </c>
    </row>
    <row r="260" spans="2:12" x14ac:dyDescent="0.25">
      <c r="B260" s="116" t="s">
        <v>86</v>
      </c>
      <c r="C260" s="117">
        <v>46</v>
      </c>
      <c r="D260" s="118">
        <v>3.1818181818181817</v>
      </c>
      <c r="E260" s="117">
        <v>42</v>
      </c>
      <c r="F260" s="118">
        <f t="shared" si="25"/>
        <v>-8.6956521739130488E-2</v>
      </c>
      <c r="G260" s="117">
        <v>24</v>
      </c>
      <c r="H260" s="118">
        <f t="shared" si="25"/>
        <v>-0.4285714285714286</v>
      </c>
      <c r="I260" s="117">
        <v>166</v>
      </c>
      <c r="J260" s="118">
        <f t="shared" si="25"/>
        <v>5.916666666666667</v>
      </c>
      <c r="K260" s="117">
        <v>50</v>
      </c>
      <c r="L260" s="118">
        <f t="shared" si="26"/>
        <v>-0.6987951807228916</v>
      </c>
    </row>
    <row r="261" spans="2:12" x14ac:dyDescent="0.25">
      <c r="B261" s="116" t="s">
        <v>88</v>
      </c>
      <c r="C261" s="117">
        <v>101</v>
      </c>
      <c r="D261" s="118">
        <v>3.208333333333333</v>
      </c>
      <c r="E261" s="117">
        <v>126</v>
      </c>
      <c r="F261" s="118">
        <f t="shared" si="25"/>
        <v>0.24752475247524752</v>
      </c>
      <c r="G261" s="117">
        <v>146</v>
      </c>
      <c r="H261" s="118">
        <f t="shared" si="25"/>
        <v>0.15873015873015883</v>
      </c>
      <c r="I261" s="117">
        <v>161</v>
      </c>
      <c r="J261" s="118">
        <f t="shared" si="25"/>
        <v>0.10273972602739723</v>
      </c>
      <c r="K261" s="117">
        <v>60</v>
      </c>
      <c r="L261" s="118">
        <f t="shared" si="26"/>
        <v>-0.62732919254658381</v>
      </c>
    </row>
    <row r="262" spans="2:12" x14ac:dyDescent="0.25">
      <c r="B262" s="116" t="s">
        <v>90</v>
      </c>
      <c r="C262" s="117">
        <v>101</v>
      </c>
      <c r="D262" s="118" t="s">
        <v>257</v>
      </c>
      <c r="E262" s="117">
        <v>188</v>
      </c>
      <c r="F262" s="118">
        <f t="shared" si="25"/>
        <v>0.86138613861386149</v>
      </c>
      <c r="G262" s="117">
        <v>3</v>
      </c>
      <c r="H262" s="118">
        <f t="shared" si="25"/>
        <v>-0.98404255319148937</v>
      </c>
      <c r="I262" s="117">
        <v>76</v>
      </c>
      <c r="J262" s="118">
        <f t="shared" si="25"/>
        <v>24.333333333333332</v>
      </c>
      <c r="K262" s="117"/>
      <c r="L262" s="118"/>
    </row>
    <row r="263" spans="2:12" x14ac:dyDescent="0.25">
      <c r="B263" s="116" t="s">
        <v>92</v>
      </c>
      <c r="C263" s="117">
        <v>15</v>
      </c>
      <c r="D263" s="118" t="s">
        <v>257</v>
      </c>
      <c r="E263" s="117">
        <v>53</v>
      </c>
      <c r="F263" s="118">
        <f t="shared" si="25"/>
        <v>2.5333333333333332</v>
      </c>
      <c r="G263" s="117">
        <v>102</v>
      </c>
      <c r="H263" s="118">
        <f t="shared" si="25"/>
        <v>0.92452830188679247</v>
      </c>
      <c r="I263" s="117">
        <v>26</v>
      </c>
      <c r="J263" s="118">
        <f t="shared" si="25"/>
        <v>-0.74509803921568629</v>
      </c>
      <c r="K263" s="117"/>
      <c r="L263" s="118"/>
    </row>
    <row r="264" spans="2:12" x14ac:dyDescent="0.25">
      <c r="B264" s="116" t="s">
        <v>94</v>
      </c>
      <c r="C264" s="117">
        <v>612</v>
      </c>
      <c r="D264" s="118">
        <v>0.37219730941704032</v>
      </c>
      <c r="E264" s="117">
        <v>560</v>
      </c>
      <c r="F264" s="118">
        <f t="shared" si="25"/>
        <v>-8.496732026143794E-2</v>
      </c>
      <c r="G264" s="117">
        <v>1129</v>
      </c>
      <c r="H264" s="118">
        <f t="shared" si="25"/>
        <v>1.0160714285714287</v>
      </c>
      <c r="I264" s="117">
        <v>1277</v>
      </c>
      <c r="J264" s="118">
        <f t="shared" si="25"/>
        <v>0.13108945969884855</v>
      </c>
      <c r="K264" s="117"/>
      <c r="L264" s="118"/>
    </row>
    <row r="265" spans="2:12" x14ac:dyDescent="0.25">
      <c r="B265" s="116" t="s">
        <v>96</v>
      </c>
      <c r="C265" s="117">
        <v>2952</v>
      </c>
      <c r="D265" s="118">
        <v>-7.3974445191661298E-3</v>
      </c>
      <c r="E265" s="117">
        <v>3991</v>
      </c>
      <c r="F265" s="118">
        <f t="shared" si="25"/>
        <v>0.35196476964769641</v>
      </c>
      <c r="G265" s="117">
        <v>3568</v>
      </c>
      <c r="H265" s="118">
        <f t="shared" si="25"/>
        <v>-0.10598847406664991</v>
      </c>
      <c r="I265" s="117">
        <v>3157</v>
      </c>
      <c r="J265" s="118">
        <f t="shared" si="25"/>
        <v>-0.11519058295964124</v>
      </c>
      <c r="K265" s="117"/>
      <c r="L265" s="118"/>
    </row>
    <row r="266" spans="2:12" x14ac:dyDescent="0.25">
      <c r="B266" s="116" t="s">
        <v>98</v>
      </c>
      <c r="C266" s="117">
        <v>4086</v>
      </c>
      <c r="D266" s="118">
        <v>0.49560761346998539</v>
      </c>
      <c r="E266" s="117">
        <v>3911</v>
      </c>
      <c r="F266" s="118">
        <f t="shared" si="25"/>
        <v>-4.2829172785119884E-2</v>
      </c>
      <c r="G266" s="117">
        <v>3681</v>
      </c>
      <c r="H266" s="118">
        <f t="shared" si="25"/>
        <v>-5.8808488877524878E-2</v>
      </c>
      <c r="I266" s="117">
        <v>3291</v>
      </c>
      <c r="J266" s="118">
        <f t="shared" si="25"/>
        <v>-0.10594947025264878</v>
      </c>
      <c r="K266" s="117"/>
      <c r="L266" s="118"/>
    </row>
    <row r="267" spans="2:12" ht="15.75" x14ac:dyDescent="0.25">
      <c r="B267" s="119" t="s">
        <v>32</v>
      </c>
      <c r="C267" s="120">
        <v>14264</v>
      </c>
      <c r="D267" s="121">
        <v>1.2434727901855931</v>
      </c>
      <c r="E267" s="120">
        <v>21389</v>
      </c>
      <c r="F267" s="121">
        <f t="shared" si="25"/>
        <v>0.49950925406618052</v>
      </c>
      <c r="G267" s="120">
        <v>19939</v>
      </c>
      <c r="H267" s="121">
        <f t="shared" si="25"/>
        <v>-6.7791855626723962E-2</v>
      </c>
      <c r="I267" s="120">
        <v>16759</v>
      </c>
      <c r="J267" s="121">
        <f t="shared" si="25"/>
        <v>-0.15948643362254877</v>
      </c>
      <c r="K267" s="120">
        <v>9159</v>
      </c>
      <c r="L267" s="121">
        <v>2.5414240931482368E-2</v>
      </c>
    </row>
    <row r="268" spans="2:12" ht="6" customHeight="1" x14ac:dyDescent="0.25"/>
    <row r="269" spans="2:12" x14ac:dyDescent="0.25">
      <c r="B269" s="107" t="s">
        <v>57</v>
      </c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</row>
    <row r="270" spans="2:12" x14ac:dyDescent="0.25">
      <c r="C270" s="122"/>
      <c r="I270" s="122"/>
      <c r="L270" s="81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B520-5BB8-4D21-B9CB-FE4CEC771206}">
  <sheetPr>
    <tabColor rgb="FFF29140"/>
  </sheetPr>
  <dimension ref="A4:M11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274" t="s">
        <v>284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137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1">
        <f>E7-1</f>
        <v>2022</v>
      </c>
      <c r="D7" s="302"/>
      <c r="E7" s="301">
        <f>G7-1</f>
        <v>2023</v>
      </c>
      <c r="F7" s="302"/>
      <c r="G7" s="301">
        <f>I7-1</f>
        <v>2024</v>
      </c>
      <c r="H7" s="302"/>
      <c r="I7" s="301">
        <f>K7-1</f>
        <v>2025</v>
      </c>
      <c r="J7" s="302"/>
      <c r="K7" s="301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26469</v>
      </c>
      <c r="D9" s="118">
        <v>-0.83226235741444865</v>
      </c>
      <c r="E9" s="117">
        <v>163920</v>
      </c>
      <c r="F9" s="118">
        <f t="shared" ref="F9:J21" si="0">IFERROR(E9/C9-1,"-")</f>
        <v>5.1929049076277911</v>
      </c>
      <c r="G9" s="117">
        <v>175787</v>
      </c>
      <c r="H9" s="118">
        <f t="shared" si="0"/>
        <v>7.2395070766227532E-2</v>
      </c>
      <c r="I9" s="117">
        <v>169944</v>
      </c>
      <c r="J9" s="118">
        <f t="shared" si="0"/>
        <v>-3.3239090490195466E-2</v>
      </c>
      <c r="K9" s="117">
        <v>173007</v>
      </c>
      <c r="L9" s="118">
        <f t="shared" ref="L9:L15" si="1">IFERROR(K9/I9-1,"-")</f>
        <v>1.8023584239514223E-2</v>
      </c>
    </row>
    <row r="10" spans="1:13" x14ac:dyDescent="0.25">
      <c r="A10" s="1" t="s">
        <v>77</v>
      </c>
      <c r="B10" s="116" t="s">
        <v>78</v>
      </c>
      <c r="C10" s="117">
        <v>18511</v>
      </c>
      <c r="D10" s="118">
        <v>-0.89292820619606206</v>
      </c>
      <c r="E10" s="117">
        <v>156374</v>
      </c>
      <c r="F10" s="118">
        <f t="shared" si="0"/>
        <v>7.4476257360488365</v>
      </c>
      <c r="G10" s="117">
        <v>166759</v>
      </c>
      <c r="H10" s="118">
        <f t="shared" si="0"/>
        <v>6.6411295995497888E-2</v>
      </c>
      <c r="I10" s="117">
        <v>168166</v>
      </c>
      <c r="J10" s="118">
        <f t="shared" si="0"/>
        <v>8.437325721550204E-3</v>
      </c>
      <c r="K10" s="117">
        <v>167644</v>
      </c>
      <c r="L10" s="118">
        <f t="shared" si="1"/>
        <v>-3.1040757346907366E-3</v>
      </c>
    </row>
    <row r="11" spans="1:13" x14ac:dyDescent="0.25">
      <c r="A11" s="1" t="s">
        <v>79</v>
      </c>
      <c r="B11" s="116" t="s">
        <v>80</v>
      </c>
      <c r="C11" s="117">
        <v>22143</v>
      </c>
      <c r="D11" s="118">
        <v>-0.72998646457009775</v>
      </c>
      <c r="E11" s="117">
        <v>146134</v>
      </c>
      <c r="F11" s="118">
        <f t="shared" si="0"/>
        <v>5.5995574222101796</v>
      </c>
      <c r="G11" s="117">
        <v>176870</v>
      </c>
      <c r="H11" s="118">
        <f t="shared" si="0"/>
        <v>0.21032750762998353</v>
      </c>
      <c r="I11" s="117">
        <v>166403</v>
      </c>
      <c r="J11" s="118">
        <f t="shared" si="0"/>
        <v>-5.9179058065245704E-2</v>
      </c>
      <c r="K11" s="117">
        <v>168396</v>
      </c>
      <c r="L11" s="118">
        <f t="shared" si="1"/>
        <v>1.1976947530994098E-2</v>
      </c>
    </row>
    <row r="12" spans="1:13" x14ac:dyDescent="0.25">
      <c r="A12" s="1" t="s">
        <v>81</v>
      </c>
      <c r="B12" s="116" t="s">
        <v>82</v>
      </c>
      <c r="C12" s="117">
        <v>22148</v>
      </c>
      <c r="D12" s="118" t="s">
        <v>257</v>
      </c>
      <c r="E12" s="117">
        <v>144835</v>
      </c>
      <c r="F12" s="118">
        <f t="shared" si="0"/>
        <v>5.5394166516163992</v>
      </c>
      <c r="G12" s="117">
        <v>154662</v>
      </c>
      <c r="H12" s="118">
        <f t="shared" si="0"/>
        <v>6.7849621983636643E-2</v>
      </c>
      <c r="I12" s="117">
        <v>160144</v>
      </c>
      <c r="J12" s="118">
        <f t="shared" si="0"/>
        <v>3.5445034979503687E-2</v>
      </c>
      <c r="K12" s="117">
        <v>155224</v>
      </c>
      <c r="L12" s="118">
        <f t="shared" si="1"/>
        <v>-3.0722349885103362E-2</v>
      </c>
    </row>
    <row r="13" spans="1:13" x14ac:dyDescent="0.25">
      <c r="A13" s="1" t="s">
        <v>83</v>
      </c>
      <c r="B13" s="116" t="s">
        <v>84</v>
      </c>
      <c r="C13" s="117">
        <v>24096</v>
      </c>
      <c r="D13" s="118" t="s">
        <v>257</v>
      </c>
      <c r="E13" s="117">
        <v>140451</v>
      </c>
      <c r="F13" s="118">
        <f t="shared" si="0"/>
        <v>4.8288097609561751</v>
      </c>
      <c r="G13" s="117">
        <v>159924</v>
      </c>
      <c r="H13" s="118">
        <f t="shared" si="0"/>
        <v>0.1386462182540531</v>
      </c>
      <c r="I13" s="117">
        <v>143215</v>
      </c>
      <c r="J13" s="118">
        <f t="shared" si="0"/>
        <v>-0.10448087841724818</v>
      </c>
      <c r="K13" s="117">
        <v>146616</v>
      </c>
      <c r="L13" s="118">
        <f t="shared" si="1"/>
        <v>2.3747512481234523E-2</v>
      </c>
    </row>
    <row r="14" spans="1:13" x14ac:dyDescent="0.25">
      <c r="A14" s="1" t="s">
        <v>85</v>
      </c>
      <c r="B14" s="116" t="s">
        <v>86</v>
      </c>
      <c r="C14" s="117">
        <v>18794</v>
      </c>
      <c r="D14" s="118" t="s">
        <v>257</v>
      </c>
      <c r="E14" s="117">
        <v>142289</v>
      </c>
      <c r="F14" s="118">
        <f t="shared" si="0"/>
        <v>6.5709801000319255</v>
      </c>
      <c r="G14" s="117">
        <v>157113</v>
      </c>
      <c r="H14" s="118">
        <f t="shared" si="0"/>
        <v>0.10418233313889336</v>
      </c>
      <c r="I14" s="117">
        <v>156124</v>
      </c>
      <c r="J14" s="118">
        <f t="shared" si="0"/>
        <v>-6.2948323817888507E-3</v>
      </c>
      <c r="K14" s="117">
        <v>156064</v>
      </c>
      <c r="L14" s="118">
        <f t="shared" si="1"/>
        <v>-3.8430990750937255E-4</v>
      </c>
    </row>
    <row r="15" spans="1:13" x14ac:dyDescent="0.25">
      <c r="A15" s="1" t="s">
        <v>87</v>
      </c>
      <c r="B15" s="116" t="s">
        <v>88</v>
      </c>
      <c r="C15" s="117">
        <v>61086</v>
      </c>
      <c r="D15" s="118" t="s">
        <v>257</v>
      </c>
      <c r="E15" s="117">
        <v>176921</v>
      </c>
      <c r="F15" s="118">
        <f t="shared" si="0"/>
        <v>1.8962610090691809</v>
      </c>
      <c r="G15" s="117">
        <v>173767</v>
      </c>
      <c r="H15" s="118">
        <f t="shared" si="0"/>
        <v>-1.7827165797163702E-2</v>
      </c>
      <c r="I15" s="117">
        <v>187387</v>
      </c>
      <c r="J15" s="118">
        <f t="shared" si="0"/>
        <v>7.8380820293841857E-2</v>
      </c>
      <c r="K15" s="117">
        <v>182476</v>
      </c>
      <c r="L15" s="118">
        <f t="shared" si="1"/>
        <v>-2.6207794564190645E-2</v>
      </c>
    </row>
    <row r="16" spans="1:13" x14ac:dyDescent="0.25">
      <c r="A16" s="1" t="s">
        <v>89</v>
      </c>
      <c r="B16" s="116" t="s">
        <v>90</v>
      </c>
      <c r="C16" s="117">
        <v>94829</v>
      </c>
      <c r="D16" s="118">
        <v>0.56708475864690233</v>
      </c>
      <c r="E16" s="117">
        <v>181874</v>
      </c>
      <c r="F16" s="118">
        <f t="shared" si="0"/>
        <v>0.91791540562486151</v>
      </c>
      <c r="G16" s="117">
        <v>179514</v>
      </c>
      <c r="H16" s="118">
        <f t="shared" si="0"/>
        <v>-1.2976016362976517E-2</v>
      </c>
      <c r="I16" s="117">
        <v>189132</v>
      </c>
      <c r="J16" s="118">
        <f t="shared" si="0"/>
        <v>5.3577993916908984E-2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89027</v>
      </c>
      <c r="D17" s="118">
        <v>2.8861146274389977</v>
      </c>
      <c r="E17" s="117">
        <v>150809</v>
      </c>
      <c r="F17" s="118">
        <f t="shared" si="0"/>
        <v>0.69396924528513826</v>
      </c>
      <c r="G17" s="117">
        <v>145872</v>
      </c>
      <c r="H17" s="118">
        <f t="shared" si="0"/>
        <v>-3.2736773004263697E-2</v>
      </c>
      <c r="I17" s="117">
        <v>164231</v>
      </c>
      <c r="J17" s="118">
        <f t="shared" si="0"/>
        <v>0.12585691565207857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137179</v>
      </c>
      <c r="D18" s="118">
        <v>4.6352544879431461</v>
      </c>
      <c r="E18" s="117">
        <v>170708</v>
      </c>
      <c r="F18" s="118">
        <f t="shared" si="0"/>
        <v>0.24441787737190102</v>
      </c>
      <c r="G18" s="117">
        <v>177711</v>
      </c>
      <c r="H18" s="118">
        <f t="shared" si="0"/>
        <v>4.1023267802329233E-2</v>
      </c>
      <c r="I18" s="117">
        <v>182092</v>
      </c>
      <c r="J18" s="118">
        <f t="shared" si="0"/>
        <v>2.4652385052135184E-2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137494</v>
      </c>
      <c r="D19" s="118">
        <v>3.4850600208768263</v>
      </c>
      <c r="E19" s="117">
        <v>164389</v>
      </c>
      <c r="F19" s="118">
        <f t="shared" si="0"/>
        <v>0.19560853564519176</v>
      </c>
      <c r="G19" s="117">
        <v>162641</v>
      </c>
      <c r="H19" s="118">
        <f t="shared" si="0"/>
        <v>-1.0633314881166034E-2</v>
      </c>
      <c r="I19" s="117">
        <v>162859</v>
      </c>
      <c r="J19" s="118">
        <f t="shared" si="0"/>
        <v>1.3403754280900682E-3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123213</v>
      </c>
      <c r="D20" s="118">
        <v>2.7121294287780189</v>
      </c>
      <c r="E20" s="117">
        <v>158524</v>
      </c>
      <c r="F20" s="118">
        <f t="shared" si="0"/>
        <v>0.28658501943788406</v>
      </c>
      <c r="G20" s="117">
        <v>160539</v>
      </c>
      <c r="H20" s="118">
        <f t="shared" si="0"/>
        <v>1.271100905856537E-2</v>
      </c>
      <c r="I20" s="117">
        <v>163498</v>
      </c>
      <c r="J20" s="118">
        <f t="shared" si="0"/>
        <v>1.8431658350930302E-2</v>
      </c>
      <c r="K20" s="117"/>
      <c r="L20" s="118"/>
    </row>
    <row r="21" spans="1:13" ht="15.75" x14ac:dyDescent="0.25">
      <c r="A21" s="1"/>
      <c r="B21" s="119" t="s">
        <v>32</v>
      </c>
      <c r="C21" s="120">
        <v>774989</v>
      </c>
      <c r="D21" s="121">
        <v>0.26888038954362226</v>
      </c>
      <c r="E21" s="120">
        <v>1897228</v>
      </c>
      <c r="F21" s="121">
        <f t="shared" si="0"/>
        <v>1.4480708758446892</v>
      </c>
      <c r="G21" s="120">
        <v>1991159</v>
      </c>
      <c r="H21" s="121">
        <f t="shared" si="0"/>
        <v>4.9509600322154235E-2</v>
      </c>
      <c r="I21" s="120">
        <v>2013195</v>
      </c>
      <c r="J21" s="121">
        <f t="shared" si="0"/>
        <v>1.1066921325720402E-2</v>
      </c>
      <c r="K21" s="120">
        <v>1149427</v>
      </c>
      <c r="L21" s="121">
        <v>-1.6988265416459924E-3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I24" s="122"/>
      <c r="L24" s="81"/>
    </row>
    <row r="26" spans="1:13" ht="48.75" customHeight="1" thickBot="1" x14ac:dyDescent="0.3">
      <c r="B26" s="274" t="s">
        <v>297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142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4">
        <f>C$7</f>
        <v>2022</v>
      </c>
      <c r="D29" s="302"/>
      <c r="E29" s="304">
        <f>E$7</f>
        <v>2023</v>
      </c>
      <c r="F29" s="302"/>
      <c r="G29" s="304">
        <f>G$7</f>
        <v>2024</v>
      </c>
      <c r="H29" s="302"/>
      <c r="I29" s="304">
        <f>I$7</f>
        <v>2025</v>
      </c>
      <c r="J29" s="302"/>
      <c r="K29" s="301">
        <f>K$7</f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13" x14ac:dyDescent="0.25">
      <c r="B31" s="116" t="s">
        <v>76</v>
      </c>
      <c r="C31" s="117">
        <v>90631</v>
      </c>
      <c r="D31" s="118">
        <v>2.8250611969274924</v>
      </c>
      <c r="E31" s="117">
        <v>134558</v>
      </c>
      <c r="F31" s="118">
        <f t="shared" ref="F31:H43" si="2">IFERROR(E31/C31-1,"-")</f>
        <v>0.48467963500347566</v>
      </c>
      <c r="G31" s="117">
        <v>144668</v>
      </c>
      <c r="H31" s="118">
        <f t="shared" si="2"/>
        <v>7.5134886071433815E-2</v>
      </c>
      <c r="I31" s="117">
        <v>138341</v>
      </c>
      <c r="J31" s="118">
        <f t="shared" ref="J31:J43" si="3">IFERROR(I31/G31-1,"-")</f>
        <v>-4.3734619957419785E-2</v>
      </c>
      <c r="K31" s="117">
        <v>137353</v>
      </c>
      <c r="L31" s="118">
        <f t="shared" ref="L31:L37" si="4">IFERROR(K31/I31-1,"-")</f>
        <v>-7.1417728656002488E-3</v>
      </c>
    </row>
    <row r="32" spans="1:13" x14ac:dyDescent="0.25">
      <c r="B32" s="116" t="s">
        <v>78</v>
      </c>
      <c r="C32" s="117">
        <v>114673</v>
      </c>
      <c r="D32" s="118">
        <v>6.5681758183738124</v>
      </c>
      <c r="E32" s="117">
        <v>128079</v>
      </c>
      <c r="F32" s="118">
        <f t="shared" si="2"/>
        <v>0.11690633366180347</v>
      </c>
      <c r="G32" s="117">
        <v>141936</v>
      </c>
      <c r="H32" s="118">
        <f t="shared" si="2"/>
        <v>0.10819103834352228</v>
      </c>
      <c r="I32" s="117">
        <v>137229</v>
      </c>
      <c r="J32" s="118">
        <f t="shared" si="3"/>
        <v>-3.3162833953331083E-2</v>
      </c>
      <c r="K32" s="117">
        <v>133955</v>
      </c>
      <c r="L32" s="118">
        <f t="shared" si="4"/>
        <v>-2.3857930903817715E-2</v>
      </c>
    </row>
    <row r="33" spans="2:13" x14ac:dyDescent="0.25">
      <c r="B33" s="116" t="s">
        <v>80</v>
      </c>
      <c r="C33" s="117">
        <v>121331</v>
      </c>
      <c r="D33" s="118">
        <v>5.9626420291518425</v>
      </c>
      <c r="E33" s="117">
        <v>117104</v>
      </c>
      <c r="F33" s="118">
        <f t="shared" si="2"/>
        <v>-3.4838582060644052E-2</v>
      </c>
      <c r="G33" s="117">
        <v>145867</v>
      </c>
      <c r="H33" s="118">
        <f t="shared" si="2"/>
        <v>0.24561927858997135</v>
      </c>
      <c r="I33" s="117">
        <v>134131</v>
      </c>
      <c r="J33" s="118">
        <f t="shared" si="3"/>
        <v>-8.0456854531868016E-2</v>
      </c>
      <c r="K33" s="117">
        <v>134117</v>
      </c>
      <c r="L33" s="118">
        <f t="shared" si="4"/>
        <v>-1.0437557313369705E-4</v>
      </c>
    </row>
    <row r="34" spans="2:13" x14ac:dyDescent="0.25">
      <c r="B34" s="116" t="s">
        <v>82</v>
      </c>
      <c r="C34" s="117">
        <v>129658</v>
      </c>
      <c r="D34" s="118">
        <v>6.9559428115604103</v>
      </c>
      <c r="E34" s="117">
        <v>120355</v>
      </c>
      <c r="F34" s="118">
        <f t="shared" si="2"/>
        <v>-7.1750296935013669E-2</v>
      </c>
      <c r="G34" s="117">
        <v>131033</v>
      </c>
      <c r="H34" s="118">
        <f t="shared" si="2"/>
        <v>8.8720867433841555E-2</v>
      </c>
      <c r="I34" s="117">
        <v>131324</v>
      </c>
      <c r="J34" s="118">
        <f t="shared" si="3"/>
        <v>2.2208146039546239E-3</v>
      </c>
      <c r="K34" s="117">
        <v>125607</v>
      </c>
      <c r="L34" s="118">
        <f t="shared" si="4"/>
        <v>-4.3533550607657401E-2</v>
      </c>
    </row>
    <row r="35" spans="2:13" x14ac:dyDescent="0.25">
      <c r="B35" s="116" t="s">
        <v>84</v>
      </c>
      <c r="C35" s="117">
        <v>112218</v>
      </c>
      <c r="D35" s="118">
        <v>5.2319098128505583</v>
      </c>
      <c r="E35" s="117">
        <v>122105</v>
      </c>
      <c r="F35" s="118">
        <f t="shared" si="2"/>
        <v>8.8105295050704857E-2</v>
      </c>
      <c r="G35" s="117">
        <v>138860</v>
      </c>
      <c r="H35" s="118">
        <f t="shared" si="2"/>
        <v>0.1372179681421728</v>
      </c>
      <c r="I35" s="117">
        <v>120839</v>
      </c>
      <c r="J35" s="118">
        <f t="shared" si="3"/>
        <v>-0.12977819386432377</v>
      </c>
      <c r="K35" s="117">
        <v>125753</v>
      </c>
      <c r="L35" s="118">
        <f t="shared" si="4"/>
        <v>4.0665679126771881E-2</v>
      </c>
    </row>
    <row r="36" spans="2:13" x14ac:dyDescent="0.25">
      <c r="B36" s="116" t="s">
        <v>86</v>
      </c>
      <c r="C36" s="117">
        <v>116273</v>
      </c>
      <c r="D36" s="118">
        <v>8.4026362607148641</v>
      </c>
      <c r="E36" s="117">
        <v>123362</v>
      </c>
      <c r="F36" s="118">
        <f t="shared" si="2"/>
        <v>6.0968582560009699E-2</v>
      </c>
      <c r="G36" s="117">
        <v>137217</v>
      </c>
      <c r="H36" s="118">
        <f t="shared" si="2"/>
        <v>0.1123117329485579</v>
      </c>
      <c r="I36" s="117">
        <v>131926</v>
      </c>
      <c r="J36" s="118">
        <f t="shared" si="3"/>
        <v>-3.8559362178155809E-2</v>
      </c>
      <c r="K36" s="117">
        <v>132851</v>
      </c>
      <c r="L36" s="118">
        <f t="shared" si="4"/>
        <v>7.0115064505860136E-3</v>
      </c>
    </row>
    <row r="37" spans="2:13" x14ac:dyDescent="0.25">
      <c r="B37" s="116" t="s">
        <v>88</v>
      </c>
      <c r="C37" s="117">
        <v>136571</v>
      </c>
      <c r="D37" s="118">
        <v>1.7663871333657428</v>
      </c>
      <c r="E37" s="117">
        <v>150409</v>
      </c>
      <c r="F37" s="118">
        <f t="shared" si="2"/>
        <v>0.10132458574660808</v>
      </c>
      <c r="G37" s="117">
        <v>146858</v>
      </c>
      <c r="H37" s="118">
        <f t="shared" si="2"/>
        <v>-2.3608959570238452E-2</v>
      </c>
      <c r="I37" s="117">
        <v>152938</v>
      </c>
      <c r="J37" s="118">
        <f t="shared" si="3"/>
        <v>4.1400536572743674E-2</v>
      </c>
      <c r="K37" s="117">
        <v>148275</v>
      </c>
      <c r="L37" s="118">
        <f t="shared" si="4"/>
        <v>-3.0489479396879737E-2</v>
      </c>
    </row>
    <row r="38" spans="2:13" x14ac:dyDescent="0.25">
      <c r="B38" s="116" t="s">
        <v>90</v>
      </c>
      <c r="C38" s="117">
        <v>151061</v>
      </c>
      <c r="D38" s="118">
        <v>0.89551283659999492</v>
      </c>
      <c r="E38" s="117">
        <v>150474</v>
      </c>
      <c r="F38" s="118">
        <f t="shared" si="2"/>
        <v>-3.8858474391140208E-3</v>
      </c>
      <c r="G38" s="117">
        <v>148337</v>
      </c>
      <c r="H38" s="118">
        <f t="shared" si="2"/>
        <v>-1.4201789013384425E-2</v>
      </c>
      <c r="I38" s="117">
        <v>149422</v>
      </c>
      <c r="J38" s="118">
        <f t="shared" si="3"/>
        <v>7.3144259355386598E-3</v>
      </c>
      <c r="K38" s="117"/>
      <c r="L38" s="118"/>
    </row>
    <row r="39" spans="2:13" x14ac:dyDescent="0.25">
      <c r="B39" s="116" t="s">
        <v>92</v>
      </c>
      <c r="C39" s="117">
        <v>116897</v>
      </c>
      <c r="D39" s="118">
        <v>0.51599683564823828</v>
      </c>
      <c r="E39" s="117">
        <v>126900</v>
      </c>
      <c r="F39" s="118">
        <f t="shared" si="2"/>
        <v>8.557105828207745E-2</v>
      </c>
      <c r="G39" s="117">
        <v>122477</v>
      </c>
      <c r="H39" s="118">
        <f t="shared" si="2"/>
        <v>-3.4854215918045717E-2</v>
      </c>
      <c r="I39" s="117">
        <v>136310</v>
      </c>
      <c r="J39" s="118">
        <f t="shared" si="3"/>
        <v>0.11294365472700996</v>
      </c>
      <c r="K39" s="117"/>
      <c r="L39" s="118"/>
    </row>
    <row r="40" spans="2:13" x14ac:dyDescent="0.25">
      <c r="B40" s="116" t="s">
        <v>94</v>
      </c>
      <c r="C40" s="117">
        <v>130908</v>
      </c>
      <c r="D40" s="118">
        <v>0.11936929233505489</v>
      </c>
      <c r="E40" s="117">
        <v>143241</v>
      </c>
      <c r="F40" s="118">
        <f t="shared" si="2"/>
        <v>9.421120176001474E-2</v>
      </c>
      <c r="G40" s="117">
        <v>149661</v>
      </c>
      <c r="H40" s="118">
        <f t="shared" si="2"/>
        <v>4.4819569815904625E-2</v>
      </c>
      <c r="I40" s="117">
        <v>149403</v>
      </c>
      <c r="J40" s="118">
        <f t="shared" si="3"/>
        <v>-1.7238960049712482E-3</v>
      </c>
      <c r="K40" s="117"/>
      <c r="L40" s="118"/>
    </row>
    <row r="41" spans="2:13" x14ac:dyDescent="0.25">
      <c r="B41" s="116" t="s">
        <v>96</v>
      </c>
      <c r="C41" s="117">
        <v>124620</v>
      </c>
      <c r="D41" s="118">
        <v>9.0899541300465625E-2</v>
      </c>
      <c r="E41" s="117">
        <v>135531</v>
      </c>
      <c r="F41" s="118">
        <f t="shared" si="2"/>
        <v>8.7554164660568201E-2</v>
      </c>
      <c r="G41" s="117">
        <v>131764</v>
      </c>
      <c r="H41" s="118">
        <f t="shared" si="2"/>
        <v>-2.7794379145730463E-2</v>
      </c>
      <c r="I41" s="117">
        <v>130371</v>
      </c>
      <c r="J41" s="118">
        <f t="shared" si="3"/>
        <v>-1.0571931635348086E-2</v>
      </c>
      <c r="K41" s="117"/>
      <c r="L41" s="118"/>
    </row>
    <row r="42" spans="2:13" x14ac:dyDescent="0.25">
      <c r="B42" s="116" t="s">
        <v>98</v>
      </c>
      <c r="C42" s="117">
        <v>127755</v>
      </c>
      <c r="D42" s="118">
        <v>0.30204139870973012</v>
      </c>
      <c r="E42" s="117">
        <v>128235</v>
      </c>
      <c r="F42" s="118">
        <f t="shared" si="2"/>
        <v>3.7571914993541622E-3</v>
      </c>
      <c r="G42" s="117">
        <v>130081</v>
      </c>
      <c r="H42" s="118">
        <f t="shared" si="2"/>
        <v>1.4395445861114409E-2</v>
      </c>
      <c r="I42" s="117">
        <v>131091</v>
      </c>
      <c r="J42" s="118">
        <f t="shared" si="3"/>
        <v>7.7643929551587387E-3</v>
      </c>
      <c r="K42" s="117"/>
      <c r="L42" s="118"/>
    </row>
    <row r="43" spans="2:13" ht="15.75" x14ac:dyDescent="0.25">
      <c r="B43" s="119" t="s">
        <v>32</v>
      </c>
      <c r="C43" s="120">
        <v>1472596</v>
      </c>
      <c r="D43" s="121">
        <v>1.3066401844565299</v>
      </c>
      <c r="E43" s="120">
        <v>1580353</v>
      </c>
      <c r="F43" s="121">
        <f t="shared" si="2"/>
        <v>7.3174855832828456E-2</v>
      </c>
      <c r="G43" s="120">
        <v>1668759</v>
      </c>
      <c r="H43" s="121">
        <f t="shared" si="2"/>
        <v>5.5940666420730034E-2</v>
      </c>
      <c r="I43" s="120">
        <v>1643325</v>
      </c>
      <c r="J43" s="121">
        <f t="shared" si="3"/>
        <v>-1.5241266114519814E-2</v>
      </c>
      <c r="K43" s="120">
        <v>937911</v>
      </c>
      <c r="L43" s="121">
        <v>-9.3131290085430862E-3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8" spans="2:13" ht="48.75" customHeight="1" thickBot="1" x14ac:dyDescent="0.3">
      <c r="B48" s="274" t="s">
        <v>298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154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4">
        <f>C$7</f>
        <v>2022</v>
      </c>
      <c r="D51" s="302"/>
      <c r="E51" s="304">
        <f>E$7</f>
        <v>2023</v>
      </c>
      <c r="F51" s="302"/>
      <c r="G51" s="304">
        <f>G$7</f>
        <v>2024</v>
      </c>
      <c r="H51" s="302"/>
      <c r="I51" s="304">
        <f>I$7</f>
        <v>2025</v>
      </c>
      <c r="J51" s="302"/>
      <c r="K51" s="301">
        <f>K$7</f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1:13" x14ac:dyDescent="0.25">
      <c r="A53" s="1"/>
      <c r="B53" s="116" t="s">
        <v>76</v>
      </c>
      <c r="C53" s="117">
        <v>73133</v>
      </c>
      <c r="D53" s="118" t="s">
        <v>257</v>
      </c>
      <c r="E53" s="117">
        <v>113052</v>
      </c>
      <c r="F53" s="118">
        <f t="shared" ref="F53:H65" si="5">IFERROR(E53/C53-1,"-")</f>
        <v>0.54584113874721396</v>
      </c>
      <c r="G53" s="117">
        <v>116120</v>
      </c>
      <c r="H53" s="118">
        <f t="shared" si="5"/>
        <v>2.7137954215759041E-2</v>
      </c>
      <c r="I53" s="117">
        <v>109525</v>
      </c>
      <c r="J53" s="118">
        <f t="shared" ref="J53:J65" si="6">IFERROR(I53/G53-1,"-")</f>
        <v>-5.6794695142955542E-2</v>
      </c>
      <c r="K53" s="117">
        <v>111526</v>
      </c>
      <c r="L53" s="118">
        <f t="shared" ref="L53:L59" si="7">IFERROR(K53/I53-1,"-")</f>
        <v>1.8269801415202069E-2</v>
      </c>
    </row>
    <row r="54" spans="1:13" x14ac:dyDescent="0.25">
      <c r="A54" s="1">
        <v>2</v>
      </c>
      <c r="B54" s="116" t="s">
        <v>78</v>
      </c>
      <c r="C54" s="117">
        <v>90824</v>
      </c>
      <c r="D54" s="118" t="s">
        <v>257</v>
      </c>
      <c r="E54" s="117">
        <v>109569</v>
      </c>
      <c r="F54" s="118">
        <f t="shared" si="5"/>
        <v>0.2063881793358584</v>
      </c>
      <c r="G54" s="117">
        <v>113810</v>
      </c>
      <c r="H54" s="118">
        <f t="shared" si="5"/>
        <v>3.8706203396946304E-2</v>
      </c>
      <c r="I54" s="117">
        <v>111410</v>
      </c>
      <c r="J54" s="118">
        <f t="shared" si="6"/>
        <v>-2.1087777875406388E-2</v>
      </c>
      <c r="K54" s="117">
        <v>108638</v>
      </c>
      <c r="L54" s="118">
        <f t="shared" si="7"/>
        <v>-2.4881069921910082E-2</v>
      </c>
    </row>
    <row r="55" spans="1:13" x14ac:dyDescent="0.25">
      <c r="A55" s="1">
        <v>3</v>
      </c>
      <c r="B55" s="116" t="s">
        <v>80</v>
      </c>
      <c r="C55" s="117">
        <v>93707</v>
      </c>
      <c r="D55" s="118" t="s">
        <v>257</v>
      </c>
      <c r="E55" s="117">
        <v>96770</v>
      </c>
      <c r="F55" s="118">
        <f t="shared" si="5"/>
        <v>3.2686992433863082E-2</v>
      </c>
      <c r="G55" s="117">
        <v>116605</v>
      </c>
      <c r="H55" s="118">
        <f t="shared" si="5"/>
        <v>0.20497054872377807</v>
      </c>
      <c r="I55" s="117">
        <v>110011</v>
      </c>
      <c r="J55" s="118">
        <f t="shared" si="6"/>
        <v>-5.6549890656489854E-2</v>
      </c>
      <c r="K55" s="117">
        <v>110112</v>
      </c>
      <c r="L55" s="118">
        <f t="shared" si="7"/>
        <v>9.1809000918097183E-4</v>
      </c>
    </row>
    <row r="56" spans="1:13" x14ac:dyDescent="0.25">
      <c r="A56" s="1">
        <v>4</v>
      </c>
      <c r="B56" s="116" t="s">
        <v>82</v>
      </c>
      <c r="C56" s="117">
        <v>104823</v>
      </c>
      <c r="D56" s="118" t="s">
        <v>257</v>
      </c>
      <c r="E56" s="117">
        <v>98829</v>
      </c>
      <c r="F56" s="118">
        <f t="shared" si="5"/>
        <v>-5.7182106980338321E-2</v>
      </c>
      <c r="G56" s="117">
        <v>107032</v>
      </c>
      <c r="H56" s="118">
        <f t="shared" si="5"/>
        <v>8.3001952868085205E-2</v>
      </c>
      <c r="I56" s="117">
        <v>107149</v>
      </c>
      <c r="J56" s="118">
        <f t="shared" si="6"/>
        <v>1.0931310262352056E-3</v>
      </c>
      <c r="K56" s="117">
        <v>103728</v>
      </c>
      <c r="L56" s="118">
        <f t="shared" si="7"/>
        <v>-3.1927502823171472E-2</v>
      </c>
    </row>
    <row r="57" spans="1:13" x14ac:dyDescent="0.25">
      <c r="A57" s="1">
        <v>5</v>
      </c>
      <c r="B57" s="116" t="s">
        <v>84</v>
      </c>
      <c r="C57" s="117">
        <v>85028</v>
      </c>
      <c r="D57" s="118" t="s">
        <v>257</v>
      </c>
      <c r="E57" s="117">
        <v>95544</v>
      </c>
      <c r="F57" s="118">
        <f t="shared" si="5"/>
        <v>0.12367690643082274</v>
      </c>
      <c r="G57" s="117">
        <v>108036</v>
      </c>
      <c r="H57" s="118">
        <f t="shared" si="5"/>
        <v>0.13074604370761111</v>
      </c>
      <c r="I57" s="117">
        <v>94476</v>
      </c>
      <c r="J57" s="118">
        <f t="shared" si="6"/>
        <v>-0.12551371764967234</v>
      </c>
      <c r="K57" s="117">
        <v>101187</v>
      </c>
      <c r="L57" s="118">
        <f t="shared" si="7"/>
        <v>7.1033913374825453E-2</v>
      </c>
    </row>
    <row r="58" spans="1:13" x14ac:dyDescent="0.25">
      <c r="A58" s="1">
        <v>6</v>
      </c>
      <c r="B58" s="116" t="s">
        <v>86</v>
      </c>
      <c r="C58" s="117">
        <v>88450</v>
      </c>
      <c r="D58" s="118" t="s">
        <v>257</v>
      </c>
      <c r="E58" s="117">
        <v>98589</v>
      </c>
      <c r="F58" s="118">
        <f t="shared" si="5"/>
        <v>0.11462973431317125</v>
      </c>
      <c r="G58" s="117">
        <v>106021</v>
      </c>
      <c r="H58" s="118">
        <f t="shared" si="5"/>
        <v>7.5383663491870312E-2</v>
      </c>
      <c r="I58" s="117">
        <v>106243</v>
      </c>
      <c r="J58" s="118">
        <f t="shared" si="6"/>
        <v>2.0939247884852463E-3</v>
      </c>
      <c r="K58" s="117">
        <v>107775</v>
      </c>
      <c r="L58" s="118">
        <f t="shared" si="7"/>
        <v>1.4419773538021374E-2</v>
      </c>
    </row>
    <row r="59" spans="1:13" x14ac:dyDescent="0.25">
      <c r="A59" s="1">
        <v>7</v>
      </c>
      <c r="B59" s="116" t="s">
        <v>88</v>
      </c>
      <c r="C59" s="117">
        <v>106881</v>
      </c>
      <c r="D59" s="118">
        <v>1.9573337760438285</v>
      </c>
      <c r="E59" s="117">
        <v>121506</v>
      </c>
      <c r="F59" s="118">
        <f t="shared" si="5"/>
        <v>0.13683442333062001</v>
      </c>
      <c r="G59" s="117">
        <v>115402</v>
      </c>
      <c r="H59" s="118">
        <f t="shared" si="5"/>
        <v>-5.0236202327457069E-2</v>
      </c>
      <c r="I59" s="117">
        <v>123116</v>
      </c>
      <c r="J59" s="118">
        <f t="shared" si="6"/>
        <v>6.6844595414290886E-2</v>
      </c>
      <c r="K59" s="117">
        <v>121364</v>
      </c>
      <c r="L59" s="118">
        <f t="shared" si="7"/>
        <v>-1.4230481822021468E-2</v>
      </c>
    </row>
    <row r="60" spans="1:13" x14ac:dyDescent="0.25">
      <c r="A60" s="1">
        <v>8</v>
      </c>
      <c r="B60" s="116" t="s">
        <v>90</v>
      </c>
      <c r="C60" s="117">
        <v>121705</v>
      </c>
      <c r="D60" s="118">
        <v>1.2229629764927212</v>
      </c>
      <c r="E60" s="117">
        <v>120661</v>
      </c>
      <c r="F60" s="118">
        <f t="shared" si="5"/>
        <v>-8.5781192227106784E-3</v>
      </c>
      <c r="G60" s="117">
        <v>117130</v>
      </c>
      <c r="H60" s="118">
        <f t="shared" si="5"/>
        <v>-2.926380520632188E-2</v>
      </c>
      <c r="I60" s="117">
        <v>119132</v>
      </c>
      <c r="J60" s="118">
        <f t="shared" si="6"/>
        <v>1.7092119866814581E-2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91809</v>
      </c>
      <c r="D61" s="118">
        <v>0.57414742040018507</v>
      </c>
      <c r="E61" s="117">
        <v>98874</v>
      </c>
      <c r="F61" s="118">
        <f t="shared" si="5"/>
        <v>7.695323987844338E-2</v>
      </c>
      <c r="G61" s="117">
        <v>96825</v>
      </c>
      <c r="H61" s="118">
        <f t="shared" si="5"/>
        <v>-2.0723344863159188E-2</v>
      </c>
      <c r="I61" s="117">
        <v>109093</v>
      </c>
      <c r="J61" s="118">
        <f t="shared" si="6"/>
        <v>0.12670281435579644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104534</v>
      </c>
      <c r="D62" s="118">
        <v>0.1141261484023619</v>
      </c>
      <c r="E62" s="117">
        <v>116543</v>
      </c>
      <c r="F62" s="118">
        <f t="shared" si="5"/>
        <v>0.11488128264488107</v>
      </c>
      <c r="G62" s="117">
        <v>123226</v>
      </c>
      <c r="H62" s="118">
        <f t="shared" si="5"/>
        <v>5.734364140274395E-2</v>
      </c>
      <c r="I62" s="117">
        <v>119510</v>
      </c>
      <c r="J62" s="118">
        <f t="shared" si="6"/>
        <v>-3.0155973577004835E-2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99553</v>
      </c>
      <c r="D63" s="118">
        <v>0.14971878645093484</v>
      </c>
      <c r="E63" s="117">
        <v>110808</v>
      </c>
      <c r="F63" s="118">
        <f t="shared" si="5"/>
        <v>0.11305535744779172</v>
      </c>
      <c r="G63" s="117">
        <v>105403</v>
      </c>
      <c r="H63" s="118">
        <f t="shared" si="5"/>
        <v>-4.8778066565590916E-2</v>
      </c>
      <c r="I63" s="117">
        <v>104384</v>
      </c>
      <c r="J63" s="118">
        <f t="shared" si="6"/>
        <v>-9.6676565183154706E-3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101660</v>
      </c>
      <c r="D64" s="118">
        <v>0.3275353234610463</v>
      </c>
      <c r="E64" s="117">
        <v>103266</v>
      </c>
      <c r="F64" s="118">
        <f t="shared" si="5"/>
        <v>1.5797757229982334E-2</v>
      </c>
      <c r="G64" s="117">
        <v>105060</v>
      </c>
      <c r="H64" s="118">
        <f t="shared" si="5"/>
        <v>1.7372610539771127E-2</v>
      </c>
      <c r="I64" s="117">
        <v>108080</v>
      </c>
      <c r="J64" s="118">
        <f t="shared" si="6"/>
        <v>2.8745478774033995E-2</v>
      </c>
      <c r="K64" s="117"/>
      <c r="L64" s="118"/>
    </row>
    <row r="65" spans="1:13" ht="15.75" x14ac:dyDescent="0.25">
      <c r="B65" s="119" t="s">
        <v>32</v>
      </c>
      <c r="C65" s="120">
        <v>1162107</v>
      </c>
      <c r="D65" s="121">
        <v>1.3367483179776318</v>
      </c>
      <c r="E65" s="120">
        <v>1284011</v>
      </c>
      <c r="F65" s="121">
        <f t="shared" si="5"/>
        <v>0.1048991185837449</v>
      </c>
      <c r="G65" s="120">
        <v>1330670</v>
      </c>
      <c r="H65" s="121">
        <f t="shared" si="5"/>
        <v>3.6338473735817001E-2</v>
      </c>
      <c r="I65" s="120">
        <v>1322129</v>
      </c>
      <c r="J65" s="121">
        <f t="shared" si="6"/>
        <v>-6.4185710957638253E-3</v>
      </c>
      <c r="K65" s="120">
        <v>764330</v>
      </c>
      <c r="L65" s="121">
        <v>3.1498956597062477E-3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4" t="s">
        <v>299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70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4">
        <f>C$7</f>
        <v>2022</v>
      </c>
      <c r="D73" s="302"/>
      <c r="E73" s="304">
        <f>E$7</f>
        <v>2023</v>
      </c>
      <c r="F73" s="302"/>
      <c r="G73" s="304">
        <f>G$7</f>
        <v>2024</v>
      </c>
      <c r="H73" s="302"/>
      <c r="I73" s="304">
        <f>I$7</f>
        <v>2025</v>
      </c>
      <c r="J73" s="302"/>
      <c r="K73" s="301">
        <f>K$7</f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1:13" x14ac:dyDescent="0.25">
      <c r="A75" s="1">
        <v>1</v>
      </c>
      <c r="B75" s="116" t="s">
        <v>76</v>
      </c>
      <c r="C75" s="117">
        <v>17498</v>
      </c>
      <c r="D75" s="118" t="s">
        <v>257</v>
      </c>
      <c r="E75" s="117">
        <v>21506</v>
      </c>
      <c r="F75" s="118">
        <f t="shared" ref="F75:H87" si="8">IFERROR(E75/C75-1,"-")</f>
        <v>0.22905474911418455</v>
      </c>
      <c r="G75" s="117">
        <v>28548</v>
      </c>
      <c r="H75" s="118">
        <f t="shared" si="8"/>
        <v>0.32744350413838008</v>
      </c>
      <c r="I75" s="117">
        <v>28816</v>
      </c>
      <c r="J75" s="118">
        <f t="shared" ref="J75:J87" si="9">IFERROR(I75/G75-1,"-")</f>
        <v>9.3876979122879955E-3</v>
      </c>
      <c r="K75" s="117">
        <v>25827</v>
      </c>
      <c r="L75" s="118">
        <f t="shared" ref="L75:L81" si="10">IFERROR(K75/I75-1,"-")</f>
        <v>-0.10372709605774566</v>
      </c>
    </row>
    <row r="76" spans="1:13" x14ac:dyDescent="0.25">
      <c r="A76" s="1">
        <v>2</v>
      </c>
      <c r="B76" s="116" t="s">
        <v>78</v>
      </c>
      <c r="C76" s="117">
        <v>23849</v>
      </c>
      <c r="D76" s="118" t="s">
        <v>257</v>
      </c>
      <c r="E76" s="117">
        <v>18510</v>
      </c>
      <c r="F76" s="118">
        <f t="shared" si="8"/>
        <v>-0.22386682879785313</v>
      </c>
      <c r="G76" s="117">
        <v>28126</v>
      </c>
      <c r="H76" s="118">
        <f t="shared" si="8"/>
        <v>0.51950297136682866</v>
      </c>
      <c r="I76" s="117">
        <v>25819</v>
      </c>
      <c r="J76" s="118">
        <f t="shared" si="9"/>
        <v>-8.2023750266657203E-2</v>
      </c>
      <c r="K76" s="117">
        <v>25317</v>
      </c>
      <c r="L76" s="118">
        <f t="shared" si="10"/>
        <v>-1.9443045818970495E-2</v>
      </c>
    </row>
    <row r="77" spans="1:13" x14ac:dyDescent="0.25">
      <c r="A77" s="1">
        <v>3</v>
      </c>
      <c r="B77" s="116" t="s">
        <v>80</v>
      </c>
      <c r="C77" s="117">
        <v>27624</v>
      </c>
      <c r="D77" s="118" t="s">
        <v>257</v>
      </c>
      <c r="E77" s="117">
        <v>20334</v>
      </c>
      <c r="F77" s="118">
        <f t="shared" si="8"/>
        <v>-0.26390095569070371</v>
      </c>
      <c r="G77" s="117">
        <v>29262</v>
      </c>
      <c r="H77" s="118">
        <f t="shared" si="8"/>
        <v>0.43906757155503096</v>
      </c>
      <c r="I77" s="117">
        <v>24120</v>
      </c>
      <c r="J77" s="118">
        <f t="shared" si="9"/>
        <v>-0.17572278039778555</v>
      </c>
      <c r="K77" s="117">
        <v>24005</v>
      </c>
      <c r="L77" s="118">
        <f t="shared" si="10"/>
        <v>-4.7678275290216066E-3</v>
      </c>
    </row>
    <row r="78" spans="1:13" x14ac:dyDescent="0.25">
      <c r="A78" s="1">
        <v>4</v>
      </c>
      <c r="B78" s="116" t="s">
        <v>82</v>
      </c>
      <c r="C78" s="117">
        <v>24835</v>
      </c>
      <c r="D78" s="118" t="s">
        <v>257</v>
      </c>
      <c r="E78" s="117">
        <v>21526</v>
      </c>
      <c r="F78" s="118">
        <f t="shared" si="8"/>
        <v>-0.13323937990738877</v>
      </c>
      <c r="G78" s="117">
        <v>24001</v>
      </c>
      <c r="H78" s="118">
        <f t="shared" si="8"/>
        <v>0.11497723682988004</v>
      </c>
      <c r="I78" s="117">
        <v>24175</v>
      </c>
      <c r="J78" s="118">
        <f t="shared" si="9"/>
        <v>7.2496979292528962E-3</v>
      </c>
      <c r="K78" s="117">
        <v>21879</v>
      </c>
      <c r="L78" s="118">
        <f t="shared" si="10"/>
        <v>-9.4974146845915208E-2</v>
      </c>
    </row>
    <row r="79" spans="1:13" x14ac:dyDescent="0.25">
      <c r="A79" s="1">
        <v>5</v>
      </c>
      <c r="B79" s="116" t="s">
        <v>84</v>
      </c>
      <c r="C79" s="117">
        <v>27190</v>
      </c>
      <c r="D79" s="118" t="s">
        <v>257</v>
      </c>
      <c r="E79" s="117">
        <v>26561</v>
      </c>
      <c r="F79" s="118">
        <f t="shared" si="8"/>
        <v>-2.3133504965060725E-2</v>
      </c>
      <c r="G79" s="117">
        <v>30824</v>
      </c>
      <c r="H79" s="118">
        <f t="shared" si="8"/>
        <v>0.16049847520801164</v>
      </c>
      <c r="I79" s="117">
        <v>26363</v>
      </c>
      <c r="J79" s="118">
        <f t="shared" si="9"/>
        <v>-0.14472488969634056</v>
      </c>
      <c r="K79" s="117">
        <v>24566</v>
      </c>
      <c r="L79" s="118">
        <f t="shared" si="10"/>
        <v>-6.8163714296551992E-2</v>
      </c>
    </row>
    <row r="80" spans="1:13" x14ac:dyDescent="0.25">
      <c r="A80" s="1">
        <v>6</v>
      </c>
      <c r="B80" s="116" t="s">
        <v>86</v>
      </c>
      <c r="C80" s="117">
        <v>27823</v>
      </c>
      <c r="D80" s="118" t="s">
        <v>257</v>
      </c>
      <c r="E80" s="117">
        <v>24773</v>
      </c>
      <c r="F80" s="118">
        <f t="shared" si="8"/>
        <v>-0.10962153613916548</v>
      </c>
      <c r="G80" s="117">
        <v>31196</v>
      </c>
      <c r="H80" s="118">
        <f t="shared" si="8"/>
        <v>0.25927420982521299</v>
      </c>
      <c r="I80" s="117">
        <v>25683</v>
      </c>
      <c r="J80" s="118">
        <f t="shared" si="9"/>
        <v>-0.17672137453519687</v>
      </c>
      <c r="K80" s="117">
        <v>25076</v>
      </c>
      <c r="L80" s="118">
        <f t="shared" si="10"/>
        <v>-2.3634310633492972E-2</v>
      </c>
    </row>
    <row r="81" spans="1:13" x14ac:dyDescent="0.25">
      <c r="A81" s="1">
        <v>7</v>
      </c>
      <c r="B81" s="116" t="s">
        <v>88</v>
      </c>
      <c r="C81" s="117">
        <v>29690</v>
      </c>
      <c r="D81" s="118">
        <v>1.2446510924623877</v>
      </c>
      <c r="E81" s="117">
        <v>28903</v>
      </c>
      <c r="F81" s="118">
        <f t="shared" si="8"/>
        <v>-2.6507241495453027E-2</v>
      </c>
      <c r="G81" s="117">
        <v>31456</v>
      </c>
      <c r="H81" s="118">
        <f t="shared" si="8"/>
        <v>8.8329931149015772E-2</v>
      </c>
      <c r="I81" s="117">
        <v>29822</v>
      </c>
      <c r="J81" s="118">
        <f t="shared" si="9"/>
        <v>-5.1945574771108838E-2</v>
      </c>
      <c r="K81" s="117">
        <v>26911</v>
      </c>
      <c r="L81" s="118">
        <f t="shared" si="10"/>
        <v>-9.7612500838307303E-2</v>
      </c>
    </row>
    <row r="82" spans="1:13" x14ac:dyDescent="0.25">
      <c r="A82" s="1">
        <v>8</v>
      </c>
      <c r="B82" s="116" t="s">
        <v>90</v>
      </c>
      <c r="C82" s="117">
        <v>29356</v>
      </c>
      <c r="D82" s="118">
        <v>0.17682902385247545</v>
      </c>
      <c r="E82" s="117">
        <v>29813</v>
      </c>
      <c r="F82" s="118">
        <f t="shared" si="8"/>
        <v>1.5567516010355664E-2</v>
      </c>
      <c r="G82" s="117">
        <v>31207</v>
      </c>
      <c r="H82" s="118">
        <f t="shared" si="8"/>
        <v>4.6758125649884352E-2</v>
      </c>
      <c r="I82" s="117">
        <v>30290</v>
      </c>
      <c r="J82" s="118">
        <f t="shared" si="9"/>
        <v>-2.9384432979780217E-2</v>
      </c>
      <c r="K82" s="117"/>
      <c r="L82" s="118"/>
    </row>
    <row r="83" spans="1:13" x14ac:dyDescent="0.25">
      <c r="A83" s="1">
        <v>9</v>
      </c>
      <c r="B83" s="116" t="s">
        <v>92</v>
      </c>
      <c r="C83" s="117">
        <v>25088</v>
      </c>
      <c r="D83" s="118">
        <v>0.33546257851591621</v>
      </c>
      <c r="E83" s="117">
        <v>28026</v>
      </c>
      <c r="F83" s="118">
        <f t="shared" si="8"/>
        <v>0.11710778061224492</v>
      </c>
      <c r="G83" s="117">
        <v>25652</v>
      </c>
      <c r="H83" s="118">
        <f t="shared" si="8"/>
        <v>-8.470705773210585E-2</v>
      </c>
      <c r="I83" s="117">
        <v>27217</v>
      </c>
      <c r="J83" s="118">
        <f t="shared" si="9"/>
        <v>6.1008888195852151E-2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26374</v>
      </c>
      <c r="D84" s="118">
        <v>0.14064527290026807</v>
      </c>
      <c r="E84" s="117">
        <v>26698</v>
      </c>
      <c r="F84" s="118">
        <f t="shared" si="8"/>
        <v>1.2284825964965496E-2</v>
      </c>
      <c r="G84" s="117">
        <v>26435</v>
      </c>
      <c r="H84" s="118">
        <f t="shared" si="8"/>
        <v>-9.8509251629335104E-3</v>
      </c>
      <c r="I84" s="117">
        <v>29893</v>
      </c>
      <c r="J84" s="118">
        <f t="shared" si="9"/>
        <v>0.13081142424815595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25067</v>
      </c>
      <c r="D85" s="118">
        <v>-9.3319347487973325E-2</v>
      </c>
      <c r="E85" s="117">
        <v>24723</v>
      </c>
      <c r="F85" s="118">
        <f t="shared" si="8"/>
        <v>-1.3723221765667981E-2</v>
      </c>
      <c r="G85" s="117">
        <v>26361</v>
      </c>
      <c r="H85" s="118">
        <f t="shared" si="8"/>
        <v>6.6254095376774735E-2</v>
      </c>
      <c r="I85" s="117">
        <v>25987</v>
      </c>
      <c r="J85" s="118">
        <f t="shared" si="9"/>
        <v>-1.4187625659117686E-2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26095</v>
      </c>
      <c r="D86" s="118">
        <v>0.21141079801309126</v>
      </c>
      <c r="E86" s="117">
        <v>24969</v>
      </c>
      <c r="F86" s="118">
        <f t="shared" si="8"/>
        <v>-4.3150028741138158E-2</v>
      </c>
      <c r="G86" s="117">
        <v>25021</v>
      </c>
      <c r="H86" s="118">
        <f t="shared" si="8"/>
        <v>2.0825824021786232E-3</v>
      </c>
      <c r="I86" s="117">
        <v>23011</v>
      </c>
      <c r="J86" s="118">
        <f t="shared" si="9"/>
        <v>-8.033252068262664E-2</v>
      </c>
      <c r="K86" s="117"/>
      <c r="L86" s="118"/>
    </row>
    <row r="87" spans="1:13" ht="15.75" x14ac:dyDescent="0.25">
      <c r="B87" s="119" t="s">
        <v>32</v>
      </c>
      <c r="C87" s="120">
        <v>310489</v>
      </c>
      <c r="D87" s="121">
        <v>1.2005202058143984</v>
      </c>
      <c r="E87" s="120">
        <v>296342</v>
      </c>
      <c r="F87" s="121">
        <f t="shared" si="8"/>
        <v>-4.5563610949180156E-2</v>
      </c>
      <c r="G87" s="120">
        <v>338089</v>
      </c>
      <c r="H87" s="121">
        <f t="shared" si="8"/>
        <v>0.14087439512455213</v>
      </c>
      <c r="I87" s="120">
        <v>321196</v>
      </c>
      <c r="J87" s="121">
        <f t="shared" si="9"/>
        <v>-4.9966133177950178E-2</v>
      </c>
      <c r="K87" s="120">
        <v>173581</v>
      </c>
      <c r="L87" s="121">
        <v>-6.0698708860485451E-2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4" t="s">
        <v>300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119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120</v>
      </c>
    </row>
    <row r="94" spans="1:13" ht="22.5" thickTop="1" thickBot="1" x14ac:dyDescent="0.3">
      <c r="B94" s="123" t="s">
        <v>101</v>
      </c>
      <c r="C94" s="299" t="s">
        <v>34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4">
        <f>C$7</f>
        <v>2022</v>
      </c>
      <c r="D95" s="302"/>
      <c r="E95" s="304">
        <f>E$7</f>
        <v>2023</v>
      </c>
      <c r="F95" s="302"/>
      <c r="G95" s="304">
        <f>G$7</f>
        <v>2024</v>
      </c>
      <c r="H95" s="302"/>
      <c r="I95" s="304">
        <f>I$7</f>
        <v>2025</v>
      </c>
      <c r="J95" s="302"/>
      <c r="K95" s="301">
        <f>K$7</f>
        <v>2026</v>
      </c>
      <c r="L95" s="303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",RIGHT(E95,2),"/",RIGHT(C95,2))</f>
        <v>var 23/22</v>
      </c>
      <c r="G96" s="115" t="s">
        <v>74</v>
      </c>
      <c r="H96" s="114" t="str">
        <f>CONCATENATE("var ",RIGHT(G95,2),"/",RIGHT(E95,2))</f>
        <v>var 24/23</v>
      </c>
      <c r="I96" s="115" t="s">
        <v>74</v>
      </c>
      <c r="J96" s="114" t="str">
        <f>CONCATENATE("var ",RIGHT(I95,2),"/",RIGHT(G95,2))</f>
        <v>var 25/24</v>
      </c>
      <c r="K96" s="115" t="s">
        <v>74</v>
      </c>
      <c r="L96" s="114" t="str">
        <f>CONCATENATE("var ",RIGHT(K95,2),"/",RIGHT(I95,2))</f>
        <v>var 26/25</v>
      </c>
    </row>
    <row r="97" spans="2:12" x14ac:dyDescent="0.25">
      <c r="B97" s="116" t="s">
        <v>76</v>
      </c>
      <c r="C97" s="117">
        <v>24239</v>
      </c>
      <c r="D97" s="118">
        <v>7.7347747747747739</v>
      </c>
      <c r="E97" s="117">
        <v>29362</v>
      </c>
      <c r="F97" s="118">
        <f t="shared" ref="F97:H109" si="11">IFERROR(E97/C97-1,"-")</f>
        <v>0.21135360369652223</v>
      </c>
      <c r="G97" s="117">
        <v>31119</v>
      </c>
      <c r="H97" s="118">
        <f t="shared" si="11"/>
        <v>5.9839248007628854E-2</v>
      </c>
      <c r="I97" s="117">
        <v>31603</v>
      </c>
      <c r="J97" s="118">
        <f t="shared" ref="J97:J109" si="12">IFERROR(I97/G97-1,"-")</f>
        <v>1.5553199010250873E-2</v>
      </c>
      <c r="K97" s="117">
        <v>35654</v>
      </c>
      <c r="L97" s="118">
        <f t="shared" ref="L97:L103" si="13">IFERROR(K97/I97-1,"-")</f>
        <v>0.12818403316140881</v>
      </c>
    </row>
    <row r="98" spans="2:12" x14ac:dyDescent="0.25">
      <c r="B98" s="116" t="s">
        <v>78</v>
      </c>
      <c r="C98" s="117">
        <v>26617</v>
      </c>
      <c r="D98" s="118">
        <v>6.9240845489729086</v>
      </c>
      <c r="E98" s="117">
        <v>28295</v>
      </c>
      <c r="F98" s="118">
        <f t="shared" si="11"/>
        <v>6.3042416500732612E-2</v>
      </c>
      <c r="G98" s="117">
        <v>24823</v>
      </c>
      <c r="H98" s="118">
        <f t="shared" si="11"/>
        <v>-0.12270719208340697</v>
      </c>
      <c r="I98" s="117">
        <v>30937</v>
      </c>
      <c r="J98" s="118">
        <f t="shared" si="12"/>
        <v>0.24630383112436038</v>
      </c>
      <c r="K98" s="117">
        <v>33689</v>
      </c>
      <c r="L98" s="118">
        <f t="shared" si="13"/>
        <v>8.8954973009664817E-2</v>
      </c>
    </row>
    <row r="99" spans="2:12" x14ac:dyDescent="0.25">
      <c r="B99" s="116" t="s">
        <v>80</v>
      </c>
      <c r="C99" s="117">
        <v>27574</v>
      </c>
      <c r="D99" s="118">
        <v>4.845664617341531</v>
      </c>
      <c r="E99" s="117">
        <v>29030</v>
      </c>
      <c r="F99" s="118">
        <f t="shared" si="11"/>
        <v>5.2803365489229037E-2</v>
      </c>
      <c r="G99" s="117">
        <v>31003</v>
      </c>
      <c r="H99" s="118">
        <f t="shared" si="11"/>
        <v>6.7964174991388182E-2</v>
      </c>
      <c r="I99" s="117">
        <v>32272</v>
      </c>
      <c r="J99" s="118">
        <f t="shared" si="12"/>
        <v>4.0931522755862426E-2</v>
      </c>
      <c r="K99" s="117">
        <v>34279</v>
      </c>
      <c r="L99" s="118">
        <f t="shared" si="13"/>
        <v>6.2190133862171537E-2</v>
      </c>
    </row>
    <row r="100" spans="2:12" x14ac:dyDescent="0.25">
      <c r="B100" s="116" t="s">
        <v>82</v>
      </c>
      <c r="C100" s="117">
        <v>22852</v>
      </c>
      <c r="D100" s="118">
        <v>2.9056571526234833</v>
      </c>
      <c r="E100" s="117">
        <v>24480</v>
      </c>
      <c r="F100" s="118">
        <f t="shared" si="11"/>
        <v>7.1241029231577047E-2</v>
      </c>
      <c r="G100" s="117">
        <v>23629</v>
      </c>
      <c r="H100" s="118">
        <f t="shared" si="11"/>
        <v>-3.4763071895424824E-2</v>
      </c>
      <c r="I100" s="117">
        <v>28820</v>
      </c>
      <c r="J100" s="118">
        <f t="shared" si="12"/>
        <v>0.21968767192856231</v>
      </c>
      <c r="K100" s="117">
        <v>29617</v>
      </c>
      <c r="L100" s="118">
        <f t="shared" si="13"/>
        <v>2.7654406662040332E-2</v>
      </c>
    </row>
    <row r="101" spans="2:12" x14ac:dyDescent="0.25">
      <c r="B101" s="116" t="s">
        <v>84</v>
      </c>
      <c r="C101" s="117">
        <v>13692</v>
      </c>
      <c r="D101" s="118">
        <v>1.248645097717195</v>
      </c>
      <c r="E101" s="117">
        <v>18346</v>
      </c>
      <c r="F101" s="118">
        <f t="shared" si="11"/>
        <v>0.3399065147531406</v>
      </c>
      <c r="G101" s="117">
        <v>21064</v>
      </c>
      <c r="H101" s="118">
        <f t="shared" si="11"/>
        <v>0.14815218576256406</v>
      </c>
      <c r="I101" s="117">
        <v>22376</v>
      </c>
      <c r="J101" s="118">
        <f t="shared" si="12"/>
        <v>6.2286365362704155E-2</v>
      </c>
      <c r="K101" s="117">
        <v>20863</v>
      </c>
      <c r="L101" s="118">
        <f t="shared" si="13"/>
        <v>-6.7617089739006042E-2</v>
      </c>
    </row>
    <row r="102" spans="2:12" x14ac:dyDescent="0.25">
      <c r="B102" s="116" t="s">
        <v>86</v>
      </c>
      <c r="C102" s="117">
        <v>15947</v>
      </c>
      <c r="D102" s="118">
        <v>1.4808649657747357</v>
      </c>
      <c r="E102" s="117">
        <v>18927</v>
      </c>
      <c r="F102" s="118">
        <f t="shared" si="11"/>
        <v>0.18686900357434011</v>
      </c>
      <c r="G102" s="117">
        <v>19896</v>
      </c>
      <c r="H102" s="118">
        <f t="shared" si="11"/>
        <v>5.1196703122523335E-2</v>
      </c>
      <c r="I102" s="117">
        <v>24198</v>
      </c>
      <c r="J102" s="118">
        <f t="shared" si="12"/>
        <v>0.21622436670687573</v>
      </c>
      <c r="K102" s="117">
        <v>23213</v>
      </c>
      <c r="L102" s="118">
        <f t="shared" si="13"/>
        <v>-4.0705843458136992E-2</v>
      </c>
    </row>
    <row r="103" spans="2:12" x14ac:dyDescent="0.25">
      <c r="B103" s="116" t="s">
        <v>88</v>
      </c>
      <c r="C103" s="117">
        <v>22949</v>
      </c>
      <c r="D103" s="118">
        <v>0.95844000682710351</v>
      </c>
      <c r="E103" s="117">
        <v>26512</v>
      </c>
      <c r="F103" s="118">
        <f t="shared" si="11"/>
        <v>0.15525730968669649</v>
      </c>
      <c r="G103" s="117">
        <v>26909</v>
      </c>
      <c r="H103" s="118">
        <f t="shared" si="11"/>
        <v>1.4974351237175609E-2</v>
      </c>
      <c r="I103" s="117">
        <v>34449</v>
      </c>
      <c r="J103" s="118">
        <f t="shared" si="12"/>
        <v>0.28020364933665309</v>
      </c>
      <c r="K103" s="117">
        <v>34201</v>
      </c>
      <c r="L103" s="118">
        <f t="shared" si="13"/>
        <v>-7.1990478678626291E-3</v>
      </c>
    </row>
    <row r="104" spans="2:12" x14ac:dyDescent="0.25">
      <c r="B104" s="116" t="s">
        <v>90</v>
      </c>
      <c r="C104" s="117">
        <v>27464</v>
      </c>
      <c r="D104" s="118">
        <v>0.81460191608853649</v>
      </c>
      <c r="E104" s="117">
        <v>31400</v>
      </c>
      <c r="F104" s="118">
        <f t="shared" si="11"/>
        <v>0.14331488494028544</v>
      </c>
      <c r="G104" s="117">
        <v>31177</v>
      </c>
      <c r="H104" s="118">
        <f t="shared" si="11"/>
        <v>-7.1019108280254706E-3</v>
      </c>
      <c r="I104" s="117">
        <v>39710</v>
      </c>
      <c r="J104" s="118">
        <f t="shared" si="12"/>
        <v>0.27369535234307341</v>
      </c>
      <c r="K104" s="117"/>
      <c r="L104" s="118"/>
    </row>
    <row r="105" spans="2:12" x14ac:dyDescent="0.25">
      <c r="B105" s="116" t="s">
        <v>92</v>
      </c>
      <c r="C105" s="117">
        <v>19192</v>
      </c>
      <c r="D105" s="118">
        <v>0.61033730491693228</v>
      </c>
      <c r="E105" s="117">
        <v>23909</v>
      </c>
      <c r="F105" s="118">
        <f t="shared" si="11"/>
        <v>0.24577949145477285</v>
      </c>
      <c r="G105" s="117">
        <v>23395</v>
      </c>
      <c r="H105" s="118">
        <f t="shared" si="11"/>
        <v>-2.1498180601447148E-2</v>
      </c>
      <c r="I105" s="117">
        <v>27921</v>
      </c>
      <c r="J105" s="118">
        <f t="shared" si="12"/>
        <v>0.19346014105578124</v>
      </c>
      <c r="K105" s="117"/>
      <c r="L105" s="118"/>
    </row>
    <row r="106" spans="2:12" x14ac:dyDescent="0.25">
      <c r="B106" s="116" t="s">
        <v>94</v>
      </c>
      <c r="C106" s="117">
        <v>23206</v>
      </c>
      <c r="D106" s="118">
        <v>0.14705155454500529</v>
      </c>
      <c r="E106" s="117">
        <v>27467</v>
      </c>
      <c r="F106" s="118">
        <f t="shared" si="11"/>
        <v>0.18361630612772561</v>
      </c>
      <c r="G106" s="117">
        <v>28050</v>
      </c>
      <c r="H106" s="118">
        <f t="shared" si="11"/>
        <v>2.1225470564677718E-2</v>
      </c>
      <c r="I106" s="117">
        <v>32689</v>
      </c>
      <c r="J106" s="118">
        <f t="shared" si="12"/>
        <v>0.16538324420677353</v>
      </c>
      <c r="K106" s="117"/>
      <c r="L106" s="118"/>
    </row>
    <row r="107" spans="2:12" x14ac:dyDescent="0.25">
      <c r="B107" s="116" t="s">
        <v>96</v>
      </c>
      <c r="C107" s="117">
        <v>28403</v>
      </c>
      <c r="D107" s="118">
        <v>0.22121420586464868</v>
      </c>
      <c r="E107" s="117">
        <v>28858</v>
      </c>
      <c r="F107" s="118">
        <f t="shared" si="11"/>
        <v>1.6019434566771018E-2</v>
      </c>
      <c r="G107" s="117">
        <v>30877</v>
      </c>
      <c r="H107" s="118">
        <f t="shared" si="11"/>
        <v>6.9963268417769786E-2</v>
      </c>
      <c r="I107" s="117">
        <v>32488</v>
      </c>
      <c r="J107" s="118">
        <f t="shared" si="12"/>
        <v>5.2174757910418812E-2</v>
      </c>
      <c r="K107" s="117"/>
      <c r="L107" s="118"/>
    </row>
    <row r="108" spans="2:12" x14ac:dyDescent="0.25">
      <c r="B108" s="116" t="s">
        <v>98</v>
      </c>
      <c r="C108" s="117">
        <v>28442</v>
      </c>
      <c r="D108" s="118">
        <v>0.13341834701522282</v>
      </c>
      <c r="E108" s="117">
        <v>30289</v>
      </c>
      <c r="F108" s="118">
        <f t="shared" si="11"/>
        <v>6.4939174460305171E-2</v>
      </c>
      <c r="G108" s="117">
        <v>30458</v>
      </c>
      <c r="H108" s="118">
        <f t="shared" si="11"/>
        <v>5.5795833470897449E-3</v>
      </c>
      <c r="I108" s="117">
        <v>32407</v>
      </c>
      <c r="J108" s="118">
        <f t="shared" si="12"/>
        <v>6.39897563858427E-2</v>
      </c>
      <c r="K108" s="117"/>
      <c r="L108" s="118"/>
    </row>
    <row r="109" spans="2:12" ht="15.75" x14ac:dyDescent="0.25">
      <c r="B109" s="119" t="s">
        <v>32</v>
      </c>
      <c r="C109" s="120">
        <v>280577</v>
      </c>
      <c r="D109" s="121">
        <v>1.0544104618043098</v>
      </c>
      <c r="E109" s="120">
        <v>316875</v>
      </c>
      <c r="F109" s="121">
        <f t="shared" si="11"/>
        <v>0.12936912148893165</v>
      </c>
      <c r="G109" s="120">
        <v>322400</v>
      </c>
      <c r="H109" s="121">
        <f t="shared" si="11"/>
        <v>1.7435897435897463E-2</v>
      </c>
      <c r="I109" s="120">
        <v>369870</v>
      </c>
      <c r="J109" s="121">
        <f t="shared" si="12"/>
        <v>0.14723945409429273</v>
      </c>
      <c r="K109" s="120">
        <v>211516</v>
      </c>
      <c r="L109" s="121">
        <v>3.3524712320734951E-2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3" spans="3:3" x14ac:dyDescent="0.25">
      <c r="C113" s="122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D137-3139-4378-B660-154FCD6A481E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274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274"/>
    </row>
    <row r="5" spans="1:12" ht="6" customHeight="1" x14ac:dyDescent="0.25"/>
    <row r="6" spans="1:12" s="146" customFormat="1" ht="72" customHeight="1" x14ac:dyDescent="0.25">
      <c r="B6" s="147"/>
      <c r="C6" s="172" t="s">
        <v>272</v>
      </c>
      <c r="D6" s="172" t="s">
        <v>236</v>
      </c>
      <c r="E6" s="172" t="s">
        <v>237</v>
      </c>
      <c r="F6" s="172" t="s">
        <v>238</v>
      </c>
      <c r="G6" s="172" t="s">
        <v>239</v>
      </c>
      <c r="H6" s="172" t="s">
        <v>240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1243542</v>
      </c>
      <c r="D8" s="176">
        <v>2966022</v>
      </c>
      <c r="E8" s="176">
        <v>3056353</v>
      </c>
      <c r="F8" s="176">
        <v>3194799</v>
      </c>
      <c r="G8" s="176">
        <v>3173278</v>
      </c>
      <c r="H8" s="176">
        <v>3103252</v>
      </c>
      <c r="I8" s="177">
        <f>IFERROR(H8/G8-1,"-")</f>
        <v>-2.2067401595447955E-2</v>
      </c>
      <c r="J8" s="176">
        <f>H8-G8</f>
        <v>-70026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441416</v>
      </c>
      <c r="D9" s="160">
        <v>536392</v>
      </c>
      <c r="E9" s="160">
        <v>530629</v>
      </c>
      <c r="F9" s="160">
        <v>503554</v>
      </c>
      <c r="G9" s="160">
        <v>515075</v>
      </c>
      <c r="H9" s="160">
        <v>500699</v>
      </c>
      <c r="I9" s="161">
        <f>IFERROR(H9/G9-1,"-")</f>
        <v>-2.791049847109639E-2</v>
      </c>
      <c r="J9" s="160">
        <f t="shared" ref="J9:J19" si="0">H9-G9</f>
        <v>-14376</v>
      </c>
      <c r="K9" s="161">
        <f>H9/H$8</f>
        <v>0.1613465487172811</v>
      </c>
      <c r="L9" s="81"/>
    </row>
    <row r="10" spans="1:12" x14ac:dyDescent="0.25">
      <c r="A10" s="162" t="s">
        <v>108</v>
      </c>
      <c r="B10" s="163" t="s">
        <v>108</v>
      </c>
      <c r="C10" s="164">
        <v>151642</v>
      </c>
      <c r="D10" s="164">
        <v>184376</v>
      </c>
      <c r="E10" s="164">
        <v>183836</v>
      </c>
      <c r="F10" s="164">
        <v>172794</v>
      </c>
      <c r="G10" s="164">
        <v>156505</v>
      </c>
      <c r="H10" s="164">
        <v>168413</v>
      </c>
      <c r="I10" s="165">
        <f>IFERROR(H10/G10-1,"-")</f>
        <v>7.6087025973611055E-2</v>
      </c>
      <c r="J10" s="164">
        <f t="shared" si="0"/>
        <v>11908</v>
      </c>
      <c r="K10" s="165">
        <f>H10/H$8</f>
        <v>5.4269843377205591E-2</v>
      </c>
      <c r="L10" s="81"/>
    </row>
    <row r="11" spans="1:12" x14ac:dyDescent="0.25">
      <c r="A11" s="162" t="s">
        <v>105</v>
      </c>
      <c r="B11" s="163" t="s">
        <v>105</v>
      </c>
      <c r="C11" s="164">
        <v>289774</v>
      </c>
      <c r="D11" s="164">
        <v>352016</v>
      </c>
      <c r="E11" s="164">
        <v>346793</v>
      </c>
      <c r="F11" s="164">
        <v>330760</v>
      </c>
      <c r="G11" s="164">
        <v>358570</v>
      </c>
      <c r="H11" s="164">
        <v>332286</v>
      </c>
      <c r="I11" s="165">
        <f>IFERROR(H11/G11-1,"-")</f>
        <v>-7.3302284072844892E-2</v>
      </c>
      <c r="J11" s="164">
        <f t="shared" si="0"/>
        <v>-26284</v>
      </c>
      <c r="K11" s="165">
        <f>H11/H$8</f>
        <v>0.1070767053400755</v>
      </c>
      <c r="L11" s="81"/>
    </row>
    <row r="12" spans="1:12" x14ac:dyDescent="0.25">
      <c r="A12" s="1"/>
      <c r="B12" s="159" t="s">
        <v>112</v>
      </c>
      <c r="C12" s="160">
        <v>802126</v>
      </c>
      <c r="D12" s="160">
        <v>2429630</v>
      </c>
      <c r="E12" s="160">
        <v>2525724</v>
      </c>
      <c r="F12" s="160">
        <v>2691245</v>
      </c>
      <c r="G12" s="160">
        <v>2658203</v>
      </c>
      <c r="H12" s="160">
        <v>2602553</v>
      </c>
      <c r="I12" s="161">
        <f>IFERROR(H12/G12-1,"-")</f>
        <v>-2.0935195694234077E-2</v>
      </c>
      <c r="J12" s="160">
        <f t="shared" si="0"/>
        <v>-55650</v>
      </c>
      <c r="K12" s="161">
        <f>H12/H$8</f>
        <v>0.83865345128271895</v>
      </c>
      <c r="L12" s="81"/>
    </row>
    <row r="13" spans="1:12" s="57" customFormat="1" x14ac:dyDescent="0.25">
      <c r="A13" s="162"/>
      <c r="B13" s="163" t="s">
        <v>115</v>
      </c>
      <c r="C13" s="164">
        <v>115051</v>
      </c>
      <c r="D13" s="164">
        <v>1256894</v>
      </c>
      <c r="E13" s="164">
        <v>1298660</v>
      </c>
      <c r="F13" s="164">
        <v>1393862</v>
      </c>
      <c r="G13" s="164">
        <v>1356525</v>
      </c>
      <c r="H13" s="164">
        <v>1358813</v>
      </c>
      <c r="I13" s="165">
        <f t="shared" ref="I13:I20" si="1">IFERROR(H13/G13-1,"-")</f>
        <v>1.6866626121891937E-3</v>
      </c>
      <c r="J13" s="164">
        <f t="shared" si="0"/>
        <v>2288</v>
      </c>
      <c r="K13" s="165">
        <f t="shared" ref="K13:K20" si="2">H13/H$8</f>
        <v>0.43786743712724585</v>
      </c>
      <c r="L13" s="166"/>
    </row>
    <row r="14" spans="1:12" s="57" customFormat="1" x14ac:dyDescent="0.25">
      <c r="A14" s="162"/>
      <c r="B14" s="163" t="s">
        <v>118</v>
      </c>
      <c r="C14" s="164">
        <v>149984</v>
      </c>
      <c r="D14" s="164">
        <v>228057</v>
      </c>
      <c r="E14" s="164">
        <v>236654</v>
      </c>
      <c r="F14" s="164">
        <v>233276</v>
      </c>
      <c r="G14" s="164">
        <v>219007</v>
      </c>
      <c r="H14" s="164">
        <v>198156</v>
      </c>
      <c r="I14" s="165">
        <f t="shared" si="1"/>
        <v>-9.5207002515901307E-2</v>
      </c>
      <c r="J14" s="164">
        <f t="shared" si="0"/>
        <v>-20851</v>
      </c>
      <c r="K14" s="165">
        <f t="shared" si="2"/>
        <v>6.3854305096717898E-2</v>
      </c>
      <c r="L14" s="166"/>
    </row>
    <row r="15" spans="1:12" x14ac:dyDescent="0.25">
      <c r="A15" s="162"/>
      <c r="B15" s="163" t="s">
        <v>121</v>
      </c>
      <c r="C15" s="164">
        <v>78936</v>
      </c>
      <c r="D15" s="164">
        <v>103512</v>
      </c>
      <c r="E15" s="164">
        <v>109718</v>
      </c>
      <c r="F15" s="164">
        <v>127553</v>
      </c>
      <c r="G15" s="164">
        <v>138432</v>
      </c>
      <c r="H15" s="164">
        <v>150342</v>
      </c>
      <c r="I15" s="165">
        <f t="shared" si="1"/>
        <v>8.6035020804438256E-2</v>
      </c>
      <c r="J15" s="164">
        <f t="shared" si="0"/>
        <v>11910</v>
      </c>
      <c r="K15" s="165">
        <f t="shared" si="2"/>
        <v>4.8446597311465521E-2</v>
      </c>
      <c r="L15" s="81"/>
    </row>
    <row r="16" spans="1:12" x14ac:dyDescent="0.25">
      <c r="A16" s="162"/>
      <c r="B16" s="163" t="s">
        <v>128</v>
      </c>
      <c r="C16" s="164">
        <v>63536</v>
      </c>
      <c r="D16" s="164">
        <v>117669</v>
      </c>
      <c r="E16" s="164">
        <v>123008</v>
      </c>
      <c r="F16" s="164">
        <v>126316</v>
      </c>
      <c r="G16" s="164">
        <v>126674</v>
      </c>
      <c r="H16" s="164">
        <v>119222</v>
      </c>
      <c r="I16" s="165">
        <f t="shared" si="1"/>
        <v>-5.8828173105767601E-2</v>
      </c>
      <c r="J16" s="164">
        <f t="shared" si="0"/>
        <v>-7452</v>
      </c>
      <c r="K16" s="165">
        <f t="shared" si="2"/>
        <v>3.8418407528618366E-2</v>
      </c>
      <c r="L16" s="81"/>
    </row>
    <row r="17" spans="1:12" x14ac:dyDescent="0.25">
      <c r="A17" s="162"/>
      <c r="B17" s="163" t="s">
        <v>124</v>
      </c>
      <c r="C17" s="164">
        <v>73800</v>
      </c>
      <c r="D17" s="164">
        <v>112629</v>
      </c>
      <c r="E17" s="164">
        <v>122368</v>
      </c>
      <c r="F17" s="164">
        <v>117371</v>
      </c>
      <c r="G17" s="164">
        <v>101409</v>
      </c>
      <c r="H17" s="164">
        <v>108304</v>
      </c>
      <c r="I17" s="165">
        <f t="shared" si="1"/>
        <v>6.7991992821150093E-2</v>
      </c>
      <c r="J17" s="164">
        <f t="shared" si="0"/>
        <v>6895</v>
      </c>
      <c r="K17" s="165">
        <f t="shared" si="2"/>
        <v>3.4900162796962668E-2</v>
      </c>
      <c r="L17" s="81"/>
    </row>
    <row r="18" spans="1:12" x14ac:dyDescent="0.25">
      <c r="A18" s="162"/>
      <c r="B18" s="163" t="s">
        <v>133</v>
      </c>
      <c r="C18" s="164">
        <v>9150</v>
      </c>
      <c r="D18" s="164">
        <v>16868</v>
      </c>
      <c r="E18" s="164">
        <v>11545</v>
      </c>
      <c r="F18" s="164">
        <v>15597</v>
      </c>
      <c r="G18" s="164">
        <v>15849</v>
      </c>
      <c r="H18" s="164">
        <v>11189</v>
      </c>
      <c r="I18" s="165">
        <f t="shared" si="1"/>
        <v>-0.29402485961259384</v>
      </c>
      <c r="J18" s="164">
        <f t="shared" si="0"/>
        <v>-4660</v>
      </c>
      <c r="K18" s="165">
        <f t="shared" si="2"/>
        <v>3.6055724768726486E-3</v>
      </c>
      <c r="L18" s="81"/>
    </row>
    <row r="19" spans="1:12" x14ac:dyDescent="0.25">
      <c r="A19" s="162" t="s">
        <v>149</v>
      </c>
      <c r="B19" s="163" t="s">
        <v>136</v>
      </c>
      <c r="C19" s="164">
        <v>1440</v>
      </c>
      <c r="D19" s="164">
        <v>4797</v>
      </c>
      <c r="E19" s="164">
        <v>7606</v>
      </c>
      <c r="F19" s="164">
        <v>3457</v>
      </c>
      <c r="G19" s="164">
        <v>3414</v>
      </c>
      <c r="H19" s="164">
        <v>3328</v>
      </c>
      <c r="I19" s="165">
        <f t="shared" si="1"/>
        <v>-2.5190392501464598E-2</v>
      </c>
      <c r="J19" s="164">
        <f t="shared" si="0"/>
        <v>-86</v>
      </c>
      <c r="K19" s="165">
        <f t="shared" si="2"/>
        <v>1.0724233803764568E-3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310229</v>
      </c>
      <c r="D20" s="169">
        <f t="shared" si="3"/>
        <v>589204</v>
      </c>
      <c r="E20" s="169">
        <f t="shared" si="3"/>
        <v>616165</v>
      </c>
      <c r="F20" s="169">
        <f t="shared" si="3"/>
        <v>673813</v>
      </c>
      <c r="G20" s="169">
        <f t="shared" si="3"/>
        <v>696893</v>
      </c>
      <c r="H20" s="169">
        <f t="shared" si="3"/>
        <v>653199</v>
      </c>
      <c r="I20" s="170">
        <f t="shared" si="1"/>
        <v>-6.2698290842353122E-2</v>
      </c>
      <c r="J20" s="169">
        <f>H20-G20</f>
        <v>-43694</v>
      </c>
      <c r="K20" s="170">
        <f t="shared" si="2"/>
        <v>0.21048854556445948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553215</v>
      </c>
      <c r="D22" s="176">
        <v>1179956</v>
      </c>
      <c r="E22" s="176">
        <v>1208215</v>
      </c>
      <c r="F22" s="176">
        <v>1224963</v>
      </c>
      <c r="G22" s="176">
        <v>1158197</v>
      </c>
      <c r="H22" s="176">
        <v>1193560</v>
      </c>
      <c r="I22" s="177">
        <f>IFERROR(H22/G22-1,"-")</f>
        <v>3.0532802278023574E-2</v>
      </c>
      <c r="J22" s="176">
        <f>H22-G22</f>
        <v>35363</v>
      </c>
      <c r="K22" s="177">
        <f>H22/H$8</f>
        <v>0.3846158803732343</v>
      </c>
      <c r="L22" s="81"/>
    </row>
    <row r="23" spans="1:12" x14ac:dyDescent="0.25">
      <c r="A23" s="162" t="s">
        <v>101</v>
      </c>
      <c r="B23" s="159" t="s">
        <v>102</v>
      </c>
      <c r="C23" s="160">
        <v>162890</v>
      </c>
      <c r="D23" s="160">
        <v>131999</v>
      </c>
      <c r="E23" s="160">
        <v>110967</v>
      </c>
      <c r="F23" s="160">
        <v>93879</v>
      </c>
      <c r="G23" s="160">
        <v>82826</v>
      </c>
      <c r="H23" s="160">
        <v>95627</v>
      </c>
      <c r="I23" s="161">
        <f>IFERROR(H23/G23-1,"-")</f>
        <v>0.15455291816579342</v>
      </c>
      <c r="J23" s="160">
        <f t="shared" ref="J23:J33" si="4">H23-G23</f>
        <v>12801</v>
      </c>
      <c r="K23" s="161">
        <f>H23/H$8</f>
        <v>3.0815093327902471E-2</v>
      </c>
      <c r="L23" s="81"/>
    </row>
    <row r="24" spans="1:12" x14ac:dyDescent="0.25">
      <c r="A24" s="162" t="s">
        <v>108</v>
      </c>
      <c r="B24" s="163" t="s">
        <v>108</v>
      </c>
      <c r="C24" s="164">
        <v>55499</v>
      </c>
      <c r="D24" s="164">
        <v>36761</v>
      </c>
      <c r="E24" s="164">
        <v>34225</v>
      </c>
      <c r="F24" s="164">
        <v>29019</v>
      </c>
      <c r="G24" s="164">
        <v>29685</v>
      </c>
      <c r="H24" s="164">
        <v>30520</v>
      </c>
      <c r="I24" s="165">
        <f>IFERROR(H24/G24-1,"-")</f>
        <v>2.812868452080175E-2</v>
      </c>
      <c r="J24" s="164">
        <f t="shared" si="4"/>
        <v>835</v>
      </c>
      <c r="K24" s="165">
        <f>H24/H$8</f>
        <v>9.8348442214812072E-3</v>
      </c>
      <c r="L24" s="81"/>
    </row>
    <row r="25" spans="1:12" x14ac:dyDescent="0.25">
      <c r="A25" s="162" t="s">
        <v>105</v>
      </c>
      <c r="B25" s="163" t="s">
        <v>105</v>
      </c>
      <c r="C25" s="164">
        <v>107391</v>
      </c>
      <c r="D25" s="164">
        <v>95238</v>
      </c>
      <c r="E25" s="164">
        <v>76742</v>
      </c>
      <c r="F25" s="164">
        <v>64860</v>
      </c>
      <c r="G25" s="164">
        <v>53141</v>
      </c>
      <c r="H25" s="164">
        <v>65107</v>
      </c>
      <c r="I25" s="165">
        <f>IFERROR(H25/G25-1,"-")</f>
        <v>0.22517453566925716</v>
      </c>
      <c r="J25" s="164">
        <f t="shared" si="4"/>
        <v>11966</v>
      </c>
      <c r="K25" s="165">
        <f>H25/H$8</f>
        <v>2.0980249106421264E-2</v>
      </c>
      <c r="L25" s="81"/>
    </row>
    <row r="26" spans="1:12" x14ac:dyDescent="0.25">
      <c r="A26" s="162"/>
      <c r="B26" s="159" t="s">
        <v>112</v>
      </c>
      <c r="C26" s="160">
        <v>390325</v>
      </c>
      <c r="D26" s="160">
        <v>1047957</v>
      </c>
      <c r="E26" s="160">
        <v>1097248</v>
      </c>
      <c r="F26" s="160">
        <v>1131084</v>
      </c>
      <c r="G26" s="160">
        <v>1075371</v>
      </c>
      <c r="H26" s="160">
        <v>1097933</v>
      </c>
      <c r="I26" s="161">
        <f>IFERROR(H26/G26-1,"-")</f>
        <v>2.0980666207290222E-2</v>
      </c>
      <c r="J26" s="160">
        <f t="shared" si="4"/>
        <v>22562</v>
      </c>
      <c r="K26" s="161">
        <f>H26/H$8</f>
        <v>0.3538007870453318</v>
      </c>
      <c r="L26" s="81"/>
    </row>
    <row r="27" spans="1:12" s="57" customFormat="1" x14ac:dyDescent="0.25">
      <c r="A27" s="162"/>
      <c r="B27" s="163" t="s">
        <v>115</v>
      </c>
      <c r="C27" s="164">
        <v>61248</v>
      </c>
      <c r="D27" s="164">
        <v>562174</v>
      </c>
      <c r="E27" s="164">
        <v>582686</v>
      </c>
      <c r="F27" s="164">
        <v>611230</v>
      </c>
      <c r="G27" s="164">
        <v>570296</v>
      </c>
      <c r="H27" s="164">
        <v>603838</v>
      </c>
      <c r="I27" s="165">
        <f t="shared" ref="I27:I34" si="5">IFERROR(H27/G27-1,"-")</f>
        <v>5.8815071471656877E-2</v>
      </c>
      <c r="J27" s="164">
        <f t="shared" si="4"/>
        <v>33542</v>
      </c>
      <c r="K27" s="165">
        <f t="shared" ref="K27:K34" si="6">H27/H$8</f>
        <v>0.19458232847348522</v>
      </c>
      <c r="L27" s="166"/>
    </row>
    <row r="28" spans="1:12" s="57" customFormat="1" x14ac:dyDescent="0.25">
      <c r="A28" s="162"/>
      <c r="B28" s="163" t="s">
        <v>118</v>
      </c>
      <c r="C28" s="164">
        <v>88196</v>
      </c>
      <c r="D28" s="164">
        <v>113982</v>
      </c>
      <c r="E28" s="164">
        <v>116882</v>
      </c>
      <c r="F28" s="164">
        <v>107901</v>
      </c>
      <c r="G28" s="164">
        <v>100839</v>
      </c>
      <c r="H28" s="164">
        <v>89417</v>
      </c>
      <c r="I28" s="165">
        <f t="shared" si="5"/>
        <v>-0.11326966748976086</v>
      </c>
      <c r="J28" s="164">
        <f t="shared" si="4"/>
        <v>-11422</v>
      </c>
      <c r="K28" s="165">
        <f t="shared" si="6"/>
        <v>2.8813966767764914E-2</v>
      </c>
      <c r="L28" s="166"/>
    </row>
    <row r="29" spans="1:12" x14ac:dyDescent="0.25">
      <c r="A29" s="162"/>
      <c r="B29" s="163" t="s">
        <v>121</v>
      </c>
      <c r="C29" s="164">
        <v>31618</v>
      </c>
      <c r="D29" s="164">
        <v>36769</v>
      </c>
      <c r="E29" s="164">
        <v>42633</v>
      </c>
      <c r="F29" s="164">
        <v>32656</v>
      </c>
      <c r="G29" s="164">
        <v>32197</v>
      </c>
      <c r="H29" s="164">
        <v>40535</v>
      </c>
      <c r="I29" s="165">
        <f t="shared" si="5"/>
        <v>0.25896822685343346</v>
      </c>
      <c r="J29" s="164">
        <f t="shared" si="4"/>
        <v>8338</v>
      </c>
      <c r="K29" s="165">
        <f t="shared" si="6"/>
        <v>1.3062103883281152E-2</v>
      </c>
      <c r="L29" s="81"/>
    </row>
    <row r="30" spans="1:12" x14ac:dyDescent="0.25">
      <c r="A30" s="162"/>
      <c r="B30" s="163" t="s">
        <v>128</v>
      </c>
      <c r="C30" s="164">
        <v>29486</v>
      </c>
      <c r="D30" s="164">
        <v>50032</v>
      </c>
      <c r="E30" s="164">
        <v>50306</v>
      </c>
      <c r="F30" s="164">
        <v>51873</v>
      </c>
      <c r="G30" s="164">
        <v>52681</v>
      </c>
      <c r="H30" s="164">
        <v>52553</v>
      </c>
      <c r="I30" s="165">
        <f t="shared" si="5"/>
        <v>-2.4297184943338213E-3</v>
      </c>
      <c r="J30" s="164">
        <f t="shared" si="4"/>
        <v>-128</v>
      </c>
      <c r="K30" s="165">
        <f t="shared" si="6"/>
        <v>1.6934815477441086E-2</v>
      </c>
      <c r="L30" s="81"/>
    </row>
    <row r="31" spans="1:12" x14ac:dyDescent="0.25">
      <c r="A31" s="162"/>
      <c r="B31" s="163" t="s">
        <v>124</v>
      </c>
      <c r="C31" s="164">
        <v>44033</v>
      </c>
      <c r="D31" s="164">
        <v>61424</v>
      </c>
      <c r="E31" s="164">
        <v>62303</v>
      </c>
      <c r="F31" s="164">
        <v>61489</v>
      </c>
      <c r="G31" s="164">
        <v>51214</v>
      </c>
      <c r="H31" s="164">
        <v>59537</v>
      </c>
      <c r="I31" s="165">
        <f t="shared" si="5"/>
        <v>0.16251415628539068</v>
      </c>
      <c r="J31" s="164">
        <f t="shared" si="4"/>
        <v>8323</v>
      </c>
      <c r="K31" s="165">
        <f t="shared" si="6"/>
        <v>1.9185357811740716E-2</v>
      </c>
      <c r="L31" s="81"/>
    </row>
    <row r="32" spans="1:12" x14ac:dyDescent="0.25">
      <c r="A32" s="162"/>
      <c r="B32" s="163" t="s">
        <v>133</v>
      </c>
      <c r="C32" s="164">
        <v>1340</v>
      </c>
      <c r="D32" s="164">
        <v>5501</v>
      </c>
      <c r="E32" s="164">
        <v>4492</v>
      </c>
      <c r="F32" s="164">
        <v>8513</v>
      </c>
      <c r="G32" s="164">
        <v>6194</v>
      </c>
      <c r="H32" s="164">
        <v>5324</v>
      </c>
      <c r="I32" s="165">
        <f t="shared" si="5"/>
        <v>-0.14045850823377459</v>
      </c>
      <c r="J32" s="164">
        <f t="shared" si="4"/>
        <v>-870</v>
      </c>
      <c r="K32" s="165">
        <f t="shared" si="6"/>
        <v>1.7156196145205094E-3</v>
      </c>
      <c r="L32" s="81"/>
    </row>
    <row r="33" spans="1:12" x14ac:dyDescent="0.25">
      <c r="A33" s="162" t="s">
        <v>149</v>
      </c>
      <c r="B33" s="163" t="s">
        <v>136</v>
      </c>
      <c r="C33" s="164">
        <v>602</v>
      </c>
      <c r="D33" s="164">
        <v>2205</v>
      </c>
      <c r="E33" s="164">
        <v>2958</v>
      </c>
      <c r="F33" s="164">
        <v>1521</v>
      </c>
      <c r="G33" s="164">
        <v>1030</v>
      </c>
      <c r="H33" s="164">
        <v>1403</v>
      </c>
      <c r="I33" s="165">
        <f t="shared" si="5"/>
        <v>0.36213592233009706</v>
      </c>
      <c r="J33" s="164">
        <f t="shared" si="4"/>
        <v>373</v>
      </c>
      <c r="K33" s="165">
        <f t="shared" si="6"/>
        <v>4.5210637099404107E-4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133802</v>
      </c>
      <c r="D34" s="169">
        <f t="shared" si="7"/>
        <v>215870</v>
      </c>
      <c r="E34" s="169">
        <f t="shared" si="7"/>
        <v>234988</v>
      </c>
      <c r="F34" s="169">
        <f t="shared" si="7"/>
        <v>255901</v>
      </c>
      <c r="G34" s="169">
        <f t="shared" si="7"/>
        <v>260920</v>
      </c>
      <c r="H34" s="169">
        <f t="shared" si="7"/>
        <v>245326</v>
      </c>
      <c r="I34" s="170">
        <f t="shared" si="5"/>
        <v>-5.9765445347232826E-2</v>
      </c>
      <c r="J34" s="169">
        <f>H34-G34</f>
        <v>-15594</v>
      </c>
      <c r="K34" s="170">
        <f t="shared" si="6"/>
        <v>7.9054488646104148E-2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254312</v>
      </c>
      <c r="D36" s="176">
        <v>858220</v>
      </c>
      <c r="E36" s="176">
        <v>872319</v>
      </c>
      <c r="F36" s="176">
        <v>895588</v>
      </c>
      <c r="G36" s="176">
        <v>931484</v>
      </c>
      <c r="H36" s="176">
        <v>902701</v>
      </c>
      <c r="I36" s="177">
        <f>IFERROR(H36/G36-1,"-")</f>
        <v>-3.0900155021449605E-2</v>
      </c>
      <c r="J36" s="176">
        <f>H36-G36</f>
        <v>-28783</v>
      </c>
      <c r="K36" s="177">
        <f>H36/H$8</f>
        <v>0.29088871931767063</v>
      </c>
      <c r="L36" s="81"/>
    </row>
    <row r="37" spans="1:12" x14ac:dyDescent="0.25">
      <c r="A37" s="162" t="s">
        <v>101</v>
      </c>
      <c r="B37" s="159" t="s">
        <v>102</v>
      </c>
      <c r="C37" s="160">
        <v>62543</v>
      </c>
      <c r="D37" s="160">
        <v>72292</v>
      </c>
      <c r="E37" s="160">
        <v>67410</v>
      </c>
      <c r="F37" s="160">
        <v>72329</v>
      </c>
      <c r="G37" s="160">
        <v>73349</v>
      </c>
      <c r="H37" s="160">
        <v>83072</v>
      </c>
      <c r="I37" s="161">
        <f>IFERROR(H37/G37-1,"-")</f>
        <v>0.1325580444177834</v>
      </c>
      <c r="J37" s="160">
        <f t="shared" ref="J37:J47" si="8">H37-G37</f>
        <v>9723</v>
      </c>
      <c r="K37" s="161">
        <f>H37/H$8</f>
        <v>2.6769337456320014E-2</v>
      </c>
      <c r="L37" s="81"/>
    </row>
    <row r="38" spans="1:12" x14ac:dyDescent="0.25">
      <c r="A38" s="162" t="s">
        <v>108</v>
      </c>
      <c r="B38" s="163" t="s">
        <v>108</v>
      </c>
      <c r="C38" s="164">
        <v>27762</v>
      </c>
      <c r="D38" s="164">
        <v>26550</v>
      </c>
      <c r="E38" s="164">
        <v>31376</v>
      </c>
      <c r="F38" s="164">
        <v>32875</v>
      </c>
      <c r="G38" s="164">
        <v>30624</v>
      </c>
      <c r="H38" s="164">
        <v>37372</v>
      </c>
      <c r="I38" s="165">
        <f>IFERROR(H38/G38-1,"-")</f>
        <v>0.22035005224660398</v>
      </c>
      <c r="J38" s="164">
        <f t="shared" si="8"/>
        <v>6748</v>
      </c>
      <c r="K38" s="165">
        <f>H38/H$8</f>
        <v>1.204285053228033E-2</v>
      </c>
      <c r="L38" s="81"/>
    </row>
    <row r="39" spans="1:12" x14ac:dyDescent="0.25">
      <c r="A39" s="162" t="s">
        <v>105</v>
      </c>
      <c r="B39" s="163" t="s">
        <v>105</v>
      </c>
      <c r="C39" s="164">
        <v>34781</v>
      </c>
      <c r="D39" s="164">
        <v>45742</v>
      </c>
      <c r="E39" s="164">
        <v>36034</v>
      </c>
      <c r="F39" s="164">
        <v>39454</v>
      </c>
      <c r="G39" s="164">
        <v>42725</v>
      </c>
      <c r="H39" s="164">
        <v>45700</v>
      </c>
      <c r="I39" s="165">
        <f>IFERROR(H39/G39-1,"-")</f>
        <v>6.9631363370391997E-2</v>
      </c>
      <c r="J39" s="164">
        <f t="shared" si="8"/>
        <v>2975</v>
      </c>
      <c r="K39" s="165">
        <f>H39/H$8</f>
        <v>1.4726486924039685E-2</v>
      </c>
      <c r="L39" s="81"/>
    </row>
    <row r="40" spans="1:12" x14ac:dyDescent="0.25">
      <c r="A40" s="162"/>
      <c r="B40" s="159" t="s">
        <v>112</v>
      </c>
      <c r="C40" s="160">
        <v>191769</v>
      </c>
      <c r="D40" s="160">
        <v>785928</v>
      </c>
      <c r="E40" s="160">
        <v>804909</v>
      </c>
      <c r="F40" s="160">
        <v>823259</v>
      </c>
      <c r="G40" s="160">
        <v>858135</v>
      </c>
      <c r="H40" s="160">
        <v>819629</v>
      </c>
      <c r="I40" s="161">
        <f>IFERROR(H40/G40-1,"-")</f>
        <v>-4.4871727641921155E-2</v>
      </c>
      <c r="J40" s="160">
        <f t="shared" si="8"/>
        <v>-38506</v>
      </c>
      <c r="K40" s="161">
        <f>H40/H$8</f>
        <v>0.26411938186135059</v>
      </c>
      <c r="L40" s="81"/>
    </row>
    <row r="41" spans="1:12" s="57" customFormat="1" x14ac:dyDescent="0.25">
      <c r="A41" s="162"/>
      <c r="B41" s="163" t="s">
        <v>115</v>
      </c>
      <c r="C41" s="164">
        <v>31484</v>
      </c>
      <c r="D41" s="164">
        <v>453306</v>
      </c>
      <c r="E41" s="164">
        <v>480710</v>
      </c>
      <c r="F41" s="164">
        <v>490081</v>
      </c>
      <c r="G41" s="164">
        <v>493997</v>
      </c>
      <c r="H41" s="164">
        <v>474684</v>
      </c>
      <c r="I41" s="165">
        <f t="shared" ref="I41:I48" si="9">IFERROR(H41/G41-1,"-")</f>
        <v>-3.9095379121735552E-2</v>
      </c>
      <c r="J41" s="164">
        <f t="shared" si="8"/>
        <v>-19313</v>
      </c>
      <c r="K41" s="165">
        <f t="shared" ref="K41:K48" si="10">H41/H$8</f>
        <v>0.15296340741905587</v>
      </c>
      <c r="L41" s="166"/>
    </row>
    <row r="42" spans="1:12" s="57" customFormat="1" x14ac:dyDescent="0.25">
      <c r="A42" s="162"/>
      <c r="B42" s="163" t="s">
        <v>118</v>
      </c>
      <c r="C42" s="164">
        <v>11927</v>
      </c>
      <c r="D42" s="164">
        <v>25892</v>
      </c>
      <c r="E42" s="164">
        <v>20984</v>
      </c>
      <c r="F42" s="164">
        <v>21458</v>
      </c>
      <c r="G42" s="164">
        <v>24820</v>
      </c>
      <c r="H42" s="164">
        <v>23965</v>
      </c>
      <c r="I42" s="165">
        <f t="shared" si="9"/>
        <v>-3.4448025785656755E-2</v>
      </c>
      <c r="J42" s="164">
        <f t="shared" si="8"/>
        <v>-855</v>
      </c>
      <c r="K42" s="165">
        <f t="shared" si="10"/>
        <v>7.722543963558229E-3</v>
      </c>
      <c r="L42" s="166"/>
    </row>
    <row r="43" spans="1:12" x14ac:dyDescent="0.25">
      <c r="A43" s="162"/>
      <c r="B43" s="163" t="s">
        <v>121</v>
      </c>
      <c r="C43" s="164">
        <v>14469</v>
      </c>
      <c r="D43" s="164">
        <v>14696</v>
      </c>
      <c r="E43" s="164">
        <v>16776</v>
      </c>
      <c r="F43" s="164">
        <v>21516</v>
      </c>
      <c r="G43" s="164">
        <v>22140</v>
      </c>
      <c r="H43" s="164">
        <v>29051</v>
      </c>
      <c r="I43" s="165">
        <f t="shared" si="9"/>
        <v>0.31214995483288166</v>
      </c>
      <c r="J43" s="164">
        <f t="shared" si="8"/>
        <v>6911</v>
      </c>
      <c r="K43" s="165">
        <f t="shared" si="10"/>
        <v>9.3614698387369123E-3</v>
      </c>
      <c r="L43" s="81"/>
    </row>
    <row r="44" spans="1:12" x14ac:dyDescent="0.25">
      <c r="A44" s="162"/>
      <c r="B44" s="163" t="s">
        <v>128</v>
      </c>
      <c r="C44" s="164">
        <v>24677</v>
      </c>
      <c r="D44" s="164">
        <v>47180</v>
      </c>
      <c r="E44" s="164">
        <v>46475</v>
      </c>
      <c r="F44" s="164">
        <v>44935</v>
      </c>
      <c r="G44" s="164">
        <v>45115</v>
      </c>
      <c r="H44" s="164">
        <v>39924</v>
      </c>
      <c r="I44" s="165">
        <f t="shared" si="9"/>
        <v>-0.11506150947578409</v>
      </c>
      <c r="J44" s="164">
        <f t="shared" si="8"/>
        <v>-5191</v>
      </c>
      <c r="K44" s="165">
        <f t="shared" si="10"/>
        <v>1.2865213653290162E-2</v>
      </c>
      <c r="L44" s="81"/>
    </row>
    <row r="45" spans="1:12" x14ac:dyDescent="0.25">
      <c r="A45" s="162"/>
      <c r="B45" s="163" t="s">
        <v>124</v>
      </c>
      <c r="C45" s="164">
        <v>17267</v>
      </c>
      <c r="D45" s="164">
        <v>30251</v>
      </c>
      <c r="E45" s="164">
        <v>33458</v>
      </c>
      <c r="F45" s="164">
        <v>32743</v>
      </c>
      <c r="G45" s="164">
        <v>30696</v>
      </c>
      <c r="H45" s="164">
        <v>30457</v>
      </c>
      <c r="I45" s="165">
        <f t="shared" si="9"/>
        <v>-7.7860307531926187E-3</v>
      </c>
      <c r="J45" s="164">
        <f t="shared" si="8"/>
        <v>-239</v>
      </c>
      <c r="K45" s="165">
        <f t="shared" si="10"/>
        <v>9.8145429375377825E-3</v>
      </c>
      <c r="L45" s="81"/>
    </row>
    <row r="46" spans="1:12" x14ac:dyDescent="0.25">
      <c r="A46" s="162"/>
      <c r="B46" s="163" t="s">
        <v>133</v>
      </c>
      <c r="C46" s="164">
        <v>6238</v>
      </c>
      <c r="D46" s="164">
        <v>7344</v>
      </c>
      <c r="E46" s="164">
        <v>3898</v>
      </c>
      <c r="F46" s="164">
        <v>4602</v>
      </c>
      <c r="G46" s="164">
        <v>4771</v>
      </c>
      <c r="H46" s="164">
        <v>2555</v>
      </c>
      <c r="I46" s="165">
        <f t="shared" si="9"/>
        <v>-0.46447285684342909</v>
      </c>
      <c r="J46" s="164">
        <f t="shared" si="8"/>
        <v>-2216</v>
      </c>
      <c r="K46" s="165">
        <f t="shared" si="10"/>
        <v>8.2332984881666076E-4</v>
      </c>
      <c r="L46" s="81"/>
    </row>
    <row r="47" spans="1:12" x14ac:dyDescent="0.25">
      <c r="A47" s="162" t="s">
        <v>149</v>
      </c>
      <c r="B47" s="163" t="s">
        <v>136</v>
      </c>
      <c r="C47" s="164">
        <v>473</v>
      </c>
      <c r="D47" s="164">
        <v>1278</v>
      </c>
      <c r="E47" s="164">
        <v>2935</v>
      </c>
      <c r="F47" s="164">
        <v>781</v>
      </c>
      <c r="G47" s="164">
        <v>911</v>
      </c>
      <c r="H47" s="164">
        <v>719</v>
      </c>
      <c r="I47" s="165">
        <f t="shared" si="9"/>
        <v>-0.21075740944017562</v>
      </c>
      <c r="J47" s="164">
        <f t="shared" si="8"/>
        <v>-192</v>
      </c>
      <c r="K47" s="165">
        <f t="shared" si="10"/>
        <v>2.3169243103686069E-4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85234</v>
      </c>
      <c r="D48" s="169">
        <f t="shared" si="11"/>
        <v>205981</v>
      </c>
      <c r="E48" s="169">
        <f t="shared" si="11"/>
        <v>199673</v>
      </c>
      <c r="F48" s="169">
        <f t="shared" si="11"/>
        <v>207143</v>
      </c>
      <c r="G48" s="169">
        <f t="shared" si="11"/>
        <v>235685</v>
      </c>
      <c r="H48" s="169">
        <f t="shared" si="11"/>
        <v>218274</v>
      </c>
      <c r="I48" s="170">
        <f t="shared" si="9"/>
        <v>-7.3874026773023349E-2</v>
      </c>
      <c r="J48" s="169">
        <f>H48-G48</f>
        <v>-17411</v>
      </c>
      <c r="K48" s="170">
        <f t="shared" si="10"/>
        <v>7.0337181769318122E-2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8689</v>
      </c>
      <c r="D50" s="176">
        <v>11471</v>
      </c>
      <c r="E50" s="176">
        <v>10609</v>
      </c>
      <c r="F50" s="176">
        <v>12513</v>
      </c>
      <c r="G50" s="176">
        <v>13153</v>
      </c>
      <c r="H50" s="176">
        <v>13741</v>
      </c>
      <c r="I50" s="177">
        <f>IFERROR(H50/G50-1,"-")</f>
        <v>4.4704630122405442E-2</v>
      </c>
      <c r="J50" s="176">
        <f>H50-G50</f>
        <v>588</v>
      </c>
      <c r="K50" s="177">
        <f>H50/H$8</f>
        <v>4.4279355978824797E-3</v>
      </c>
      <c r="L50" s="81"/>
    </row>
    <row r="51" spans="1:12" x14ac:dyDescent="0.25">
      <c r="A51" s="162" t="s">
        <v>101</v>
      </c>
      <c r="B51" s="159" t="s">
        <v>102</v>
      </c>
      <c r="C51" s="160">
        <v>2615</v>
      </c>
      <c r="D51" s="160">
        <v>1203</v>
      </c>
      <c r="E51" s="160">
        <v>2739</v>
      </c>
      <c r="F51" s="160">
        <v>2110</v>
      </c>
      <c r="G51" s="160">
        <v>1671</v>
      </c>
      <c r="H51" s="160">
        <v>3115</v>
      </c>
      <c r="I51" s="161">
        <f>IFERROR(H51/G51-1,"-")</f>
        <v>0.86415320167564325</v>
      </c>
      <c r="J51" s="160">
        <f t="shared" ref="J51:J61" si="12">H51-G51</f>
        <v>1444</v>
      </c>
      <c r="K51" s="161">
        <f>H51/H$8</f>
        <v>1.0037857060915454E-3</v>
      </c>
      <c r="L51" s="81"/>
    </row>
    <row r="52" spans="1:12" x14ac:dyDescent="0.25">
      <c r="A52" s="162" t="s">
        <v>108</v>
      </c>
      <c r="B52" s="163" t="s">
        <v>108</v>
      </c>
      <c r="C52" s="164">
        <v>1088</v>
      </c>
      <c r="D52" s="164">
        <v>464</v>
      </c>
      <c r="E52" s="164">
        <v>1882</v>
      </c>
      <c r="F52" s="164">
        <v>1324</v>
      </c>
      <c r="G52" s="164">
        <v>115</v>
      </c>
      <c r="H52" s="164">
        <v>1848</v>
      </c>
      <c r="I52" s="165">
        <f>IFERROR(H52/G52-1,"-")</f>
        <v>15.069565217391304</v>
      </c>
      <c r="J52" s="164">
        <f t="shared" si="12"/>
        <v>1733</v>
      </c>
      <c r="K52" s="165">
        <f>H52/H$8</f>
        <v>5.9550432900711903E-4</v>
      </c>
      <c r="L52" s="81"/>
    </row>
    <row r="53" spans="1:12" x14ac:dyDescent="0.25">
      <c r="A53" s="162" t="s">
        <v>105</v>
      </c>
      <c r="B53" s="163" t="s">
        <v>105</v>
      </c>
      <c r="C53" s="164">
        <v>1527</v>
      </c>
      <c r="D53" s="164">
        <v>739</v>
      </c>
      <c r="E53" s="164">
        <v>857</v>
      </c>
      <c r="F53" s="164">
        <v>786</v>
      </c>
      <c r="G53" s="164">
        <v>1556</v>
      </c>
      <c r="H53" s="164">
        <v>1267</v>
      </c>
      <c r="I53" s="165">
        <f>IFERROR(H53/G53-1,"-")</f>
        <v>-0.18573264781491006</v>
      </c>
      <c r="J53" s="164">
        <f t="shared" si="12"/>
        <v>-289</v>
      </c>
      <c r="K53" s="165">
        <f>H53/H$8</f>
        <v>4.0828137708442627E-4</v>
      </c>
      <c r="L53" s="81"/>
    </row>
    <row r="54" spans="1:12" x14ac:dyDescent="0.25">
      <c r="A54" s="162"/>
      <c r="B54" s="159" t="s">
        <v>112</v>
      </c>
      <c r="C54" s="160">
        <v>6074</v>
      </c>
      <c r="D54" s="160">
        <v>10268</v>
      </c>
      <c r="E54" s="160">
        <v>7870</v>
      </c>
      <c r="F54" s="160">
        <v>10403</v>
      </c>
      <c r="G54" s="160">
        <v>11482</v>
      </c>
      <c r="H54" s="160">
        <v>10626</v>
      </c>
      <c r="I54" s="161">
        <f>IFERROR(H54/G54-1,"-")</f>
        <v>-7.4551471869012342E-2</v>
      </c>
      <c r="J54" s="160">
        <f t="shared" si="12"/>
        <v>-856</v>
      </c>
      <c r="K54" s="161">
        <f>H54/H$8</f>
        <v>3.4241498917909341E-3</v>
      </c>
      <c r="L54" s="81"/>
    </row>
    <row r="55" spans="1:12" s="57" customFormat="1" x14ac:dyDescent="0.25">
      <c r="A55" s="162"/>
      <c r="B55" s="163" t="s">
        <v>115</v>
      </c>
      <c r="C55" s="164">
        <v>304</v>
      </c>
      <c r="D55" s="164">
        <v>5584</v>
      </c>
      <c r="E55" s="164">
        <v>3580</v>
      </c>
      <c r="F55" s="164">
        <v>4630</v>
      </c>
      <c r="G55" s="164">
        <v>5550</v>
      </c>
      <c r="H55" s="164">
        <v>3589</v>
      </c>
      <c r="I55" s="165">
        <f t="shared" ref="I55:I62" si="13">IFERROR(H55/G55-1,"-")</f>
        <v>-0.35333333333333339</v>
      </c>
      <c r="J55" s="164">
        <f t="shared" si="12"/>
        <v>-1961</v>
      </c>
      <c r="K55" s="165">
        <f t="shared" ref="K55:K62" si="14">H55/H$8</f>
        <v>1.156528699570644E-3</v>
      </c>
      <c r="L55" s="166"/>
    </row>
    <row r="56" spans="1:12" s="57" customFormat="1" x14ac:dyDescent="0.25">
      <c r="A56" s="162"/>
      <c r="B56" s="163" t="s">
        <v>118</v>
      </c>
      <c r="C56" s="164">
        <v>2519</v>
      </c>
      <c r="D56" s="164">
        <v>1894</v>
      </c>
      <c r="E56" s="164">
        <v>1550</v>
      </c>
      <c r="F56" s="164">
        <v>2203</v>
      </c>
      <c r="G56" s="164">
        <v>2039</v>
      </c>
      <c r="H56" s="164">
        <v>2173</v>
      </c>
      <c r="I56" s="165">
        <f t="shared" si="13"/>
        <v>6.5718489455615536E-2</v>
      </c>
      <c r="J56" s="164">
        <f t="shared" si="12"/>
        <v>134</v>
      </c>
      <c r="K56" s="165">
        <f t="shared" si="14"/>
        <v>7.0023317474700731E-4</v>
      </c>
      <c r="L56" s="166"/>
    </row>
    <row r="57" spans="1:12" x14ac:dyDescent="0.25">
      <c r="A57" s="162"/>
      <c r="B57" s="163" t="s">
        <v>121</v>
      </c>
      <c r="C57" s="164">
        <v>244</v>
      </c>
      <c r="D57" s="164">
        <v>423</v>
      </c>
      <c r="E57" s="164">
        <v>332</v>
      </c>
      <c r="F57" s="164">
        <v>181</v>
      </c>
      <c r="G57" s="164">
        <v>545</v>
      </c>
      <c r="H57" s="164">
        <v>711</v>
      </c>
      <c r="I57" s="165">
        <f t="shared" si="13"/>
        <v>0.30458715596330266</v>
      </c>
      <c r="J57" s="164">
        <f t="shared" si="12"/>
        <v>166</v>
      </c>
      <c r="K57" s="165">
        <f t="shared" si="14"/>
        <v>2.2911449021864805E-4</v>
      </c>
      <c r="L57" s="81"/>
    </row>
    <row r="58" spans="1:12" x14ac:dyDescent="0.25">
      <c r="A58" s="162"/>
      <c r="B58" s="163" t="s">
        <v>128</v>
      </c>
      <c r="C58" s="164">
        <v>162</v>
      </c>
      <c r="D58" s="164">
        <v>377</v>
      </c>
      <c r="E58" s="164">
        <v>118</v>
      </c>
      <c r="F58" s="164">
        <v>232</v>
      </c>
      <c r="G58" s="164">
        <v>202</v>
      </c>
      <c r="H58" s="164">
        <v>252</v>
      </c>
      <c r="I58" s="165">
        <f t="shared" si="13"/>
        <v>0.24752475247524752</v>
      </c>
      <c r="J58" s="164">
        <f t="shared" si="12"/>
        <v>50</v>
      </c>
      <c r="K58" s="165">
        <f t="shared" si="14"/>
        <v>8.120513577369805E-5</v>
      </c>
      <c r="L58" s="81"/>
    </row>
    <row r="59" spans="1:12" x14ac:dyDescent="0.25">
      <c r="A59" s="162"/>
      <c r="B59" s="163" t="s">
        <v>124</v>
      </c>
      <c r="C59" s="164">
        <v>209</v>
      </c>
      <c r="D59" s="164">
        <v>93</v>
      </c>
      <c r="E59" s="164">
        <v>117</v>
      </c>
      <c r="F59" s="164">
        <v>10</v>
      </c>
      <c r="G59" s="164">
        <v>185</v>
      </c>
      <c r="H59" s="164">
        <v>183</v>
      </c>
      <c r="I59" s="165">
        <f t="shared" si="13"/>
        <v>-1.0810810810810811E-2</v>
      </c>
      <c r="J59" s="164">
        <f t="shared" si="12"/>
        <v>-2</v>
      </c>
      <c r="K59" s="165">
        <f t="shared" si="14"/>
        <v>5.8970396216614056E-5</v>
      </c>
      <c r="L59" s="81"/>
    </row>
    <row r="60" spans="1:12" x14ac:dyDescent="0.25">
      <c r="A60" s="162"/>
      <c r="B60" s="163" t="s">
        <v>133</v>
      </c>
      <c r="C60" s="164">
        <v>61</v>
      </c>
      <c r="D60" s="164">
        <v>63</v>
      </c>
      <c r="E60" s="164">
        <v>14</v>
      </c>
      <c r="F60" s="164">
        <v>48</v>
      </c>
      <c r="G60" s="164">
        <v>28</v>
      </c>
      <c r="H60" s="164">
        <v>39</v>
      </c>
      <c r="I60" s="165">
        <f t="shared" si="13"/>
        <v>0.39285714285714279</v>
      </c>
      <c r="J60" s="164">
        <f t="shared" si="12"/>
        <v>11</v>
      </c>
      <c r="K60" s="165">
        <f t="shared" si="14"/>
        <v>1.2567461488786603E-5</v>
      </c>
      <c r="L60" s="81"/>
    </row>
    <row r="61" spans="1:12" x14ac:dyDescent="0.25">
      <c r="A61" s="162" t="s">
        <v>149</v>
      </c>
      <c r="B61" s="163" t="s">
        <v>136</v>
      </c>
      <c r="C61" s="164">
        <v>17</v>
      </c>
      <c r="D61" s="164">
        <v>11</v>
      </c>
      <c r="E61" s="164">
        <v>0</v>
      </c>
      <c r="F61" s="164">
        <v>0</v>
      </c>
      <c r="G61" s="164">
        <v>61</v>
      </c>
      <c r="H61" s="164">
        <v>22</v>
      </c>
      <c r="I61" s="165">
        <f t="shared" si="13"/>
        <v>-0.63934426229508201</v>
      </c>
      <c r="J61" s="164">
        <f t="shared" si="12"/>
        <v>-39</v>
      </c>
      <c r="K61" s="165">
        <f t="shared" si="14"/>
        <v>7.0893372500847502E-6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2558</v>
      </c>
      <c r="D62" s="169">
        <f t="shared" si="15"/>
        <v>1823</v>
      </c>
      <c r="E62" s="169">
        <f t="shared" si="15"/>
        <v>2159</v>
      </c>
      <c r="F62" s="169">
        <f t="shared" si="15"/>
        <v>3099</v>
      </c>
      <c r="G62" s="169">
        <f t="shared" si="15"/>
        <v>2872</v>
      </c>
      <c r="H62" s="169">
        <f t="shared" si="15"/>
        <v>3657</v>
      </c>
      <c r="I62" s="170">
        <f t="shared" si="13"/>
        <v>0.27332869080779942</v>
      </c>
      <c r="J62" s="169">
        <f>H62-G62</f>
        <v>785</v>
      </c>
      <c r="K62" s="170">
        <f t="shared" si="14"/>
        <v>1.1784411965254514E-3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6598</v>
      </c>
      <c r="D64" s="176">
        <v>137368</v>
      </c>
      <c r="E64" s="176">
        <v>85843</v>
      </c>
      <c r="F64" s="176">
        <v>99510</v>
      </c>
      <c r="G64" s="176">
        <v>107220</v>
      </c>
      <c r="H64" s="176">
        <v>101282</v>
      </c>
      <c r="I64" s="177">
        <f>IFERROR(H64/G64-1,"-")</f>
        <v>-5.538145868308153E-2</v>
      </c>
      <c r="J64" s="176">
        <f>H64-G64</f>
        <v>-5938</v>
      </c>
      <c r="K64" s="177">
        <f>H64/H$8</f>
        <v>3.263737524377653E-2</v>
      </c>
      <c r="L64" s="81"/>
    </row>
    <row r="65" spans="1:12" x14ac:dyDescent="0.25">
      <c r="A65" s="162" t="s">
        <v>101</v>
      </c>
      <c r="B65" s="159" t="s">
        <v>102</v>
      </c>
      <c r="C65" s="160">
        <v>4812</v>
      </c>
      <c r="D65" s="160">
        <v>40192</v>
      </c>
      <c r="E65" s="160">
        <v>32572</v>
      </c>
      <c r="F65" s="160">
        <v>20634</v>
      </c>
      <c r="G65" s="160">
        <v>30091</v>
      </c>
      <c r="H65" s="160">
        <v>21701</v>
      </c>
      <c r="I65" s="161">
        <f>IFERROR(H65/G65-1,"-")</f>
        <v>-0.27882090990661657</v>
      </c>
      <c r="J65" s="160">
        <f t="shared" ref="J65:J75" si="16">H65-G65</f>
        <v>-8390</v>
      </c>
      <c r="K65" s="161">
        <f>H65/H$8</f>
        <v>6.9929867120040526E-3</v>
      </c>
      <c r="L65" s="81"/>
    </row>
    <row r="66" spans="1:12" x14ac:dyDescent="0.25">
      <c r="A66" s="162" t="s">
        <v>108</v>
      </c>
      <c r="B66" s="163" t="s">
        <v>108</v>
      </c>
      <c r="C66" s="164">
        <v>4478</v>
      </c>
      <c r="D66" s="164">
        <v>33113</v>
      </c>
      <c r="E66" s="164">
        <v>20384</v>
      </c>
      <c r="F66" s="164">
        <v>7059</v>
      </c>
      <c r="G66" s="164">
        <v>7169</v>
      </c>
      <c r="H66" s="164">
        <v>5634</v>
      </c>
      <c r="I66" s="165">
        <f>IFERROR(H66/G66-1,"-")</f>
        <v>-0.21411633421676668</v>
      </c>
      <c r="J66" s="164">
        <f t="shared" si="16"/>
        <v>-1535</v>
      </c>
      <c r="K66" s="165">
        <f>H66/H$8</f>
        <v>1.8155148212262492E-3</v>
      </c>
      <c r="L66" s="81"/>
    </row>
    <row r="67" spans="1:12" x14ac:dyDescent="0.25">
      <c r="A67" s="162" t="s">
        <v>105</v>
      </c>
      <c r="B67" s="163" t="s">
        <v>105</v>
      </c>
      <c r="C67" s="164">
        <v>334</v>
      </c>
      <c r="D67" s="164">
        <v>7079</v>
      </c>
      <c r="E67" s="164">
        <v>12188</v>
      </c>
      <c r="F67" s="164">
        <v>13575</v>
      </c>
      <c r="G67" s="164">
        <v>22922</v>
      </c>
      <c r="H67" s="164">
        <v>16067</v>
      </c>
      <c r="I67" s="165">
        <f>IFERROR(H67/G67-1,"-")</f>
        <v>-0.29905767385044935</v>
      </c>
      <c r="J67" s="164">
        <f t="shared" si="16"/>
        <v>-6855</v>
      </c>
      <c r="K67" s="165">
        <f>H67/H$8</f>
        <v>5.1774718907778034E-3</v>
      </c>
      <c r="L67" s="81"/>
    </row>
    <row r="68" spans="1:12" x14ac:dyDescent="0.25">
      <c r="A68" s="162"/>
      <c r="B68" s="159" t="s">
        <v>112</v>
      </c>
      <c r="C68" s="160">
        <v>1786</v>
      </c>
      <c r="D68" s="160">
        <v>97176</v>
      </c>
      <c r="E68" s="160">
        <v>53271</v>
      </c>
      <c r="F68" s="160">
        <v>78876</v>
      </c>
      <c r="G68" s="160">
        <v>77129</v>
      </c>
      <c r="H68" s="160">
        <v>79581</v>
      </c>
      <c r="I68" s="161">
        <f>IFERROR(H68/G68-1,"-")</f>
        <v>3.1790895772018324E-2</v>
      </c>
      <c r="J68" s="160">
        <f t="shared" si="16"/>
        <v>2452</v>
      </c>
      <c r="K68" s="161">
        <f>H68/H$8</f>
        <v>2.5644388531772477E-2</v>
      </c>
      <c r="L68" s="81"/>
    </row>
    <row r="69" spans="1:12" s="57" customFormat="1" x14ac:dyDescent="0.25">
      <c r="A69" s="162"/>
      <c r="B69" s="163" t="s">
        <v>115</v>
      </c>
      <c r="C69" s="164">
        <v>0</v>
      </c>
      <c r="D69" s="164">
        <v>55357</v>
      </c>
      <c r="E69" s="164">
        <v>27428</v>
      </c>
      <c r="F69" s="164">
        <v>46489</v>
      </c>
      <c r="G69" s="164">
        <v>42784</v>
      </c>
      <c r="H69" s="164">
        <v>45651</v>
      </c>
      <c r="I69" s="165">
        <f t="shared" ref="I69:I76" si="17">IFERROR(H69/G69-1,"-")</f>
        <v>6.7011032161555795E-2</v>
      </c>
      <c r="J69" s="164">
        <f t="shared" si="16"/>
        <v>2867</v>
      </c>
      <c r="K69" s="165">
        <f t="shared" ref="K69:K76" si="18">H69/H$8</f>
        <v>1.4710697036528133E-2</v>
      </c>
      <c r="L69" s="166"/>
    </row>
    <row r="70" spans="1:12" s="57" customFormat="1" x14ac:dyDescent="0.25">
      <c r="A70" s="162"/>
      <c r="B70" s="163" t="s">
        <v>118</v>
      </c>
      <c r="C70" s="164">
        <v>256</v>
      </c>
      <c r="D70" s="164">
        <v>1577</v>
      </c>
      <c r="E70" s="164">
        <v>9073</v>
      </c>
      <c r="F70" s="164">
        <v>4680</v>
      </c>
      <c r="G70" s="164">
        <v>4528</v>
      </c>
      <c r="H70" s="164">
        <v>3938</v>
      </c>
      <c r="I70" s="165">
        <f t="shared" si="17"/>
        <v>-0.1303003533568905</v>
      </c>
      <c r="J70" s="164">
        <f t="shared" si="16"/>
        <v>-590</v>
      </c>
      <c r="K70" s="165">
        <f t="shared" si="18"/>
        <v>1.2689913677651702E-3</v>
      </c>
      <c r="L70" s="166"/>
    </row>
    <row r="71" spans="1:12" x14ac:dyDescent="0.25">
      <c r="A71" s="162"/>
      <c r="B71" s="163" t="s">
        <v>121</v>
      </c>
      <c r="C71" s="164">
        <v>759</v>
      </c>
      <c r="D71" s="164">
        <v>12259</v>
      </c>
      <c r="E71" s="164">
        <v>2311</v>
      </c>
      <c r="F71" s="164">
        <v>5749</v>
      </c>
      <c r="G71" s="164">
        <v>5796</v>
      </c>
      <c r="H71" s="164">
        <v>5026</v>
      </c>
      <c r="I71" s="165">
        <f t="shared" si="17"/>
        <v>-0.13285024154589375</v>
      </c>
      <c r="J71" s="164">
        <f t="shared" si="16"/>
        <v>-770</v>
      </c>
      <c r="K71" s="165">
        <f t="shared" si="18"/>
        <v>1.6195913190420888E-3</v>
      </c>
      <c r="L71" s="81"/>
    </row>
    <row r="72" spans="1:12" x14ac:dyDescent="0.25">
      <c r="A72" s="162"/>
      <c r="B72" s="163" t="s">
        <v>128</v>
      </c>
      <c r="C72" s="164">
        <v>48</v>
      </c>
      <c r="D72" s="164">
        <v>2346</v>
      </c>
      <c r="E72" s="164">
        <v>2234</v>
      </c>
      <c r="F72" s="164">
        <v>1956</v>
      </c>
      <c r="G72" s="164">
        <v>3849</v>
      </c>
      <c r="H72" s="164">
        <v>4096</v>
      </c>
      <c r="I72" s="165">
        <f t="shared" si="17"/>
        <v>6.4172512340867849E-2</v>
      </c>
      <c r="J72" s="164">
        <f t="shared" si="16"/>
        <v>247</v>
      </c>
      <c r="K72" s="165">
        <f t="shared" si="18"/>
        <v>1.3199056989248697E-3</v>
      </c>
      <c r="L72" s="81"/>
    </row>
    <row r="73" spans="1:12" x14ac:dyDescent="0.25">
      <c r="A73" s="162"/>
      <c r="B73" s="163" t="s">
        <v>124</v>
      </c>
      <c r="C73" s="164">
        <v>272</v>
      </c>
      <c r="D73" s="164">
        <v>4173</v>
      </c>
      <c r="E73" s="164">
        <v>1095</v>
      </c>
      <c r="F73" s="164">
        <v>3193</v>
      </c>
      <c r="G73" s="164">
        <v>1492</v>
      </c>
      <c r="H73" s="164">
        <v>1684</v>
      </c>
      <c r="I73" s="165">
        <f t="shared" si="17"/>
        <v>0.12868632707774807</v>
      </c>
      <c r="J73" s="164">
        <f t="shared" si="16"/>
        <v>192</v>
      </c>
      <c r="K73" s="165">
        <f t="shared" si="18"/>
        <v>5.4265654223375993E-4</v>
      </c>
      <c r="L73" s="81"/>
    </row>
    <row r="74" spans="1:12" x14ac:dyDescent="0.25">
      <c r="A74" s="162"/>
      <c r="B74" s="163" t="s">
        <v>133</v>
      </c>
      <c r="C74" s="164">
        <v>0</v>
      </c>
      <c r="D74" s="164">
        <v>91</v>
      </c>
      <c r="E74" s="164">
        <v>54</v>
      </c>
      <c r="F74" s="164">
        <v>80</v>
      </c>
      <c r="G74" s="164">
        <v>745</v>
      </c>
      <c r="H74" s="164">
        <v>174</v>
      </c>
      <c r="I74" s="165">
        <f t="shared" si="17"/>
        <v>-0.76644295302013421</v>
      </c>
      <c r="J74" s="164">
        <f t="shared" si="16"/>
        <v>-571</v>
      </c>
      <c r="K74" s="165">
        <f t="shared" si="18"/>
        <v>5.6070212796124841E-5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31</v>
      </c>
      <c r="E75" s="164">
        <v>68</v>
      </c>
      <c r="F75" s="164">
        <v>0</v>
      </c>
      <c r="G75" s="164">
        <v>476</v>
      </c>
      <c r="H75" s="164">
        <v>139</v>
      </c>
      <c r="I75" s="165">
        <f t="shared" si="17"/>
        <v>-0.70798319327731085</v>
      </c>
      <c r="J75" s="164">
        <f t="shared" si="16"/>
        <v>-337</v>
      </c>
      <c r="K75" s="165">
        <f t="shared" si="18"/>
        <v>4.4791721716444554E-5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451</v>
      </c>
      <c r="D76" s="169">
        <f t="shared" si="19"/>
        <v>21342</v>
      </c>
      <c r="E76" s="169">
        <f t="shared" si="19"/>
        <v>11008</v>
      </c>
      <c r="F76" s="169">
        <f t="shared" si="19"/>
        <v>16729</v>
      </c>
      <c r="G76" s="169">
        <f t="shared" si="19"/>
        <v>17459</v>
      </c>
      <c r="H76" s="169">
        <f t="shared" si="19"/>
        <v>18873</v>
      </c>
      <c r="I76" s="170">
        <f t="shared" si="17"/>
        <v>8.0989747408213519E-2</v>
      </c>
      <c r="J76" s="169">
        <f>H76-G76</f>
        <v>1414</v>
      </c>
      <c r="K76" s="170">
        <f t="shared" si="18"/>
        <v>6.0816846327658852E-3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225677</v>
      </c>
      <c r="D78" s="176">
        <v>417659</v>
      </c>
      <c r="E78" s="176">
        <v>467372</v>
      </c>
      <c r="F78" s="176">
        <v>532065</v>
      </c>
      <c r="G78" s="176">
        <v>526626</v>
      </c>
      <c r="H78" s="176">
        <v>483735</v>
      </c>
      <c r="I78" s="177">
        <f>IFERROR(H78/G78-1,"-")</f>
        <v>-8.1444896378074727E-2</v>
      </c>
      <c r="J78" s="176">
        <f>H78-G78</f>
        <v>-42891</v>
      </c>
      <c r="K78" s="177">
        <f>H78/H$8</f>
        <v>0.15588002521226121</v>
      </c>
      <c r="L78" s="81"/>
    </row>
    <row r="79" spans="1:12" x14ac:dyDescent="0.25">
      <c r="A79" s="162" t="s">
        <v>101</v>
      </c>
      <c r="B79" s="159" t="s">
        <v>102</v>
      </c>
      <c r="C79" s="160">
        <v>128184</v>
      </c>
      <c r="D79" s="160">
        <v>201715</v>
      </c>
      <c r="E79" s="160">
        <v>206923</v>
      </c>
      <c r="F79" s="160">
        <v>207746</v>
      </c>
      <c r="G79" s="160">
        <v>219561</v>
      </c>
      <c r="H79" s="160">
        <v>202189</v>
      </c>
      <c r="I79" s="161">
        <f>IFERROR(H79/G79-1,"-")</f>
        <v>-7.9121519759884462E-2</v>
      </c>
      <c r="J79" s="160">
        <f t="shared" ref="J79:J89" si="20">H79-G79</f>
        <v>-17372</v>
      </c>
      <c r="K79" s="161">
        <f>H79/H$8</f>
        <v>6.5153909511699346E-2</v>
      </c>
      <c r="L79" s="81"/>
    </row>
    <row r="80" spans="1:12" x14ac:dyDescent="0.25">
      <c r="A80" s="162" t="s">
        <v>108</v>
      </c>
      <c r="B80" s="163" t="s">
        <v>108</v>
      </c>
      <c r="C80" s="164">
        <v>30117</v>
      </c>
      <c r="D80" s="164">
        <v>45512</v>
      </c>
      <c r="E80" s="164">
        <v>40590</v>
      </c>
      <c r="F80" s="164">
        <v>44651</v>
      </c>
      <c r="G80" s="164">
        <v>35011</v>
      </c>
      <c r="H80" s="164">
        <v>44563</v>
      </c>
      <c r="I80" s="165">
        <f>IFERROR(H80/G80-1,"-")</f>
        <v>0.2728285396018395</v>
      </c>
      <c r="J80" s="164">
        <f t="shared" si="20"/>
        <v>9552</v>
      </c>
      <c r="K80" s="165">
        <f>H80/H$8</f>
        <v>1.4360097085251215E-2</v>
      </c>
      <c r="L80" s="81"/>
    </row>
    <row r="81" spans="1:12" x14ac:dyDescent="0.25">
      <c r="A81" s="162" t="s">
        <v>105</v>
      </c>
      <c r="B81" s="163" t="s">
        <v>105</v>
      </c>
      <c r="C81" s="164">
        <v>98067</v>
      </c>
      <c r="D81" s="164">
        <v>156203</v>
      </c>
      <c r="E81" s="164">
        <v>166333</v>
      </c>
      <c r="F81" s="164">
        <v>163095</v>
      </c>
      <c r="G81" s="164">
        <v>184550</v>
      </c>
      <c r="H81" s="164">
        <v>157626</v>
      </c>
      <c r="I81" s="165">
        <f>IFERROR(H81/G81-1,"-")</f>
        <v>-0.14589000270929287</v>
      </c>
      <c r="J81" s="164">
        <f t="shared" si="20"/>
        <v>-26924</v>
      </c>
      <c r="K81" s="165">
        <f>H81/H$8</f>
        <v>5.0793812426448127E-2</v>
      </c>
      <c r="L81" s="81"/>
    </row>
    <row r="82" spans="1:12" x14ac:dyDescent="0.25">
      <c r="A82" s="162"/>
      <c r="B82" s="159" t="s">
        <v>112</v>
      </c>
      <c r="C82" s="160">
        <v>97493</v>
      </c>
      <c r="D82" s="160">
        <v>215944</v>
      </c>
      <c r="E82" s="160">
        <v>260449</v>
      </c>
      <c r="F82" s="160">
        <v>324319</v>
      </c>
      <c r="G82" s="160">
        <v>307065</v>
      </c>
      <c r="H82" s="160">
        <v>281546</v>
      </c>
      <c r="I82" s="161">
        <f>IFERROR(H82/G82-1,"-")</f>
        <v>-8.310618273004089E-2</v>
      </c>
      <c r="J82" s="160">
        <f t="shared" si="20"/>
        <v>-25519</v>
      </c>
      <c r="K82" s="161">
        <f>H82/H$8</f>
        <v>9.0726115700561868E-2</v>
      </c>
      <c r="L82" s="81"/>
    </row>
    <row r="83" spans="1:12" s="57" customFormat="1" x14ac:dyDescent="0.25">
      <c r="A83" s="162"/>
      <c r="B83" s="163" t="s">
        <v>115</v>
      </c>
      <c r="C83" s="164">
        <v>6240</v>
      </c>
      <c r="D83" s="164">
        <v>54259</v>
      </c>
      <c r="E83" s="164">
        <v>65119</v>
      </c>
      <c r="F83" s="164">
        <v>73992</v>
      </c>
      <c r="G83" s="164">
        <v>84559</v>
      </c>
      <c r="H83" s="164">
        <v>75169</v>
      </c>
      <c r="I83" s="165">
        <f t="shared" ref="I83:I90" si="21">IFERROR(H83/G83-1,"-")</f>
        <v>-0.11104672477205269</v>
      </c>
      <c r="J83" s="164">
        <f t="shared" si="20"/>
        <v>-9390</v>
      </c>
      <c r="K83" s="165">
        <f t="shared" ref="K83:K90" si="22">H83/H$8</f>
        <v>2.4222654170528206E-2</v>
      </c>
      <c r="L83" s="166"/>
    </row>
    <row r="84" spans="1:12" s="57" customFormat="1" x14ac:dyDescent="0.25">
      <c r="A84" s="162"/>
      <c r="B84" s="163" t="s">
        <v>118</v>
      </c>
      <c r="C84" s="164">
        <v>31188</v>
      </c>
      <c r="D84" s="164">
        <v>65143</v>
      </c>
      <c r="E84" s="164">
        <v>64185</v>
      </c>
      <c r="F84" s="164">
        <v>76623</v>
      </c>
      <c r="G84" s="164">
        <v>61560</v>
      </c>
      <c r="H84" s="164">
        <v>55358</v>
      </c>
      <c r="I84" s="165">
        <f t="shared" si="21"/>
        <v>-0.10074723846653666</v>
      </c>
      <c r="J84" s="164">
        <f t="shared" si="20"/>
        <v>-6202</v>
      </c>
      <c r="K84" s="165">
        <f t="shared" si="22"/>
        <v>1.783870597682689E-2</v>
      </c>
      <c r="L84" s="166"/>
    </row>
    <row r="85" spans="1:12" x14ac:dyDescent="0.25">
      <c r="A85" s="162"/>
      <c r="B85" s="163" t="s">
        <v>121</v>
      </c>
      <c r="C85" s="164">
        <v>11639</v>
      </c>
      <c r="D85" s="164">
        <v>15423</v>
      </c>
      <c r="E85" s="164">
        <v>20495</v>
      </c>
      <c r="F85" s="164">
        <v>38922</v>
      </c>
      <c r="G85" s="164">
        <v>37753</v>
      </c>
      <c r="H85" s="164">
        <v>40347</v>
      </c>
      <c r="I85" s="165">
        <f t="shared" si="21"/>
        <v>6.8709771408894671E-2</v>
      </c>
      <c r="J85" s="164">
        <f t="shared" si="20"/>
        <v>2594</v>
      </c>
      <c r="K85" s="165">
        <f t="shared" si="22"/>
        <v>1.3001522274053155E-2</v>
      </c>
      <c r="L85" s="81"/>
    </row>
    <row r="86" spans="1:12" x14ac:dyDescent="0.25">
      <c r="A86" s="162"/>
      <c r="B86" s="163" t="s">
        <v>128</v>
      </c>
      <c r="C86" s="164">
        <v>3777</v>
      </c>
      <c r="D86" s="164">
        <v>7258</v>
      </c>
      <c r="E86" s="164">
        <v>10133</v>
      </c>
      <c r="F86" s="164">
        <v>17870</v>
      </c>
      <c r="G86" s="164">
        <v>13019</v>
      </c>
      <c r="H86" s="164">
        <v>13707</v>
      </c>
      <c r="I86" s="165">
        <f t="shared" si="21"/>
        <v>5.2845840694369706E-2</v>
      </c>
      <c r="J86" s="164">
        <f t="shared" si="20"/>
        <v>688</v>
      </c>
      <c r="K86" s="165">
        <f t="shared" si="22"/>
        <v>4.4169793494050757E-3</v>
      </c>
      <c r="L86" s="81"/>
    </row>
    <row r="87" spans="1:12" x14ac:dyDescent="0.25">
      <c r="A87" s="162"/>
      <c r="B87" s="163" t="s">
        <v>124</v>
      </c>
      <c r="C87" s="164">
        <v>2335</v>
      </c>
      <c r="D87" s="164">
        <v>3144</v>
      </c>
      <c r="E87" s="164">
        <v>6014</v>
      </c>
      <c r="F87" s="164">
        <v>8924</v>
      </c>
      <c r="G87" s="164">
        <v>6844</v>
      </c>
      <c r="H87" s="164">
        <v>7804</v>
      </c>
      <c r="I87" s="165">
        <f t="shared" si="21"/>
        <v>0.14026884862653421</v>
      </c>
      <c r="J87" s="164">
        <f t="shared" si="20"/>
        <v>960</v>
      </c>
      <c r="K87" s="165">
        <f t="shared" si="22"/>
        <v>2.5147812681664268E-3</v>
      </c>
      <c r="L87" s="81"/>
    </row>
    <row r="88" spans="1:12" x14ac:dyDescent="0.25">
      <c r="A88" s="162"/>
      <c r="B88" s="163" t="s">
        <v>133</v>
      </c>
      <c r="C88" s="164">
        <v>915</v>
      </c>
      <c r="D88" s="164">
        <v>2777</v>
      </c>
      <c r="E88" s="164">
        <v>1212</v>
      </c>
      <c r="F88" s="164">
        <v>1623</v>
      </c>
      <c r="G88" s="164">
        <v>3070</v>
      </c>
      <c r="H88" s="164">
        <v>1889</v>
      </c>
      <c r="I88" s="165">
        <f t="shared" si="21"/>
        <v>-0.38469055374592831</v>
      </c>
      <c r="J88" s="164">
        <f t="shared" si="20"/>
        <v>-1181</v>
      </c>
      <c r="K88" s="165">
        <f t="shared" si="22"/>
        <v>6.087162757004587E-4</v>
      </c>
      <c r="L88" s="81"/>
    </row>
    <row r="89" spans="1:12" x14ac:dyDescent="0.25">
      <c r="A89" s="162" t="s">
        <v>149</v>
      </c>
      <c r="B89" s="163" t="s">
        <v>136</v>
      </c>
      <c r="C89" s="164">
        <v>212</v>
      </c>
      <c r="D89" s="164">
        <v>1013</v>
      </c>
      <c r="E89" s="164">
        <v>1172</v>
      </c>
      <c r="F89" s="164">
        <v>428</v>
      </c>
      <c r="G89" s="164">
        <v>386</v>
      </c>
      <c r="H89" s="164">
        <v>458</v>
      </c>
      <c r="I89" s="165">
        <f t="shared" si="21"/>
        <v>0.18652849740932642</v>
      </c>
      <c r="J89" s="164">
        <f t="shared" si="20"/>
        <v>72</v>
      </c>
      <c r="K89" s="165">
        <f t="shared" si="22"/>
        <v>1.4758711184267344E-4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41187</v>
      </c>
      <c r="D90" s="169">
        <f t="shared" si="23"/>
        <v>66927</v>
      </c>
      <c r="E90" s="169">
        <f t="shared" si="23"/>
        <v>92119</v>
      </c>
      <c r="F90" s="169">
        <f t="shared" si="23"/>
        <v>105937</v>
      </c>
      <c r="G90" s="169">
        <f t="shared" si="23"/>
        <v>99874</v>
      </c>
      <c r="H90" s="169">
        <f t="shared" si="23"/>
        <v>86814</v>
      </c>
      <c r="I90" s="170">
        <f t="shared" si="21"/>
        <v>-0.13076476360213873</v>
      </c>
      <c r="J90" s="169">
        <f>H90-G90</f>
        <v>-13060</v>
      </c>
      <c r="K90" s="170">
        <f t="shared" si="22"/>
        <v>2.7975169274038977E-2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5672</v>
      </c>
      <c r="D92" s="176">
        <v>10710</v>
      </c>
      <c r="E92" s="176">
        <v>9594</v>
      </c>
      <c r="F92" s="176">
        <v>10140</v>
      </c>
      <c r="G92" s="176">
        <v>9995</v>
      </c>
      <c r="H92" s="176">
        <v>7834</v>
      </c>
      <c r="I92" s="177">
        <f>IFERROR(H92/G92-1,"-")</f>
        <v>-0.21620810405202606</v>
      </c>
      <c r="J92" s="176">
        <f>H92-G92</f>
        <v>-2161</v>
      </c>
      <c r="K92" s="177">
        <f>H92/H$8</f>
        <v>2.524448546234724E-3</v>
      </c>
      <c r="L92" s="81"/>
    </row>
    <row r="93" spans="1:12" x14ac:dyDescent="0.25">
      <c r="A93" s="162" t="s">
        <v>101</v>
      </c>
      <c r="B93" s="159" t="s">
        <v>102</v>
      </c>
      <c r="C93" s="160">
        <v>3172</v>
      </c>
      <c r="D93" s="160">
        <v>6763</v>
      </c>
      <c r="E93" s="160">
        <v>6308</v>
      </c>
      <c r="F93" s="160">
        <v>6741</v>
      </c>
      <c r="G93" s="160">
        <v>6401</v>
      </c>
      <c r="H93" s="160">
        <v>4592</v>
      </c>
      <c r="I93" s="161">
        <f>IFERROR(H93/G93-1,"-")</f>
        <v>-0.28261209186064673</v>
      </c>
      <c r="J93" s="160">
        <f t="shared" ref="J93:J103" si="24">H93-G93</f>
        <v>-1809</v>
      </c>
      <c r="K93" s="161">
        <f>H93/H$8</f>
        <v>1.4797380296540533E-3</v>
      </c>
      <c r="L93" s="81"/>
    </row>
    <row r="94" spans="1:12" x14ac:dyDescent="0.25">
      <c r="A94" s="162" t="s">
        <v>108</v>
      </c>
      <c r="B94" s="163" t="s">
        <v>108</v>
      </c>
      <c r="C94" s="164">
        <v>1191</v>
      </c>
      <c r="D94" s="164">
        <v>2851</v>
      </c>
      <c r="E94" s="164">
        <v>2003</v>
      </c>
      <c r="F94" s="164">
        <v>2667</v>
      </c>
      <c r="G94" s="164">
        <v>2062</v>
      </c>
      <c r="H94" s="164">
        <v>1898</v>
      </c>
      <c r="I94" s="165">
        <f>IFERROR(H94/G94-1,"-")</f>
        <v>-7.9534432589718707E-2</v>
      </c>
      <c r="J94" s="164">
        <f t="shared" si="24"/>
        <v>-164</v>
      </c>
      <c r="K94" s="165">
        <f>H94/H$8</f>
        <v>6.1161645912094801E-4</v>
      </c>
      <c r="L94" s="81"/>
    </row>
    <row r="95" spans="1:12" x14ac:dyDescent="0.25">
      <c r="A95" s="162" t="s">
        <v>105</v>
      </c>
      <c r="B95" s="163" t="s">
        <v>105</v>
      </c>
      <c r="C95" s="164">
        <v>1981</v>
      </c>
      <c r="D95" s="164">
        <v>3912</v>
      </c>
      <c r="E95" s="164">
        <v>4305</v>
      </c>
      <c r="F95" s="164">
        <v>4074</v>
      </c>
      <c r="G95" s="164">
        <v>4339</v>
      </c>
      <c r="H95" s="164">
        <v>2694</v>
      </c>
      <c r="I95" s="165">
        <f>IFERROR(H95/G95-1,"-")</f>
        <v>-0.37911961281401241</v>
      </c>
      <c r="J95" s="164">
        <f t="shared" si="24"/>
        <v>-1645</v>
      </c>
      <c r="K95" s="165">
        <f>H95/H$8</f>
        <v>8.6812157053310526E-4</v>
      </c>
      <c r="L95" s="81"/>
    </row>
    <row r="96" spans="1:12" x14ac:dyDescent="0.25">
      <c r="A96" s="162"/>
      <c r="B96" s="159" t="s">
        <v>112</v>
      </c>
      <c r="C96" s="160">
        <v>2500</v>
      </c>
      <c r="D96" s="160">
        <v>3947</v>
      </c>
      <c r="E96" s="160">
        <v>3286</v>
      </c>
      <c r="F96" s="160">
        <v>3399</v>
      </c>
      <c r="G96" s="160">
        <v>3594</v>
      </c>
      <c r="H96" s="160">
        <v>3242</v>
      </c>
      <c r="I96" s="161">
        <f>IFERROR(H96/G96-1,"-")</f>
        <v>-9.7941012799109606E-2</v>
      </c>
      <c r="J96" s="160">
        <f t="shared" si="24"/>
        <v>-352</v>
      </c>
      <c r="K96" s="161">
        <f>H96/H$8</f>
        <v>1.0447105165806709E-3</v>
      </c>
      <c r="L96" s="81"/>
    </row>
    <row r="97" spans="1:12" s="57" customFormat="1" x14ac:dyDescent="0.25">
      <c r="A97" s="162"/>
      <c r="B97" s="163" t="s">
        <v>115</v>
      </c>
      <c r="C97" s="164">
        <v>184</v>
      </c>
      <c r="D97" s="164">
        <v>456</v>
      </c>
      <c r="E97" s="164">
        <v>444</v>
      </c>
      <c r="F97" s="164">
        <v>401</v>
      </c>
      <c r="G97" s="164">
        <v>401</v>
      </c>
      <c r="H97" s="164">
        <v>241</v>
      </c>
      <c r="I97" s="165">
        <f t="shared" ref="I97:I104" si="25">IFERROR(H97/G97-1,"-")</f>
        <v>-0.39900249376558605</v>
      </c>
      <c r="J97" s="164">
        <f t="shared" si="24"/>
        <v>-160</v>
      </c>
      <c r="K97" s="165">
        <f t="shared" ref="K97:K104" si="26">H97/H$8</f>
        <v>7.7660467148655667E-5</v>
      </c>
      <c r="L97" s="166"/>
    </row>
    <row r="98" spans="1:12" s="57" customFormat="1" x14ac:dyDescent="0.25">
      <c r="A98" s="162"/>
      <c r="B98" s="163" t="s">
        <v>118</v>
      </c>
      <c r="C98" s="164">
        <v>856</v>
      </c>
      <c r="D98" s="164">
        <v>945</v>
      </c>
      <c r="E98" s="164">
        <v>427</v>
      </c>
      <c r="F98" s="164">
        <v>454</v>
      </c>
      <c r="G98" s="164">
        <v>390</v>
      </c>
      <c r="H98" s="164">
        <v>801</v>
      </c>
      <c r="I98" s="165">
        <f t="shared" si="25"/>
        <v>1.0538461538461537</v>
      </c>
      <c r="J98" s="164">
        <f t="shared" si="24"/>
        <v>411</v>
      </c>
      <c r="K98" s="165">
        <f t="shared" si="26"/>
        <v>2.5811632442354019E-4</v>
      </c>
      <c r="L98" s="166"/>
    </row>
    <row r="99" spans="1:12" x14ac:dyDescent="0.25">
      <c r="A99" s="162"/>
      <c r="B99" s="163" t="s">
        <v>121</v>
      </c>
      <c r="C99" s="164">
        <v>421</v>
      </c>
      <c r="D99" s="164">
        <v>580</v>
      </c>
      <c r="E99" s="164">
        <v>379</v>
      </c>
      <c r="F99" s="164">
        <v>596</v>
      </c>
      <c r="G99" s="164">
        <v>405</v>
      </c>
      <c r="H99" s="164">
        <v>529</v>
      </c>
      <c r="I99" s="165">
        <f t="shared" si="25"/>
        <v>0.30617283950617291</v>
      </c>
      <c r="J99" s="164">
        <f t="shared" si="24"/>
        <v>124</v>
      </c>
      <c r="K99" s="165">
        <f t="shared" si="26"/>
        <v>1.7046633660431056E-4</v>
      </c>
      <c r="L99" s="81"/>
    </row>
    <row r="100" spans="1:12" x14ac:dyDescent="0.25">
      <c r="A100" s="162"/>
      <c r="B100" s="163" t="s">
        <v>128</v>
      </c>
      <c r="C100" s="164">
        <v>37</v>
      </c>
      <c r="D100" s="164">
        <v>155</v>
      </c>
      <c r="E100" s="164">
        <v>176</v>
      </c>
      <c r="F100" s="164">
        <v>134</v>
      </c>
      <c r="G100" s="164">
        <v>130</v>
      </c>
      <c r="H100" s="164">
        <v>103</v>
      </c>
      <c r="I100" s="165">
        <f t="shared" si="25"/>
        <v>-0.20769230769230773</v>
      </c>
      <c r="J100" s="164">
        <f t="shared" si="24"/>
        <v>-27</v>
      </c>
      <c r="K100" s="165">
        <f t="shared" si="26"/>
        <v>3.3190988034487694E-5</v>
      </c>
      <c r="L100" s="81"/>
    </row>
    <row r="101" spans="1:12" x14ac:dyDescent="0.25">
      <c r="A101" s="162"/>
      <c r="B101" s="163" t="s">
        <v>124</v>
      </c>
      <c r="C101" s="164">
        <v>108</v>
      </c>
      <c r="D101" s="164">
        <v>209</v>
      </c>
      <c r="E101" s="164">
        <v>111</v>
      </c>
      <c r="F101" s="164">
        <v>59</v>
      </c>
      <c r="G101" s="164">
        <v>178</v>
      </c>
      <c r="H101" s="164">
        <v>119</v>
      </c>
      <c r="I101" s="165">
        <f t="shared" si="25"/>
        <v>-0.3314606741573034</v>
      </c>
      <c r="J101" s="164">
        <f t="shared" si="24"/>
        <v>-59</v>
      </c>
      <c r="K101" s="165">
        <f t="shared" si="26"/>
        <v>3.8346869670912963E-5</v>
      </c>
      <c r="L101" s="81"/>
    </row>
    <row r="102" spans="1:12" x14ac:dyDescent="0.25">
      <c r="A102" s="162"/>
      <c r="B102" s="163" t="s">
        <v>133</v>
      </c>
      <c r="C102" s="164">
        <v>2</v>
      </c>
      <c r="D102" s="164">
        <v>17</v>
      </c>
      <c r="E102" s="164">
        <v>35</v>
      </c>
      <c r="F102" s="164">
        <v>45</v>
      </c>
      <c r="G102" s="164">
        <v>45</v>
      </c>
      <c r="H102" s="164">
        <v>1</v>
      </c>
      <c r="I102" s="165">
        <f t="shared" si="25"/>
        <v>-0.97777777777777775</v>
      </c>
      <c r="J102" s="164">
        <f t="shared" si="24"/>
        <v>-44</v>
      </c>
      <c r="K102" s="165">
        <f t="shared" si="26"/>
        <v>3.2224260227657952E-7</v>
      </c>
      <c r="L102" s="81"/>
    </row>
    <row r="103" spans="1:12" x14ac:dyDescent="0.25">
      <c r="A103" s="162" t="s">
        <v>149</v>
      </c>
      <c r="B103" s="163" t="s">
        <v>136</v>
      </c>
      <c r="C103" s="164">
        <v>7</v>
      </c>
      <c r="D103" s="164">
        <v>10</v>
      </c>
      <c r="E103" s="164">
        <v>29</v>
      </c>
      <c r="F103" s="164">
        <v>2</v>
      </c>
      <c r="G103" s="164">
        <v>20</v>
      </c>
      <c r="H103" s="164">
        <v>13</v>
      </c>
      <c r="I103" s="165">
        <f t="shared" si="25"/>
        <v>-0.35</v>
      </c>
      <c r="J103" s="164">
        <f t="shared" si="24"/>
        <v>-7</v>
      </c>
      <c r="K103" s="165">
        <f t="shared" si="26"/>
        <v>4.1891538295955342E-6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885</v>
      </c>
      <c r="D104" s="169">
        <f t="shared" si="27"/>
        <v>1575</v>
      </c>
      <c r="E104" s="169">
        <f t="shared" si="27"/>
        <v>1685</v>
      </c>
      <c r="F104" s="169">
        <f t="shared" si="27"/>
        <v>1708</v>
      </c>
      <c r="G104" s="169">
        <f t="shared" si="27"/>
        <v>2025</v>
      </c>
      <c r="H104" s="169">
        <f t="shared" si="27"/>
        <v>1435</v>
      </c>
      <c r="I104" s="170">
        <f t="shared" si="25"/>
        <v>-0.29135802469135808</v>
      </c>
      <c r="J104" s="169">
        <f>H104-G104</f>
        <v>-590</v>
      </c>
      <c r="K104" s="170">
        <f t="shared" si="26"/>
        <v>4.6241813426689163E-4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75700</v>
      </c>
      <c r="D106" s="176">
        <v>99960</v>
      </c>
      <c r="E106" s="176">
        <v>125973</v>
      </c>
      <c r="F106" s="176">
        <v>138511</v>
      </c>
      <c r="G106" s="176">
        <v>133553</v>
      </c>
      <c r="H106" s="176">
        <v>124585</v>
      </c>
      <c r="I106" s="177">
        <f>IFERROR(H106/G106-1,"-")</f>
        <v>-6.7149371410601066E-2</v>
      </c>
      <c r="J106" s="176">
        <f>H106-G106</f>
        <v>-8968</v>
      </c>
      <c r="K106" s="177">
        <f>H106/H$8</f>
        <v>4.0146594604627661E-2</v>
      </c>
      <c r="L106" s="81"/>
    </row>
    <row r="107" spans="1:12" x14ac:dyDescent="0.25">
      <c r="A107" s="162" t="s">
        <v>101</v>
      </c>
      <c r="B107" s="159" t="s">
        <v>102</v>
      </c>
      <c r="C107" s="160">
        <v>28666</v>
      </c>
      <c r="D107" s="160">
        <v>19252</v>
      </c>
      <c r="E107" s="160">
        <v>27286</v>
      </c>
      <c r="F107" s="160">
        <v>25644</v>
      </c>
      <c r="G107" s="160">
        <v>26879</v>
      </c>
      <c r="H107" s="160">
        <v>23076</v>
      </c>
      <c r="I107" s="161">
        <f>IFERROR(H107/G107-1,"-")</f>
        <v>-0.14148591837493951</v>
      </c>
      <c r="J107" s="160">
        <f t="shared" ref="J107:J117" si="28">H107-G107</f>
        <v>-3803</v>
      </c>
      <c r="K107" s="161">
        <f>H107/H$8</f>
        <v>7.4360702901343492E-3</v>
      </c>
      <c r="L107" s="81"/>
    </row>
    <row r="108" spans="1:12" x14ac:dyDescent="0.25">
      <c r="A108" s="162" t="s">
        <v>108</v>
      </c>
      <c r="B108" s="163" t="s">
        <v>108</v>
      </c>
      <c r="C108" s="164">
        <v>10078</v>
      </c>
      <c r="D108" s="164">
        <v>3159</v>
      </c>
      <c r="E108" s="164">
        <v>7801</v>
      </c>
      <c r="F108" s="164">
        <v>8722</v>
      </c>
      <c r="G108" s="164">
        <v>9770</v>
      </c>
      <c r="H108" s="164">
        <v>12997</v>
      </c>
      <c r="I108" s="165">
        <f>IFERROR(H108/G108-1,"-")</f>
        <v>0.33029682702149432</v>
      </c>
      <c r="J108" s="164">
        <f t="shared" si="28"/>
        <v>3227</v>
      </c>
      <c r="K108" s="165">
        <f>H108/H$8</f>
        <v>4.1881871017887045E-3</v>
      </c>
      <c r="L108" s="81"/>
    </row>
    <row r="109" spans="1:12" x14ac:dyDescent="0.25">
      <c r="A109" s="162" t="s">
        <v>105</v>
      </c>
      <c r="B109" s="163" t="s">
        <v>105</v>
      </c>
      <c r="C109" s="164">
        <v>18588</v>
      </c>
      <c r="D109" s="164">
        <v>16093</v>
      </c>
      <c r="E109" s="164">
        <v>19485</v>
      </c>
      <c r="F109" s="164">
        <v>16922</v>
      </c>
      <c r="G109" s="164">
        <v>17109</v>
      </c>
      <c r="H109" s="164">
        <v>10079</v>
      </c>
      <c r="I109" s="165">
        <f>IFERROR(H109/G109-1,"-")</f>
        <v>-0.41089485066339348</v>
      </c>
      <c r="J109" s="164">
        <f t="shared" si="28"/>
        <v>-7030</v>
      </c>
      <c r="K109" s="165">
        <f>H109/H$8</f>
        <v>3.2478831883456451E-3</v>
      </c>
      <c r="L109" s="81"/>
    </row>
    <row r="110" spans="1:12" x14ac:dyDescent="0.25">
      <c r="A110" s="162"/>
      <c r="B110" s="159" t="s">
        <v>112</v>
      </c>
      <c r="C110" s="160">
        <v>47034</v>
      </c>
      <c r="D110" s="160">
        <v>80708</v>
      </c>
      <c r="E110" s="160">
        <v>98687</v>
      </c>
      <c r="F110" s="160">
        <v>112867</v>
      </c>
      <c r="G110" s="160">
        <v>106674</v>
      </c>
      <c r="H110" s="160">
        <v>101509</v>
      </c>
      <c r="I110" s="161">
        <f>IFERROR(H110/G110-1,"-")</f>
        <v>-4.8418546224947012E-2</v>
      </c>
      <c r="J110" s="160">
        <f t="shared" si="28"/>
        <v>-5165</v>
      </c>
      <c r="K110" s="161">
        <f>H110/H$8</f>
        <v>3.2710524314493311E-2</v>
      </c>
      <c r="L110" s="81"/>
    </row>
    <row r="111" spans="1:12" s="57" customFormat="1" x14ac:dyDescent="0.25">
      <c r="A111" s="162"/>
      <c r="B111" s="163" t="s">
        <v>115</v>
      </c>
      <c r="C111" s="164">
        <v>10333</v>
      </c>
      <c r="D111" s="164">
        <v>46134</v>
      </c>
      <c r="E111" s="164">
        <v>55757</v>
      </c>
      <c r="F111" s="164">
        <v>75808</v>
      </c>
      <c r="G111" s="164">
        <v>68383</v>
      </c>
      <c r="H111" s="164">
        <v>63232</v>
      </c>
      <c r="I111" s="165">
        <f t="shared" ref="I111:I118" si="29">IFERROR(H111/G111-1,"-")</f>
        <v>-7.53257388532238E-2</v>
      </c>
      <c r="J111" s="164">
        <f t="shared" si="28"/>
        <v>-5151</v>
      </c>
      <c r="K111" s="165">
        <f t="shared" ref="K111:K118" si="30">H111/H$8</f>
        <v>2.0376044227152678E-2</v>
      </c>
      <c r="L111" s="166"/>
    </row>
    <row r="112" spans="1:12" s="57" customFormat="1" x14ac:dyDescent="0.25">
      <c r="A112" s="162"/>
      <c r="B112" s="163" t="s">
        <v>118</v>
      </c>
      <c r="C112" s="164">
        <v>5536</v>
      </c>
      <c r="D112" s="164">
        <v>3214</v>
      </c>
      <c r="E112" s="164">
        <v>2579</v>
      </c>
      <c r="F112" s="164">
        <v>3664</v>
      </c>
      <c r="G112" s="164">
        <v>3645</v>
      </c>
      <c r="H112" s="164">
        <v>4021</v>
      </c>
      <c r="I112" s="165">
        <f t="shared" si="29"/>
        <v>0.1031550068587106</v>
      </c>
      <c r="J112" s="164">
        <f t="shared" si="28"/>
        <v>376</v>
      </c>
      <c r="K112" s="165">
        <f t="shared" si="30"/>
        <v>1.2957375037541262E-3</v>
      </c>
      <c r="L112" s="166"/>
    </row>
    <row r="113" spans="1:12" x14ac:dyDescent="0.25">
      <c r="A113" s="162"/>
      <c r="B113" s="163" t="s">
        <v>121</v>
      </c>
      <c r="C113" s="164">
        <v>8515</v>
      </c>
      <c r="D113" s="164">
        <v>3821</v>
      </c>
      <c r="E113" s="164">
        <v>5284</v>
      </c>
      <c r="F113" s="164">
        <v>6802</v>
      </c>
      <c r="G113" s="164">
        <v>7633</v>
      </c>
      <c r="H113" s="164">
        <v>9195</v>
      </c>
      <c r="I113" s="165">
        <f t="shared" si="29"/>
        <v>0.20463775710729726</v>
      </c>
      <c r="J113" s="164">
        <f t="shared" si="28"/>
        <v>1562</v>
      </c>
      <c r="K113" s="165">
        <f t="shared" si="30"/>
        <v>2.9630207279331489E-3</v>
      </c>
      <c r="L113" s="81"/>
    </row>
    <row r="114" spans="1:12" x14ac:dyDescent="0.25">
      <c r="A114" s="162"/>
      <c r="B114" s="163" t="s">
        <v>128</v>
      </c>
      <c r="C114" s="164">
        <v>4008</v>
      </c>
      <c r="D114" s="164">
        <v>2052</v>
      </c>
      <c r="E114" s="164">
        <v>3330</v>
      </c>
      <c r="F114" s="164">
        <v>2447</v>
      </c>
      <c r="G114" s="164">
        <v>4271</v>
      </c>
      <c r="H114" s="164">
        <v>3393</v>
      </c>
      <c r="I114" s="165">
        <f t="shared" si="29"/>
        <v>-0.20557246546476238</v>
      </c>
      <c r="J114" s="164">
        <f t="shared" si="28"/>
        <v>-878</v>
      </c>
      <c r="K114" s="165">
        <f t="shared" si="30"/>
        <v>1.0933691495244344E-3</v>
      </c>
      <c r="L114" s="81"/>
    </row>
    <row r="115" spans="1:12" x14ac:dyDescent="0.25">
      <c r="A115" s="162"/>
      <c r="B115" s="163" t="s">
        <v>124</v>
      </c>
      <c r="C115" s="164">
        <v>6248</v>
      </c>
      <c r="D115" s="164">
        <v>5024</v>
      </c>
      <c r="E115" s="164">
        <v>11773</v>
      </c>
      <c r="F115" s="164">
        <v>2649</v>
      </c>
      <c r="G115" s="164">
        <v>4169</v>
      </c>
      <c r="H115" s="164">
        <v>2043</v>
      </c>
      <c r="I115" s="165">
        <f t="shared" si="29"/>
        <v>-0.50995442552170789</v>
      </c>
      <c r="J115" s="164">
        <f t="shared" si="28"/>
        <v>-2126</v>
      </c>
      <c r="K115" s="165">
        <f t="shared" si="30"/>
        <v>6.5834163645105202E-4</v>
      </c>
      <c r="L115" s="81"/>
    </row>
    <row r="116" spans="1:12" x14ac:dyDescent="0.25">
      <c r="A116" s="162"/>
      <c r="B116" s="163" t="s">
        <v>133</v>
      </c>
      <c r="C116" s="164">
        <v>224</v>
      </c>
      <c r="D116" s="164">
        <v>183</v>
      </c>
      <c r="E116" s="164">
        <v>1581</v>
      </c>
      <c r="F116" s="164">
        <v>207</v>
      </c>
      <c r="G116" s="164">
        <v>326</v>
      </c>
      <c r="H116" s="164">
        <v>742</v>
      </c>
      <c r="I116" s="165">
        <f t="shared" si="29"/>
        <v>1.276073619631902</v>
      </c>
      <c r="J116" s="164">
        <f t="shared" si="28"/>
        <v>416</v>
      </c>
      <c r="K116" s="165">
        <f t="shared" si="30"/>
        <v>2.3910401088922203E-4</v>
      </c>
      <c r="L116" s="81"/>
    </row>
    <row r="117" spans="1:12" x14ac:dyDescent="0.25">
      <c r="A117" s="162" t="s">
        <v>149</v>
      </c>
      <c r="B117" s="163" t="s">
        <v>136</v>
      </c>
      <c r="C117" s="164">
        <v>1</v>
      </c>
      <c r="D117" s="164">
        <v>26</v>
      </c>
      <c r="E117" s="164">
        <v>81</v>
      </c>
      <c r="F117" s="164">
        <v>384</v>
      </c>
      <c r="G117" s="164">
        <v>102</v>
      </c>
      <c r="H117" s="164">
        <v>326</v>
      </c>
      <c r="I117" s="165">
        <f t="shared" si="29"/>
        <v>2.1960784313725492</v>
      </c>
      <c r="J117" s="164">
        <f t="shared" si="28"/>
        <v>224</v>
      </c>
      <c r="K117" s="165">
        <f t="shared" si="30"/>
        <v>1.0505108834216493E-4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12169</v>
      </c>
      <c r="D118" s="169">
        <f t="shared" si="31"/>
        <v>20254</v>
      </c>
      <c r="E118" s="169">
        <f t="shared" si="31"/>
        <v>18302</v>
      </c>
      <c r="F118" s="169">
        <f t="shared" si="31"/>
        <v>20906</v>
      </c>
      <c r="G118" s="169">
        <f t="shared" si="31"/>
        <v>18145</v>
      </c>
      <c r="H118" s="169">
        <f t="shared" si="31"/>
        <v>18557</v>
      </c>
      <c r="I118" s="170">
        <f t="shared" si="29"/>
        <v>2.2705979608707683E-2</v>
      </c>
      <c r="J118" s="169">
        <f>H118-G118</f>
        <v>412</v>
      </c>
      <c r="K118" s="170">
        <f t="shared" si="30"/>
        <v>5.9798559704464863E-3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31224</v>
      </c>
      <c r="D120" s="176">
        <v>43286</v>
      </c>
      <c r="E120" s="176">
        <v>41786</v>
      </c>
      <c r="F120" s="176">
        <v>45242</v>
      </c>
      <c r="G120" s="176">
        <v>49837</v>
      </c>
      <c r="H120" s="176">
        <v>47307</v>
      </c>
      <c r="I120" s="177">
        <f>IFERROR(H120/G120-1,"-")</f>
        <v>-5.0765495515380121E-2</v>
      </c>
      <c r="J120" s="176">
        <f>H120-G120</f>
        <v>-2530</v>
      </c>
      <c r="K120" s="177">
        <f>H120/H$8</f>
        <v>1.5244330785898147E-2</v>
      </c>
      <c r="L120" s="81"/>
    </row>
    <row r="121" spans="1:12" x14ac:dyDescent="0.25">
      <c r="A121" s="162" t="s">
        <v>101</v>
      </c>
      <c r="B121" s="159" t="s">
        <v>102</v>
      </c>
      <c r="C121" s="160">
        <v>20547</v>
      </c>
      <c r="D121" s="160">
        <v>25584</v>
      </c>
      <c r="E121" s="160">
        <v>26051</v>
      </c>
      <c r="F121" s="160">
        <v>30089</v>
      </c>
      <c r="G121" s="160">
        <v>32508</v>
      </c>
      <c r="H121" s="160">
        <v>31754</v>
      </c>
      <c r="I121" s="161">
        <f>IFERROR(H121/G121-1,"-")</f>
        <v>-2.3194290636151083E-2</v>
      </c>
      <c r="J121" s="160">
        <f t="shared" ref="J121:J131" si="32">H121-G121</f>
        <v>-754</v>
      </c>
      <c r="K121" s="161">
        <f>H121/H$8</f>
        <v>1.0232491592690506E-2</v>
      </c>
      <c r="L121" s="81"/>
    </row>
    <row r="122" spans="1:12" x14ac:dyDescent="0.25">
      <c r="A122" s="162" t="s">
        <v>108</v>
      </c>
      <c r="B122" s="163" t="s">
        <v>108</v>
      </c>
      <c r="C122" s="164">
        <v>8691</v>
      </c>
      <c r="D122" s="164">
        <v>13253</v>
      </c>
      <c r="E122" s="164">
        <v>9828</v>
      </c>
      <c r="F122" s="164">
        <v>17033</v>
      </c>
      <c r="G122" s="164">
        <v>18427</v>
      </c>
      <c r="H122" s="164">
        <v>19710</v>
      </c>
      <c r="I122" s="165">
        <f>IFERROR(H122/G122-1,"-")</f>
        <v>6.9626092147392349E-2</v>
      </c>
      <c r="J122" s="164">
        <f t="shared" si="32"/>
        <v>1283</v>
      </c>
      <c r="K122" s="165">
        <f>H122/H$8</f>
        <v>6.3514016908713822E-3</v>
      </c>
      <c r="L122" s="81"/>
    </row>
    <row r="123" spans="1:12" x14ac:dyDescent="0.25">
      <c r="A123" s="162" t="s">
        <v>105</v>
      </c>
      <c r="B123" s="163" t="s">
        <v>105</v>
      </c>
      <c r="C123" s="164">
        <v>11856</v>
      </c>
      <c r="D123" s="164">
        <v>12331</v>
      </c>
      <c r="E123" s="164">
        <v>16223</v>
      </c>
      <c r="F123" s="164">
        <v>13056</v>
      </c>
      <c r="G123" s="164">
        <v>14081</v>
      </c>
      <c r="H123" s="164">
        <v>12044</v>
      </c>
      <c r="I123" s="165">
        <f>IFERROR(H123/G123-1,"-")</f>
        <v>-0.14466302109225193</v>
      </c>
      <c r="J123" s="164">
        <f t="shared" si="32"/>
        <v>-2037</v>
      </c>
      <c r="K123" s="165">
        <f>H123/H$8</f>
        <v>3.881089901819124E-3</v>
      </c>
      <c r="L123" s="81"/>
    </row>
    <row r="124" spans="1:12" x14ac:dyDescent="0.25">
      <c r="A124" s="162"/>
      <c r="B124" s="159" t="s">
        <v>112</v>
      </c>
      <c r="C124" s="160">
        <v>10677</v>
      </c>
      <c r="D124" s="160">
        <v>17702</v>
      </c>
      <c r="E124" s="160">
        <v>15735</v>
      </c>
      <c r="F124" s="160">
        <v>15153</v>
      </c>
      <c r="G124" s="160">
        <v>17329</v>
      </c>
      <c r="H124" s="160">
        <v>15553</v>
      </c>
      <c r="I124" s="161">
        <f>IFERROR(H124/G124-1,"-")</f>
        <v>-0.10248716025160132</v>
      </c>
      <c r="J124" s="160">
        <f t="shared" si="32"/>
        <v>-1776</v>
      </c>
      <c r="K124" s="161">
        <f>H124/H$8</f>
        <v>5.0118391932076414E-3</v>
      </c>
      <c r="L124" s="81"/>
    </row>
    <row r="125" spans="1:12" s="57" customFormat="1" x14ac:dyDescent="0.25">
      <c r="A125" s="162"/>
      <c r="B125" s="163" t="s">
        <v>115</v>
      </c>
      <c r="C125" s="164">
        <v>433</v>
      </c>
      <c r="D125" s="164">
        <v>2896</v>
      </c>
      <c r="E125" s="164">
        <v>1983</v>
      </c>
      <c r="F125" s="164">
        <v>1886</v>
      </c>
      <c r="G125" s="164">
        <v>1824</v>
      </c>
      <c r="H125" s="164">
        <v>1744</v>
      </c>
      <c r="I125" s="165">
        <f t="shared" ref="I125:I132" si="33">IFERROR(H125/G125-1,"-")</f>
        <v>-4.3859649122807043E-2</v>
      </c>
      <c r="J125" s="164">
        <f t="shared" si="32"/>
        <v>-80</v>
      </c>
      <c r="K125" s="165">
        <f t="shared" ref="K125:K132" si="34">H125/H$8</f>
        <v>5.6199109837035469E-4</v>
      </c>
      <c r="L125" s="166"/>
    </row>
    <row r="126" spans="1:12" s="57" customFormat="1" x14ac:dyDescent="0.25">
      <c r="A126" s="162"/>
      <c r="B126" s="163" t="s">
        <v>118</v>
      </c>
      <c r="C126" s="164">
        <v>1279</v>
      </c>
      <c r="D126" s="164">
        <v>2041</v>
      </c>
      <c r="E126" s="164">
        <v>1899</v>
      </c>
      <c r="F126" s="164">
        <v>1547</v>
      </c>
      <c r="G126" s="164">
        <v>1778</v>
      </c>
      <c r="H126" s="164">
        <v>1365</v>
      </c>
      <c r="I126" s="165">
        <f t="shared" si="33"/>
        <v>-0.23228346456692917</v>
      </c>
      <c r="J126" s="164">
        <f t="shared" si="32"/>
        <v>-413</v>
      </c>
      <c r="K126" s="165">
        <f t="shared" si="34"/>
        <v>4.3986115210753105E-4</v>
      </c>
      <c r="L126" s="166"/>
    </row>
    <row r="127" spans="1:12" x14ac:dyDescent="0.25">
      <c r="A127" s="162"/>
      <c r="B127" s="163" t="s">
        <v>121</v>
      </c>
      <c r="C127" s="164">
        <v>1461</v>
      </c>
      <c r="D127" s="164">
        <v>1231</v>
      </c>
      <c r="E127" s="164">
        <v>1572</v>
      </c>
      <c r="F127" s="164">
        <v>1293</v>
      </c>
      <c r="G127" s="164">
        <v>2132</v>
      </c>
      <c r="H127" s="164">
        <v>2189</v>
      </c>
      <c r="I127" s="165">
        <f t="shared" si="33"/>
        <v>2.6735459662288852E-2</v>
      </c>
      <c r="J127" s="164">
        <f t="shared" si="32"/>
        <v>57</v>
      </c>
      <c r="K127" s="165">
        <f t="shared" si="34"/>
        <v>7.053890563834326E-4</v>
      </c>
      <c r="L127" s="81"/>
    </row>
    <row r="128" spans="1:12" x14ac:dyDescent="0.25">
      <c r="A128" s="162"/>
      <c r="B128" s="163" t="s">
        <v>128</v>
      </c>
      <c r="C128" s="164">
        <v>428</v>
      </c>
      <c r="D128" s="164">
        <v>244</v>
      </c>
      <c r="E128" s="164">
        <v>595</v>
      </c>
      <c r="F128" s="164">
        <v>431</v>
      </c>
      <c r="G128" s="164">
        <v>835</v>
      </c>
      <c r="H128" s="164">
        <v>745</v>
      </c>
      <c r="I128" s="165">
        <f t="shared" si="33"/>
        <v>-0.10778443113772451</v>
      </c>
      <c r="J128" s="164">
        <f t="shared" si="32"/>
        <v>-90</v>
      </c>
      <c r="K128" s="165">
        <f t="shared" si="34"/>
        <v>2.4007073869605175E-4</v>
      </c>
      <c r="L128" s="81"/>
    </row>
    <row r="129" spans="1:12" x14ac:dyDescent="0.25">
      <c r="A129" s="162"/>
      <c r="B129" s="163" t="s">
        <v>124</v>
      </c>
      <c r="C129" s="164">
        <v>213</v>
      </c>
      <c r="D129" s="164">
        <v>406</v>
      </c>
      <c r="E129" s="164">
        <v>396</v>
      </c>
      <c r="F129" s="164">
        <v>325</v>
      </c>
      <c r="G129" s="164">
        <v>634</v>
      </c>
      <c r="H129" s="164">
        <v>483</v>
      </c>
      <c r="I129" s="165">
        <f t="shared" si="33"/>
        <v>-0.23817034700315454</v>
      </c>
      <c r="J129" s="164">
        <f t="shared" si="32"/>
        <v>-151</v>
      </c>
      <c r="K129" s="165">
        <f t="shared" si="34"/>
        <v>1.5564317689958793E-4</v>
      </c>
      <c r="L129" s="81"/>
    </row>
    <row r="130" spans="1:12" x14ac:dyDescent="0.25">
      <c r="A130" s="162"/>
      <c r="B130" s="163" t="s">
        <v>133</v>
      </c>
      <c r="C130" s="164">
        <v>109</v>
      </c>
      <c r="D130" s="164">
        <v>118</v>
      </c>
      <c r="E130" s="164">
        <v>146</v>
      </c>
      <c r="F130" s="164">
        <v>319</v>
      </c>
      <c r="G130" s="164">
        <v>102</v>
      </c>
      <c r="H130" s="164">
        <v>21</v>
      </c>
      <c r="I130" s="165">
        <f t="shared" si="33"/>
        <v>-0.79411764705882359</v>
      </c>
      <c r="J130" s="164">
        <f t="shared" si="32"/>
        <v>-81</v>
      </c>
      <c r="K130" s="165">
        <f t="shared" si="34"/>
        <v>6.7670946478081699E-6</v>
      </c>
      <c r="L130" s="81"/>
    </row>
    <row r="131" spans="1:12" x14ac:dyDescent="0.25">
      <c r="A131" s="162" t="s">
        <v>149</v>
      </c>
      <c r="B131" s="163" t="s">
        <v>136</v>
      </c>
      <c r="C131" s="164">
        <v>94</v>
      </c>
      <c r="D131" s="164">
        <v>64</v>
      </c>
      <c r="E131" s="164">
        <v>141</v>
      </c>
      <c r="F131" s="164">
        <v>175</v>
      </c>
      <c r="G131" s="164">
        <v>197</v>
      </c>
      <c r="H131" s="164">
        <v>180</v>
      </c>
      <c r="I131" s="165">
        <f t="shared" si="33"/>
        <v>-8.6294416243654859E-2</v>
      </c>
      <c r="J131" s="164">
        <f t="shared" si="32"/>
        <v>-17</v>
      </c>
      <c r="K131" s="165">
        <f t="shared" si="34"/>
        <v>5.8003668409784315E-5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6660</v>
      </c>
      <c r="D132" s="169">
        <f t="shared" si="35"/>
        <v>10702</v>
      </c>
      <c r="E132" s="169">
        <f t="shared" si="35"/>
        <v>9003</v>
      </c>
      <c r="F132" s="169">
        <f t="shared" si="35"/>
        <v>9177</v>
      </c>
      <c r="G132" s="169">
        <f t="shared" si="35"/>
        <v>9827</v>
      </c>
      <c r="H132" s="169">
        <f t="shared" si="35"/>
        <v>8826</v>
      </c>
      <c r="I132" s="170">
        <f t="shared" si="33"/>
        <v>-0.10186221634272918</v>
      </c>
      <c r="J132" s="169">
        <f>H132-G132</f>
        <v>-1001</v>
      </c>
      <c r="K132" s="170">
        <f t="shared" si="34"/>
        <v>2.8441132076930911E-3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61086</v>
      </c>
      <c r="D134" s="176">
        <v>159520</v>
      </c>
      <c r="E134" s="176">
        <v>176921</v>
      </c>
      <c r="F134" s="176">
        <v>173767</v>
      </c>
      <c r="G134" s="176">
        <v>187387</v>
      </c>
      <c r="H134" s="176">
        <v>182476</v>
      </c>
      <c r="I134" s="177">
        <f>IFERROR(H134/G134-1,"-")</f>
        <v>-2.6207794564190645E-2</v>
      </c>
      <c r="J134" s="176">
        <f>H134-G134</f>
        <v>-4911</v>
      </c>
      <c r="K134" s="177">
        <f>H134/H$8</f>
        <v>5.8801541093021124E-2</v>
      </c>
      <c r="L134" s="81"/>
    </row>
    <row r="135" spans="1:12" x14ac:dyDescent="0.25">
      <c r="A135" s="162" t="s">
        <v>101</v>
      </c>
      <c r="B135" s="159" t="s">
        <v>102</v>
      </c>
      <c r="C135" s="160">
        <v>18335</v>
      </c>
      <c r="D135" s="160">
        <v>16871</v>
      </c>
      <c r="E135" s="160">
        <v>23991</v>
      </c>
      <c r="F135" s="160">
        <v>15147</v>
      </c>
      <c r="G135" s="160">
        <v>20797</v>
      </c>
      <c r="H135" s="160">
        <v>19531</v>
      </c>
      <c r="I135" s="161">
        <f>IFERROR(H135/G135-1,"-")</f>
        <v>-6.0874164542962905E-2</v>
      </c>
      <c r="J135" s="160">
        <f t="shared" ref="J135:J145" si="36">H135-G135</f>
        <v>-1266</v>
      </c>
      <c r="K135" s="161">
        <f>H135/H$8</f>
        <v>6.2937202650638745E-3</v>
      </c>
      <c r="L135" s="81"/>
    </row>
    <row r="136" spans="1:12" x14ac:dyDescent="0.25">
      <c r="A136" s="162" t="s">
        <v>108</v>
      </c>
      <c r="B136" s="163" t="s">
        <v>108</v>
      </c>
      <c r="C136" s="164">
        <v>6972</v>
      </c>
      <c r="D136" s="164">
        <v>8428</v>
      </c>
      <c r="E136" s="164">
        <v>15691</v>
      </c>
      <c r="F136" s="164">
        <v>7798</v>
      </c>
      <c r="G136" s="164">
        <v>11890</v>
      </c>
      <c r="H136" s="164">
        <v>9514</v>
      </c>
      <c r="I136" s="165">
        <f>IFERROR(H136/G136-1,"-")</f>
        <v>-0.19983179142136254</v>
      </c>
      <c r="J136" s="164">
        <f t="shared" si="36"/>
        <v>-2376</v>
      </c>
      <c r="K136" s="165">
        <f>H136/H$8</f>
        <v>3.0658161180593777E-3</v>
      </c>
      <c r="L136" s="81"/>
    </row>
    <row r="137" spans="1:12" x14ac:dyDescent="0.25">
      <c r="A137" s="162" t="s">
        <v>105</v>
      </c>
      <c r="B137" s="163" t="s">
        <v>105</v>
      </c>
      <c r="C137" s="164">
        <v>11363</v>
      </c>
      <c r="D137" s="164">
        <v>8443</v>
      </c>
      <c r="E137" s="164">
        <v>8300</v>
      </c>
      <c r="F137" s="164">
        <v>7349</v>
      </c>
      <c r="G137" s="164">
        <v>8907</v>
      </c>
      <c r="H137" s="164">
        <v>10017</v>
      </c>
      <c r="I137" s="165">
        <f>IFERROR(H137/G137-1,"-")</f>
        <v>0.12462108454024934</v>
      </c>
      <c r="J137" s="164">
        <f t="shared" si="36"/>
        <v>1110</v>
      </c>
      <c r="K137" s="165">
        <f>H137/H$8</f>
        <v>3.2279041470044973E-3</v>
      </c>
      <c r="L137" s="81"/>
    </row>
    <row r="138" spans="1:12" x14ac:dyDescent="0.25">
      <c r="A138" s="162"/>
      <c r="B138" s="159" t="s">
        <v>112</v>
      </c>
      <c r="C138" s="160">
        <v>42751</v>
      </c>
      <c r="D138" s="160">
        <v>142649</v>
      </c>
      <c r="E138" s="160">
        <v>152930</v>
      </c>
      <c r="F138" s="160">
        <v>158620</v>
      </c>
      <c r="G138" s="160">
        <v>166590</v>
      </c>
      <c r="H138" s="160">
        <v>162945</v>
      </c>
      <c r="I138" s="161">
        <f>IFERROR(H138/G138-1,"-")</f>
        <v>-2.1880064829821744E-2</v>
      </c>
      <c r="J138" s="160">
        <f t="shared" si="36"/>
        <v>-3645</v>
      </c>
      <c r="K138" s="161">
        <f>H138/H$8</f>
        <v>5.2507820827957255E-2</v>
      </c>
      <c r="L138" s="81"/>
    </row>
    <row r="139" spans="1:12" s="57" customFormat="1" x14ac:dyDescent="0.25">
      <c r="A139" s="162"/>
      <c r="B139" s="163" t="s">
        <v>115</v>
      </c>
      <c r="C139" s="164">
        <v>4225</v>
      </c>
      <c r="D139" s="164">
        <v>64510</v>
      </c>
      <c r="E139" s="164">
        <v>69784</v>
      </c>
      <c r="F139" s="164">
        <v>76495</v>
      </c>
      <c r="G139" s="164">
        <v>80250</v>
      </c>
      <c r="H139" s="164">
        <v>77947</v>
      </c>
      <c r="I139" s="165">
        <f t="shared" ref="I139:I146" si="37">IFERROR(H139/G139-1,"-")</f>
        <v>-2.869781931464177E-2</v>
      </c>
      <c r="J139" s="164">
        <f t="shared" si="36"/>
        <v>-2303</v>
      </c>
      <c r="K139" s="165">
        <f t="shared" ref="K139:K146" si="38">H139/H$8</f>
        <v>2.5117844119652545E-2</v>
      </c>
      <c r="L139" s="166"/>
    </row>
    <row r="140" spans="1:12" s="57" customFormat="1" x14ac:dyDescent="0.25">
      <c r="A140" s="162"/>
      <c r="B140" s="163" t="s">
        <v>118</v>
      </c>
      <c r="C140" s="164">
        <v>4992</v>
      </c>
      <c r="D140" s="164">
        <v>9290</v>
      </c>
      <c r="E140" s="164">
        <v>14285</v>
      </c>
      <c r="F140" s="164">
        <v>11369</v>
      </c>
      <c r="G140" s="164">
        <v>15851</v>
      </c>
      <c r="H140" s="164">
        <v>13634</v>
      </c>
      <c r="I140" s="165">
        <f t="shared" si="37"/>
        <v>-0.13986499274493724</v>
      </c>
      <c r="J140" s="164">
        <f t="shared" si="36"/>
        <v>-2217</v>
      </c>
      <c r="K140" s="165">
        <f t="shared" si="38"/>
        <v>4.3934556394388856E-3</v>
      </c>
      <c r="L140" s="166"/>
    </row>
    <row r="141" spans="1:12" x14ac:dyDescent="0.25">
      <c r="A141" s="162"/>
      <c r="B141" s="163" t="s">
        <v>121</v>
      </c>
      <c r="C141" s="164">
        <v>7315</v>
      </c>
      <c r="D141" s="164">
        <v>15174</v>
      </c>
      <c r="E141" s="164">
        <v>13479</v>
      </c>
      <c r="F141" s="164">
        <v>14161</v>
      </c>
      <c r="G141" s="164">
        <v>15027</v>
      </c>
      <c r="H141" s="164">
        <v>15851</v>
      </c>
      <c r="I141" s="165">
        <f t="shared" si="37"/>
        <v>5.4834630997537825E-2</v>
      </c>
      <c r="J141" s="164">
        <f t="shared" si="36"/>
        <v>824</v>
      </c>
      <c r="K141" s="165">
        <f t="shared" si="38"/>
        <v>5.1078674886860624E-3</v>
      </c>
      <c r="L141" s="81"/>
    </row>
    <row r="142" spans="1:12" x14ac:dyDescent="0.25">
      <c r="A142" s="162"/>
      <c r="B142" s="163" t="s">
        <v>128</v>
      </c>
      <c r="C142" s="164">
        <v>768</v>
      </c>
      <c r="D142" s="164">
        <v>6948</v>
      </c>
      <c r="E142" s="164">
        <v>9073</v>
      </c>
      <c r="F142" s="164">
        <v>5284</v>
      </c>
      <c r="G142" s="164">
        <v>5938</v>
      </c>
      <c r="H142" s="164">
        <v>3685</v>
      </c>
      <c r="I142" s="165">
        <f t="shared" si="37"/>
        <v>-0.37942068036375887</v>
      </c>
      <c r="J142" s="164">
        <f t="shared" si="36"/>
        <v>-2253</v>
      </c>
      <c r="K142" s="165">
        <f t="shared" si="38"/>
        <v>1.1874639893891955E-3</v>
      </c>
      <c r="L142" s="81"/>
    </row>
    <row r="143" spans="1:12" x14ac:dyDescent="0.25">
      <c r="A143" s="162"/>
      <c r="B143" s="163" t="s">
        <v>124</v>
      </c>
      <c r="C143" s="164">
        <v>1857</v>
      </c>
      <c r="D143" s="164">
        <v>4163</v>
      </c>
      <c r="E143" s="164">
        <v>4699</v>
      </c>
      <c r="F143" s="164">
        <v>4658</v>
      </c>
      <c r="G143" s="164">
        <v>4292</v>
      </c>
      <c r="H143" s="164">
        <v>4952</v>
      </c>
      <c r="I143" s="165">
        <f t="shared" si="37"/>
        <v>0.15377446411929174</v>
      </c>
      <c r="J143" s="164">
        <f t="shared" si="36"/>
        <v>660</v>
      </c>
      <c r="K143" s="165">
        <f t="shared" si="38"/>
        <v>1.5957453664736218E-3</v>
      </c>
      <c r="L143" s="81"/>
    </row>
    <row r="144" spans="1:12" x14ac:dyDescent="0.25">
      <c r="A144" s="162"/>
      <c r="B144" s="163" t="s">
        <v>133</v>
      </c>
      <c r="C144" s="164">
        <v>222</v>
      </c>
      <c r="D144" s="164">
        <v>683</v>
      </c>
      <c r="E144" s="164">
        <v>55</v>
      </c>
      <c r="F144" s="164">
        <v>144</v>
      </c>
      <c r="G144" s="164">
        <v>513</v>
      </c>
      <c r="H144" s="164">
        <v>323</v>
      </c>
      <c r="I144" s="165">
        <f t="shared" si="37"/>
        <v>-0.37037037037037035</v>
      </c>
      <c r="J144" s="164">
        <f t="shared" si="36"/>
        <v>-190</v>
      </c>
      <c r="K144" s="165">
        <f t="shared" si="38"/>
        <v>1.0408436053533519E-4</v>
      </c>
      <c r="L144" s="81"/>
    </row>
    <row r="145" spans="1:12" x14ac:dyDescent="0.25">
      <c r="A145" s="162" t="s">
        <v>149</v>
      </c>
      <c r="B145" s="163" t="s">
        <v>136</v>
      </c>
      <c r="C145" s="164">
        <v>24</v>
      </c>
      <c r="D145" s="164">
        <v>101</v>
      </c>
      <c r="E145" s="164">
        <v>126</v>
      </c>
      <c r="F145" s="164">
        <v>146</v>
      </c>
      <c r="G145" s="164">
        <v>161</v>
      </c>
      <c r="H145" s="164">
        <v>60</v>
      </c>
      <c r="I145" s="165">
        <f t="shared" si="37"/>
        <v>-0.62732919254658381</v>
      </c>
      <c r="J145" s="164">
        <f t="shared" si="36"/>
        <v>-101</v>
      </c>
      <c r="K145" s="165">
        <f t="shared" si="38"/>
        <v>1.9334556136594772E-5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23348</v>
      </c>
      <c r="D146" s="169">
        <f t="shared" si="39"/>
        <v>41780</v>
      </c>
      <c r="E146" s="169">
        <f t="shared" si="39"/>
        <v>41429</v>
      </c>
      <c r="F146" s="169">
        <f t="shared" si="39"/>
        <v>46363</v>
      </c>
      <c r="G146" s="169">
        <f t="shared" si="39"/>
        <v>44558</v>
      </c>
      <c r="H146" s="169">
        <f t="shared" si="39"/>
        <v>46493</v>
      </c>
      <c r="I146" s="170">
        <f t="shared" si="37"/>
        <v>4.3426545177072562E-2</v>
      </c>
      <c r="J146" s="169">
        <f>H146-G146</f>
        <v>1935</v>
      </c>
      <c r="K146" s="170">
        <f t="shared" si="38"/>
        <v>1.4982025307645013E-2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21369</v>
      </c>
      <c r="D148" s="176">
        <v>47872</v>
      </c>
      <c r="E148" s="176">
        <v>57721</v>
      </c>
      <c r="F148" s="176">
        <v>62500</v>
      </c>
      <c r="G148" s="176">
        <v>55826</v>
      </c>
      <c r="H148" s="176">
        <v>46031</v>
      </c>
      <c r="I148" s="177">
        <f>IFERROR(H148/G148-1,"-")</f>
        <v>-0.17545588077239993</v>
      </c>
      <c r="J148" s="176">
        <f>H148-G148</f>
        <v>-9795</v>
      </c>
      <c r="K148" s="177">
        <f>H148/H$8</f>
        <v>1.4833149225393232E-2</v>
      </c>
      <c r="L148" s="81"/>
    </row>
    <row r="149" spans="1:12" x14ac:dyDescent="0.25">
      <c r="A149" s="162" t="s">
        <v>101</v>
      </c>
      <c r="B149" s="159" t="s">
        <v>102</v>
      </c>
      <c r="C149" s="160">
        <v>9652</v>
      </c>
      <c r="D149" s="160">
        <v>20521</v>
      </c>
      <c r="E149" s="160">
        <v>26382</v>
      </c>
      <c r="F149" s="160">
        <v>29235</v>
      </c>
      <c r="G149" s="160">
        <v>20992</v>
      </c>
      <c r="H149" s="160">
        <v>16042</v>
      </c>
      <c r="I149" s="161">
        <f>IFERROR(H149/G149-1,"-")</f>
        <v>-0.23580411585365857</v>
      </c>
      <c r="J149" s="160">
        <f t="shared" ref="J149:J159" si="40">H149-G149</f>
        <v>-4950</v>
      </c>
      <c r="K149" s="161">
        <f>H149/H$8</f>
        <v>5.1694158257208894E-3</v>
      </c>
      <c r="L149" s="81"/>
    </row>
    <row r="150" spans="1:12" x14ac:dyDescent="0.25">
      <c r="A150" s="162" t="s">
        <v>108</v>
      </c>
      <c r="B150" s="163" t="s">
        <v>108</v>
      </c>
      <c r="C150" s="164">
        <v>5766</v>
      </c>
      <c r="D150" s="164">
        <v>14285</v>
      </c>
      <c r="E150" s="164">
        <v>20056</v>
      </c>
      <c r="F150" s="164">
        <v>21646</v>
      </c>
      <c r="G150" s="164">
        <v>11752</v>
      </c>
      <c r="H150" s="164">
        <v>4357</v>
      </c>
      <c r="I150" s="165">
        <f>IFERROR(H150/G150-1,"-")</f>
        <v>-0.62925459496255964</v>
      </c>
      <c r="J150" s="164">
        <f t="shared" si="40"/>
        <v>-7395</v>
      </c>
      <c r="K150" s="165">
        <f>H150/H$8</f>
        <v>1.404011018119057E-3</v>
      </c>
      <c r="L150" s="81"/>
    </row>
    <row r="151" spans="1:12" x14ac:dyDescent="0.25">
      <c r="A151" s="162" t="s">
        <v>105</v>
      </c>
      <c r="B151" s="163" t="s">
        <v>105</v>
      </c>
      <c r="C151" s="164">
        <v>3886</v>
      </c>
      <c r="D151" s="164">
        <v>6236</v>
      </c>
      <c r="E151" s="164">
        <v>6326</v>
      </c>
      <c r="F151" s="164">
        <v>7589</v>
      </c>
      <c r="G151" s="164">
        <v>9240</v>
      </c>
      <c r="H151" s="164">
        <v>11685</v>
      </c>
      <c r="I151" s="165">
        <f>IFERROR(H151/G151-1,"-")</f>
        <v>0.26461038961038952</v>
      </c>
      <c r="J151" s="164">
        <f t="shared" si="40"/>
        <v>2445</v>
      </c>
      <c r="K151" s="165">
        <f>H151/H$8</f>
        <v>3.7654048076018317E-3</v>
      </c>
      <c r="L151" s="81"/>
    </row>
    <row r="152" spans="1:12" x14ac:dyDescent="0.25">
      <c r="A152" s="162"/>
      <c r="B152" s="159" t="s">
        <v>112</v>
      </c>
      <c r="C152" s="160">
        <v>11717</v>
      </c>
      <c r="D152" s="160">
        <v>27351</v>
      </c>
      <c r="E152" s="160">
        <v>31339</v>
      </c>
      <c r="F152" s="160">
        <v>33265</v>
      </c>
      <c r="G152" s="160">
        <v>34834</v>
      </c>
      <c r="H152" s="160">
        <v>29989</v>
      </c>
      <c r="I152" s="161">
        <f>IFERROR(H152/G152-1,"-")</f>
        <v>-0.13908824711488776</v>
      </c>
      <c r="J152" s="160">
        <f t="shared" si="40"/>
        <v>-4845</v>
      </c>
      <c r="K152" s="161">
        <f>H152/H$8</f>
        <v>9.6637333996723446E-3</v>
      </c>
      <c r="L152" s="81"/>
    </row>
    <row r="153" spans="1:12" s="57" customFormat="1" x14ac:dyDescent="0.25">
      <c r="A153" s="162"/>
      <c r="B153" s="163" t="s">
        <v>115</v>
      </c>
      <c r="C153" s="164">
        <v>600</v>
      </c>
      <c r="D153" s="164">
        <v>12218</v>
      </c>
      <c r="E153" s="164">
        <v>11169</v>
      </c>
      <c r="F153" s="164">
        <v>12850</v>
      </c>
      <c r="G153" s="164">
        <v>8481</v>
      </c>
      <c r="H153" s="164">
        <v>12718</v>
      </c>
      <c r="I153" s="165">
        <f t="shared" ref="I153:I160" si="41">IFERROR(H153/G153-1,"-")</f>
        <v>0.49958731281688484</v>
      </c>
      <c r="J153" s="164">
        <f t="shared" si="40"/>
        <v>4237</v>
      </c>
      <c r="K153" s="165">
        <f t="shared" ref="K153:K160" si="42">H153/H$8</f>
        <v>4.0982814157535389E-3</v>
      </c>
      <c r="L153" s="166"/>
    </row>
    <row r="154" spans="1:12" s="57" customFormat="1" x14ac:dyDescent="0.25">
      <c r="A154" s="162"/>
      <c r="B154" s="163" t="s">
        <v>118</v>
      </c>
      <c r="C154" s="164">
        <v>3235</v>
      </c>
      <c r="D154" s="164">
        <v>4079</v>
      </c>
      <c r="E154" s="164">
        <v>4790</v>
      </c>
      <c r="F154" s="164">
        <v>3377</v>
      </c>
      <c r="G154" s="164">
        <v>3557</v>
      </c>
      <c r="H154" s="164">
        <v>3484</v>
      </c>
      <c r="I154" s="165">
        <f t="shared" si="41"/>
        <v>-2.0522912566769747E-2</v>
      </c>
      <c r="J154" s="164">
        <f t="shared" si="40"/>
        <v>-73</v>
      </c>
      <c r="K154" s="165">
        <f t="shared" si="42"/>
        <v>1.1226932263316031E-3</v>
      </c>
      <c r="L154" s="166"/>
    </row>
    <row r="155" spans="1:12" x14ac:dyDescent="0.25">
      <c r="A155" s="162"/>
      <c r="B155" s="163" t="s">
        <v>121</v>
      </c>
      <c r="C155" s="164">
        <v>2495</v>
      </c>
      <c r="D155" s="164">
        <v>3136</v>
      </c>
      <c r="E155" s="164">
        <v>6457</v>
      </c>
      <c r="F155" s="164">
        <v>5677</v>
      </c>
      <c r="G155" s="164">
        <v>14804</v>
      </c>
      <c r="H155" s="164">
        <v>6908</v>
      </c>
      <c r="I155" s="165">
        <f t="shared" si="41"/>
        <v>-0.53336935963253174</v>
      </c>
      <c r="J155" s="164">
        <f t="shared" si="40"/>
        <v>-7896</v>
      </c>
      <c r="K155" s="165">
        <f t="shared" si="42"/>
        <v>2.2260518965266114E-3</v>
      </c>
      <c r="L155" s="81"/>
    </row>
    <row r="156" spans="1:12" x14ac:dyDescent="0.25">
      <c r="A156" s="162"/>
      <c r="B156" s="163" t="s">
        <v>128</v>
      </c>
      <c r="C156" s="164">
        <v>145</v>
      </c>
      <c r="D156" s="164">
        <v>1077</v>
      </c>
      <c r="E156" s="164">
        <v>568</v>
      </c>
      <c r="F156" s="164">
        <v>1154</v>
      </c>
      <c r="G156" s="164">
        <v>634</v>
      </c>
      <c r="H156" s="164">
        <v>764</v>
      </c>
      <c r="I156" s="165">
        <f t="shared" si="41"/>
        <v>0.20504731861198744</v>
      </c>
      <c r="J156" s="164">
        <f t="shared" si="40"/>
        <v>130</v>
      </c>
      <c r="K156" s="165">
        <f t="shared" si="42"/>
        <v>2.4619334813930679E-4</v>
      </c>
      <c r="L156" s="81"/>
    </row>
    <row r="157" spans="1:12" x14ac:dyDescent="0.25">
      <c r="A157" s="162"/>
      <c r="B157" s="163" t="s">
        <v>124</v>
      </c>
      <c r="C157" s="164">
        <v>1258</v>
      </c>
      <c r="D157" s="164">
        <v>3742</v>
      </c>
      <c r="E157" s="164">
        <v>2402</v>
      </c>
      <c r="F157" s="164">
        <v>3321</v>
      </c>
      <c r="G157" s="164">
        <v>1705</v>
      </c>
      <c r="H157" s="164">
        <v>1042</v>
      </c>
      <c r="I157" s="165">
        <f t="shared" si="41"/>
        <v>-0.3888563049853373</v>
      </c>
      <c r="J157" s="164">
        <f t="shared" si="40"/>
        <v>-663</v>
      </c>
      <c r="K157" s="165">
        <f t="shared" si="42"/>
        <v>3.357767915721959E-4</v>
      </c>
      <c r="L157" s="81"/>
    </row>
    <row r="158" spans="1:12" x14ac:dyDescent="0.25">
      <c r="A158" s="162"/>
      <c r="B158" s="163" t="s">
        <v>133</v>
      </c>
      <c r="C158" s="164">
        <v>39</v>
      </c>
      <c r="D158" s="164">
        <v>91</v>
      </c>
      <c r="E158" s="164">
        <v>58</v>
      </c>
      <c r="F158" s="164">
        <v>16</v>
      </c>
      <c r="G158" s="164">
        <v>55</v>
      </c>
      <c r="H158" s="164">
        <v>121</v>
      </c>
      <c r="I158" s="165">
        <f t="shared" si="41"/>
        <v>1.2000000000000002</v>
      </c>
      <c r="J158" s="164">
        <f t="shared" si="40"/>
        <v>66</v>
      </c>
      <c r="K158" s="165">
        <f t="shared" si="42"/>
        <v>3.8991354875466124E-5</v>
      </c>
      <c r="L158" s="81"/>
    </row>
    <row r="159" spans="1:12" x14ac:dyDescent="0.25">
      <c r="A159" s="162" t="s">
        <v>149</v>
      </c>
      <c r="B159" s="163" t="s">
        <v>136</v>
      </c>
      <c r="C159" s="164">
        <v>10</v>
      </c>
      <c r="D159" s="164">
        <v>58</v>
      </c>
      <c r="E159" s="164">
        <v>96</v>
      </c>
      <c r="F159" s="164">
        <v>20</v>
      </c>
      <c r="G159" s="164">
        <v>70</v>
      </c>
      <c r="H159" s="164">
        <v>8</v>
      </c>
      <c r="I159" s="165">
        <f t="shared" si="41"/>
        <v>-0.88571428571428568</v>
      </c>
      <c r="J159" s="164">
        <f t="shared" si="40"/>
        <v>-62</v>
      </c>
      <c r="K159" s="165">
        <f t="shared" si="42"/>
        <v>2.5779408182126362E-6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3935</v>
      </c>
      <c r="D160" s="169">
        <f t="shared" si="43"/>
        <v>2950</v>
      </c>
      <c r="E160" s="169">
        <f t="shared" si="43"/>
        <v>5799</v>
      </c>
      <c r="F160" s="169">
        <f t="shared" si="43"/>
        <v>6850</v>
      </c>
      <c r="G160" s="169">
        <f t="shared" si="43"/>
        <v>5528</v>
      </c>
      <c r="H160" s="169">
        <f t="shared" si="43"/>
        <v>4944</v>
      </c>
      <c r="I160" s="170">
        <f t="shared" si="41"/>
        <v>-0.10564399421128801</v>
      </c>
      <c r="J160" s="169">
        <f>H160-G160</f>
        <v>-584</v>
      </c>
      <c r="K160" s="170">
        <f t="shared" si="42"/>
        <v>1.5931674256554093E-3</v>
      </c>
      <c r="L160" s="81"/>
    </row>
    <row r="161" spans="1:14" ht="6" customHeight="1" x14ac:dyDescent="0.25">
      <c r="A161" s="162"/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1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8AFA-31E5-49CD-8A69-DE2AB73EA689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274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274"/>
      <c r="D3" s="274"/>
      <c r="E3" s="274"/>
      <c r="F3" s="274"/>
      <c r="G3" s="274"/>
      <c r="H3" s="274"/>
      <c r="I3" s="274"/>
      <c r="J3" s="274"/>
      <c r="K3" s="274"/>
    </row>
    <row r="4" spans="1:12" ht="6" customHeight="1" x14ac:dyDescent="0.25"/>
    <row r="5" spans="1:12" ht="15.75" x14ac:dyDescent="0.25">
      <c r="B5" s="145"/>
      <c r="C5" s="308" t="s">
        <v>45</v>
      </c>
      <c r="D5" s="309"/>
      <c r="E5" s="309"/>
      <c r="F5" s="309"/>
      <c r="G5" s="309"/>
      <c r="H5" s="309"/>
      <c r="I5" s="309"/>
      <c r="J5" s="309"/>
      <c r="K5" s="309"/>
    </row>
    <row r="6" spans="1:12" s="146" customFormat="1" ht="72" customHeight="1" x14ac:dyDescent="0.25">
      <c r="B6" s="147"/>
      <c r="C6" s="172" t="s">
        <v>274</v>
      </c>
      <c r="D6" s="172" t="s">
        <v>275</v>
      </c>
      <c r="E6" s="172" t="s">
        <v>276</v>
      </c>
      <c r="F6" s="172" t="s">
        <v>277</v>
      </c>
      <c r="G6" s="172" t="s">
        <v>278</v>
      </c>
      <c r="H6" s="172" t="s">
        <v>279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3612090</v>
      </c>
      <c r="D8" s="176">
        <v>17324543</v>
      </c>
      <c r="E8" s="176">
        <v>19516285</v>
      </c>
      <c r="F8" s="176">
        <v>20758711</v>
      </c>
      <c r="G8" s="176">
        <v>20157176</v>
      </c>
      <c r="H8" s="176">
        <v>19735608</v>
      </c>
      <c r="I8" s="177">
        <f>IFERROR(H8/G8-1,"-")</f>
        <v>-2.0914040736658701E-2</v>
      </c>
      <c r="J8" s="176">
        <f>H8-G8</f>
        <v>-421568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1194512</v>
      </c>
      <c r="D9" s="160">
        <v>2291418</v>
      </c>
      <c r="E9" s="160">
        <v>2429850</v>
      </c>
      <c r="F9" s="160">
        <v>2382764</v>
      </c>
      <c r="G9" s="160">
        <v>2335961</v>
      </c>
      <c r="H9" s="160">
        <v>2366166</v>
      </c>
      <c r="I9" s="161">
        <f>IFERROR(H9/G9-1,"-")</f>
        <v>1.2930438479067163E-2</v>
      </c>
      <c r="J9" s="160">
        <f t="shared" ref="J9:J19" si="0">H9-G9</f>
        <v>30205</v>
      </c>
      <c r="K9" s="161">
        <f>H9/H$8</f>
        <v>0.11989324068455352</v>
      </c>
      <c r="L9" s="81"/>
    </row>
    <row r="10" spans="1:12" x14ac:dyDescent="0.25">
      <c r="A10" s="162" t="s">
        <v>108</v>
      </c>
      <c r="B10" s="163" t="s">
        <v>108</v>
      </c>
      <c r="C10" s="164">
        <v>576324</v>
      </c>
      <c r="D10" s="164">
        <v>688568</v>
      </c>
      <c r="E10" s="164">
        <v>760699</v>
      </c>
      <c r="F10" s="164">
        <v>768284</v>
      </c>
      <c r="G10" s="164">
        <v>660791</v>
      </c>
      <c r="H10" s="164">
        <v>703198</v>
      </c>
      <c r="I10" s="165">
        <f>IFERROR(H10/G10-1,"-")</f>
        <v>6.4176116200129751E-2</v>
      </c>
      <c r="J10" s="164">
        <f t="shared" si="0"/>
        <v>42407</v>
      </c>
      <c r="K10" s="165">
        <f>H10/H$8</f>
        <v>3.5630926597244941E-2</v>
      </c>
      <c r="L10" s="81"/>
    </row>
    <row r="11" spans="1:12" x14ac:dyDescent="0.25">
      <c r="A11" s="162" t="s">
        <v>105</v>
      </c>
      <c r="B11" s="163" t="s">
        <v>105</v>
      </c>
      <c r="C11" s="164">
        <v>618188</v>
      </c>
      <c r="D11" s="164">
        <v>1602850</v>
      </c>
      <c r="E11" s="164">
        <v>1669151</v>
      </c>
      <c r="F11" s="164">
        <v>1614480</v>
      </c>
      <c r="G11" s="164">
        <v>1675170</v>
      </c>
      <c r="H11" s="164">
        <v>1662968</v>
      </c>
      <c r="I11" s="165">
        <f>IFERROR(H11/G11-1,"-")</f>
        <v>-7.2840368440217906E-3</v>
      </c>
      <c r="J11" s="164">
        <f t="shared" si="0"/>
        <v>-12202</v>
      </c>
      <c r="K11" s="165">
        <f>H11/H$8</f>
        <v>8.4262314087308582E-2</v>
      </c>
      <c r="L11" s="81"/>
    </row>
    <row r="12" spans="1:12" x14ac:dyDescent="0.25">
      <c r="A12" s="1"/>
      <c r="B12" s="159" t="s">
        <v>112</v>
      </c>
      <c r="C12" s="160">
        <v>2417578</v>
      </c>
      <c r="D12" s="160">
        <v>15033125</v>
      </c>
      <c r="E12" s="160">
        <v>17086435</v>
      </c>
      <c r="F12" s="160">
        <v>18375947</v>
      </c>
      <c r="G12" s="160">
        <v>17821215</v>
      </c>
      <c r="H12" s="160">
        <v>17369442</v>
      </c>
      <c r="I12" s="161">
        <f>IFERROR(H12/G12-1,"-")</f>
        <v>-2.5350291773035716E-2</v>
      </c>
      <c r="J12" s="160">
        <f t="shared" si="0"/>
        <v>-451773</v>
      </c>
      <c r="K12" s="161">
        <f>H12/H$8</f>
        <v>0.88010675931544646</v>
      </c>
      <c r="L12" s="81"/>
    </row>
    <row r="13" spans="1:12" s="57" customFormat="1" x14ac:dyDescent="0.25">
      <c r="A13" s="162"/>
      <c r="B13" s="163" t="s">
        <v>115</v>
      </c>
      <c r="C13" s="164">
        <v>238114</v>
      </c>
      <c r="D13" s="164">
        <v>6881896</v>
      </c>
      <c r="E13" s="164">
        <v>7720845</v>
      </c>
      <c r="F13" s="164">
        <v>8375725</v>
      </c>
      <c r="G13" s="164">
        <v>8170897</v>
      </c>
      <c r="H13" s="164">
        <v>8175852</v>
      </c>
      <c r="I13" s="165">
        <f t="shared" ref="I13:I20" si="1">IFERROR(H13/G13-1,"-")</f>
        <v>6.064205680234025E-4</v>
      </c>
      <c r="J13" s="164">
        <f t="shared" si="0"/>
        <v>4955</v>
      </c>
      <c r="K13" s="165">
        <f t="shared" ref="K13:K20" si="2">H13/H$8</f>
        <v>0.41426907141649755</v>
      </c>
      <c r="L13" s="166"/>
    </row>
    <row r="14" spans="1:12" s="57" customFormat="1" x14ac:dyDescent="0.25">
      <c r="A14" s="162"/>
      <c r="B14" s="163" t="s">
        <v>118</v>
      </c>
      <c r="C14" s="164">
        <v>434041</v>
      </c>
      <c r="D14" s="164">
        <v>1736932</v>
      </c>
      <c r="E14" s="164">
        <v>2034697</v>
      </c>
      <c r="F14" s="164">
        <v>2158859</v>
      </c>
      <c r="G14" s="164">
        <v>2038545</v>
      </c>
      <c r="H14" s="164">
        <v>1855106</v>
      </c>
      <c r="I14" s="165">
        <f t="shared" si="1"/>
        <v>-8.9985259094108816E-2</v>
      </c>
      <c r="J14" s="164">
        <f t="shared" si="0"/>
        <v>-183439</v>
      </c>
      <c r="K14" s="165">
        <f t="shared" si="2"/>
        <v>9.3997914834952137E-2</v>
      </c>
      <c r="L14" s="166"/>
    </row>
    <row r="15" spans="1:12" x14ac:dyDescent="0.25">
      <c r="A15" s="162"/>
      <c r="B15" s="163" t="s">
        <v>121</v>
      </c>
      <c r="C15" s="164">
        <v>328795</v>
      </c>
      <c r="D15" s="164">
        <v>703222</v>
      </c>
      <c r="E15" s="164">
        <v>845127</v>
      </c>
      <c r="F15" s="164">
        <v>931261</v>
      </c>
      <c r="G15" s="164">
        <v>889776</v>
      </c>
      <c r="H15" s="164">
        <v>879611</v>
      </c>
      <c r="I15" s="165">
        <f t="shared" si="1"/>
        <v>-1.1424223624822427E-2</v>
      </c>
      <c r="J15" s="164">
        <f t="shared" si="0"/>
        <v>-10165</v>
      </c>
      <c r="K15" s="165">
        <f t="shared" si="2"/>
        <v>4.4569744190298063E-2</v>
      </c>
      <c r="L15" s="81"/>
    </row>
    <row r="16" spans="1:12" x14ac:dyDescent="0.25">
      <c r="A16" s="162"/>
      <c r="B16" s="163" t="s">
        <v>128</v>
      </c>
      <c r="C16" s="164">
        <v>130153</v>
      </c>
      <c r="D16" s="164">
        <v>748849</v>
      </c>
      <c r="E16" s="164">
        <v>715303</v>
      </c>
      <c r="F16" s="164">
        <v>771231</v>
      </c>
      <c r="G16" s="164">
        <v>719789</v>
      </c>
      <c r="H16" s="164">
        <v>707963</v>
      </c>
      <c r="I16" s="165">
        <f t="shared" si="1"/>
        <v>-1.6429814848518132E-2</v>
      </c>
      <c r="J16" s="164">
        <f t="shared" si="0"/>
        <v>-11826</v>
      </c>
      <c r="K16" s="165">
        <f t="shared" si="2"/>
        <v>3.5872368360782197E-2</v>
      </c>
      <c r="L16" s="81"/>
    </row>
    <row r="17" spans="1:12" x14ac:dyDescent="0.25">
      <c r="A17" s="162"/>
      <c r="B17" s="163" t="s">
        <v>124</v>
      </c>
      <c r="C17" s="164">
        <v>180488</v>
      </c>
      <c r="D17" s="164">
        <v>657750</v>
      </c>
      <c r="E17" s="164">
        <v>663069</v>
      </c>
      <c r="F17" s="164">
        <v>693434</v>
      </c>
      <c r="G17" s="164">
        <v>628594</v>
      </c>
      <c r="H17" s="164">
        <v>644369</v>
      </c>
      <c r="I17" s="165">
        <f t="shared" si="1"/>
        <v>2.5095689745686434E-2</v>
      </c>
      <c r="J17" s="164">
        <f t="shared" si="0"/>
        <v>15775</v>
      </c>
      <c r="K17" s="165">
        <f t="shared" si="2"/>
        <v>3.2650070876965129E-2</v>
      </c>
      <c r="L17" s="81"/>
    </row>
    <row r="18" spans="1:12" x14ac:dyDescent="0.25">
      <c r="A18" s="162"/>
      <c r="B18" s="163" t="s">
        <v>133</v>
      </c>
      <c r="C18" s="164">
        <v>13183</v>
      </c>
      <c r="D18" s="164">
        <v>280279</v>
      </c>
      <c r="E18" s="164">
        <v>345408</v>
      </c>
      <c r="F18" s="164">
        <v>327534</v>
      </c>
      <c r="G18" s="164">
        <v>319056</v>
      </c>
      <c r="H18" s="164">
        <v>277729</v>
      </c>
      <c r="I18" s="165">
        <f t="shared" si="1"/>
        <v>-0.12952898550724634</v>
      </c>
      <c r="J18" s="164">
        <f t="shared" si="0"/>
        <v>-41327</v>
      </c>
      <c r="K18" s="165">
        <f t="shared" si="2"/>
        <v>1.4072482590858108E-2</v>
      </c>
      <c r="L18" s="81"/>
    </row>
    <row r="19" spans="1:12" x14ac:dyDescent="0.25">
      <c r="A19" s="162" t="s">
        <v>149</v>
      </c>
      <c r="B19" s="163" t="s">
        <v>136</v>
      </c>
      <c r="C19" s="164">
        <v>22784</v>
      </c>
      <c r="D19" s="164">
        <v>211989</v>
      </c>
      <c r="E19" s="164">
        <v>311401</v>
      </c>
      <c r="F19" s="164">
        <v>329230</v>
      </c>
      <c r="G19" s="164">
        <v>279964</v>
      </c>
      <c r="H19" s="164">
        <v>265873</v>
      </c>
      <c r="I19" s="165">
        <f t="shared" si="1"/>
        <v>-5.0331471189152932E-2</v>
      </c>
      <c r="J19" s="164">
        <f t="shared" si="0"/>
        <v>-14091</v>
      </c>
      <c r="K19" s="165">
        <f t="shared" si="2"/>
        <v>1.3471741027689646E-2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1070020</v>
      </c>
      <c r="D20" s="169">
        <f t="shared" si="3"/>
        <v>3812208</v>
      </c>
      <c r="E20" s="169">
        <f t="shared" si="3"/>
        <v>4450585</v>
      </c>
      <c r="F20" s="169">
        <f t="shared" si="3"/>
        <v>4788673</v>
      </c>
      <c r="G20" s="169">
        <f t="shared" si="3"/>
        <v>4774594</v>
      </c>
      <c r="H20" s="169">
        <f t="shared" si="3"/>
        <v>4562939</v>
      </c>
      <c r="I20" s="170">
        <f t="shared" si="1"/>
        <v>-4.4329423611724872E-2</v>
      </c>
      <c r="J20" s="169">
        <f>H20-G20</f>
        <v>-211655</v>
      </c>
      <c r="K20" s="170">
        <f t="shared" si="2"/>
        <v>0.23120336601740368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1495386</v>
      </c>
      <c r="D22" s="176">
        <v>7078492</v>
      </c>
      <c r="E22" s="176">
        <v>7705489</v>
      </c>
      <c r="F22" s="176">
        <v>7945816</v>
      </c>
      <c r="G22" s="176">
        <v>7531582</v>
      </c>
      <c r="H22" s="176">
        <v>7603356</v>
      </c>
      <c r="I22" s="177">
        <f>IFERROR(H22/G22-1,"-")</f>
        <v>9.5297375770455606E-3</v>
      </c>
      <c r="J22" s="176">
        <f>H22-G22</f>
        <v>71774</v>
      </c>
      <c r="K22" s="177">
        <f>H22/H$8</f>
        <v>0.38526079358690141</v>
      </c>
      <c r="L22" s="81"/>
    </row>
    <row r="23" spans="1:12" x14ac:dyDescent="0.25">
      <c r="A23" s="162" t="s">
        <v>101</v>
      </c>
      <c r="B23" s="159" t="s">
        <v>102</v>
      </c>
      <c r="C23" s="160">
        <v>435022</v>
      </c>
      <c r="D23" s="160">
        <v>491577</v>
      </c>
      <c r="E23" s="160">
        <v>446715</v>
      </c>
      <c r="F23" s="160">
        <v>395181</v>
      </c>
      <c r="G23" s="160">
        <v>342399</v>
      </c>
      <c r="H23" s="160">
        <v>365500</v>
      </c>
      <c r="I23" s="161">
        <f>IFERROR(H23/G23-1,"-")</f>
        <v>6.7468070876375297E-2</v>
      </c>
      <c r="J23" s="160">
        <f t="shared" ref="J23:J33" si="4">H23-G23</f>
        <v>23101</v>
      </c>
      <c r="K23" s="161">
        <f>H23/H$8</f>
        <v>1.8519824674263899E-2</v>
      </c>
      <c r="L23" s="81"/>
    </row>
    <row r="24" spans="1:12" x14ac:dyDescent="0.25">
      <c r="A24" s="162" t="s">
        <v>108</v>
      </c>
      <c r="B24" s="163" t="s">
        <v>108</v>
      </c>
      <c r="C24" s="164">
        <v>195582</v>
      </c>
      <c r="D24" s="164">
        <v>153193</v>
      </c>
      <c r="E24" s="164">
        <v>146498</v>
      </c>
      <c r="F24" s="164">
        <v>124312</v>
      </c>
      <c r="G24" s="164">
        <v>110331</v>
      </c>
      <c r="H24" s="164">
        <v>117832</v>
      </c>
      <c r="I24" s="165">
        <f>IFERROR(H24/G24-1,"-")</f>
        <v>6.7986332037233366E-2</v>
      </c>
      <c r="J24" s="164">
        <f t="shared" si="4"/>
        <v>7501</v>
      </c>
      <c r="K24" s="165">
        <f>H24/H$8</f>
        <v>5.9705279918409408E-3</v>
      </c>
      <c r="L24" s="81"/>
    </row>
    <row r="25" spans="1:12" x14ac:dyDescent="0.25">
      <c r="A25" s="162" t="s">
        <v>105</v>
      </c>
      <c r="B25" s="163" t="s">
        <v>105</v>
      </c>
      <c r="C25" s="164">
        <v>239440</v>
      </c>
      <c r="D25" s="164">
        <v>338384</v>
      </c>
      <c r="E25" s="164">
        <v>300217</v>
      </c>
      <c r="F25" s="164">
        <v>270869</v>
      </c>
      <c r="G25" s="164">
        <v>232068</v>
      </c>
      <c r="H25" s="164">
        <v>247668</v>
      </c>
      <c r="I25" s="165">
        <f>IFERROR(H25/G25-1,"-")</f>
        <v>6.722167640519161E-2</v>
      </c>
      <c r="J25" s="164">
        <f t="shared" si="4"/>
        <v>15600</v>
      </c>
      <c r="K25" s="165">
        <f>H25/H$8</f>
        <v>1.2549296682422958E-2</v>
      </c>
      <c r="L25" s="81"/>
    </row>
    <row r="26" spans="1:12" x14ac:dyDescent="0.25">
      <c r="A26" s="162"/>
      <c r="B26" s="159" t="s">
        <v>112</v>
      </c>
      <c r="C26" s="160">
        <v>1060364</v>
      </c>
      <c r="D26" s="160">
        <v>6586915</v>
      </c>
      <c r="E26" s="160">
        <v>7258774</v>
      </c>
      <c r="F26" s="160">
        <v>7550635</v>
      </c>
      <c r="G26" s="160">
        <v>7189183</v>
      </c>
      <c r="H26" s="160">
        <v>7237856</v>
      </c>
      <c r="I26" s="161">
        <f>IFERROR(H26/G26-1,"-")</f>
        <v>6.7703103398535358E-3</v>
      </c>
      <c r="J26" s="160">
        <f t="shared" si="4"/>
        <v>48673</v>
      </c>
      <c r="K26" s="161">
        <f>H26/H$8</f>
        <v>0.36674096891263752</v>
      </c>
      <c r="L26" s="81"/>
    </row>
    <row r="27" spans="1:12" s="57" customFormat="1" x14ac:dyDescent="0.25">
      <c r="A27" s="162"/>
      <c r="B27" s="163" t="s">
        <v>115</v>
      </c>
      <c r="C27" s="164">
        <v>102750</v>
      </c>
      <c r="D27" s="164">
        <v>3219803</v>
      </c>
      <c r="E27" s="164">
        <v>3619914</v>
      </c>
      <c r="F27" s="164">
        <v>3803979</v>
      </c>
      <c r="G27" s="164">
        <v>3657166</v>
      </c>
      <c r="H27" s="164">
        <v>3736993</v>
      </c>
      <c r="I27" s="165">
        <f t="shared" ref="I27:I34" si="5">IFERROR(H27/G27-1,"-")</f>
        <v>2.1827557184989743E-2</v>
      </c>
      <c r="J27" s="164">
        <f t="shared" si="4"/>
        <v>79827</v>
      </c>
      <c r="K27" s="165">
        <f t="shared" ref="K27:K34" si="6">H27/H$8</f>
        <v>0.18935281851970306</v>
      </c>
      <c r="L27" s="166"/>
    </row>
    <row r="28" spans="1:12" s="57" customFormat="1" x14ac:dyDescent="0.25">
      <c r="A28" s="162"/>
      <c r="B28" s="163" t="s">
        <v>118</v>
      </c>
      <c r="C28" s="164">
        <v>203402</v>
      </c>
      <c r="D28" s="164">
        <v>784046</v>
      </c>
      <c r="E28" s="164">
        <v>848765</v>
      </c>
      <c r="F28" s="164">
        <v>833106</v>
      </c>
      <c r="G28" s="164">
        <v>770770</v>
      </c>
      <c r="H28" s="164">
        <v>716242</v>
      </c>
      <c r="I28" s="165">
        <f t="shared" si="5"/>
        <v>-7.0744839576008411E-2</v>
      </c>
      <c r="J28" s="164">
        <f t="shared" si="4"/>
        <v>-54528</v>
      </c>
      <c r="K28" s="165">
        <f t="shared" si="6"/>
        <v>3.6291863924334131E-2</v>
      </c>
      <c r="L28" s="166"/>
    </row>
    <row r="29" spans="1:12" x14ac:dyDescent="0.25">
      <c r="A29" s="162"/>
      <c r="B29" s="163" t="s">
        <v>121</v>
      </c>
      <c r="C29" s="164">
        <v>139153</v>
      </c>
      <c r="D29" s="164">
        <v>268598</v>
      </c>
      <c r="E29" s="164">
        <v>296108</v>
      </c>
      <c r="F29" s="164">
        <v>295684</v>
      </c>
      <c r="G29" s="164">
        <v>230280</v>
      </c>
      <c r="H29" s="164">
        <v>260134</v>
      </c>
      <c r="I29" s="165">
        <f t="shared" si="5"/>
        <v>0.12964217474379014</v>
      </c>
      <c r="J29" s="164">
        <f t="shared" si="4"/>
        <v>29854</v>
      </c>
      <c r="K29" s="165">
        <f t="shared" si="6"/>
        <v>1.3180946844910986E-2</v>
      </c>
      <c r="L29" s="81"/>
    </row>
    <row r="30" spans="1:12" x14ac:dyDescent="0.25">
      <c r="A30" s="162"/>
      <c r="B30" s="163" t="s">
        <v>128</v>
      </c>
      <c r="C30" s="164">
        <v>58063</v>
      </c>
      <c r="D30" s="164">
        <v>352462</v>
      </c>
      <c r="E30" s="164">
        <v>308477</v>
      </c>
      <c r="F30" s="164">
        <v>320361</v>
      </c>
      <c r="G30" s="164">
        <v>307532</v>
      </c>
      <c r="H30" s="164">
        <v>313253</v>
      </c>
      <c r="I30" s="165">
        <f t="shared" si="5"/>
        <v>1.8602942132851297E-2</v>
      </c>
      <c r="J30" s="164">
        <f t="shared" si="4"/>
        <v>5721</v>
      </c>
      <c r="K30" s="165">
        <f t="shared" si="6"/>
        <v>1.5872477807625688E-2</v>
      </c>
      <c r="L30" s="81"/>
    </row>
    <row r="31" spans="1:12" x14ac:dyDescent="0.25">
      <c r="A31" s="162"/>
      <c r="B31" s="163" t="s">
        <v>124</v>
      </c>
      <c r="C31" s="164">
        <v>105256</v>
      </c>
      <c r="D31" s="164">
        <v>384091</v>
      </c>
      <c r="E31" s="164">
        <v>352070</v>
      </c>
      <c r="F31" s="164">
        <v>364965</v>
      </c>
      <c r="G31" s="164">
        <v>339901</v>
      </c>
      <c r="H31" s="164">
        <v>357822</v>
      </c>
      <c r="I31" s="165">
        <f t="shared" si="5"/>
        <v>5.2724175568768628E-2</v>
      </c>
      <c r="J31" s="164">
        <f t="shared" si="4"/>
        <v>17921</v>
      </c>
      <c r="K31" s="165">
        <f t="shared" si="6"/>
        <v>1.813078168151698E-2</v>
      </c>
      <c r="L31" s="81"/>
    </row>
    <row r="32" spans="1:12" x14ac:dyDescent="0.25">
      <c r="A32" s="162"/>
      <c r="B32" s="163" t="s">
        <v>133</v>
      </c>
      <c r="C32" s="164">
        <v>2364</v>
      </c>
      <c r="D32" s="164">
        <v>107392</v>
      </c>
      <c r="E32" s="164">
        <v>119738</v>
      </c>
      <c r="F32" s="164">
        <v>116998</v>
      </c>
      <c r="G32" s="164">
        <v>107961</v>
      </c>
      <c r="H32" s="164">
        <v>110772</v>
      </c>
      <c r="I32" s="165">
        <f t="shared" si="5"/>
        <v>2.6037180092811196E-2</v>
      </c>
      <c r="J32" s="164">
        <f t="shared" si="4"/>
        <v>2811</v>
      </c>
      <c r="K32" s="165">
        <f t="shared" si="6"/>
        <v>5.612798957093189E-3</v>
      </c>
      <c r="L32" s="81"/>
    </row>
    <row r="33" spans="1:12" x14ac:dyDescent="0.25">
      <c r="A33" s="162" t="s">
        <v>149</v>
      </c>
      <c r="B33" s="163" t="s">
        <v>136</v>
      </c>
      <c r="C33" s="164">
        <v>3357</v>
      </c>
      <c r="D33" s="164">
        <v>64639</v>
      </c>
      <c r="E33" s="164">
        <v>105270</v>
      </c>
      <c r="F33" s="164">
        <v>100074</v>
      </c>
      <c r="G33" s="164">
        <v>86213</v>
      </c>
      <c r="H33" s="164">
        <v>87936</v>
      </c>
      <c r="I33" s="165">
        <f t="shared" si="5"/>
        <v>1.9985385034739567E-2</v>
      </c>
      <c r="J33" s="164">
        <f t="shared" si="4"/>
        <v>1723</v>
      </c>
      <c r="K33" s="165">
        <f t="shared" si="6"/>
        <v>4.4557026061725589E-3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446019</v>
      </c>
      <c r="D34" s="169">
        <f t="shared" si="7"/>
        <v>1405884</v>
      </c>
      <c r="E34" s="169">
        <f t="shared" si="7"/>
        <v>1608432</v>
      </c>
      <c r="F34" s="169">
        <f t="shared" si="7"/>
        <v>1715468</v>
      </c>
      <c r="G34" s="169">
        <f t="shared" si="7"/>
        <v>1689360</v>
      </c>
      <c r="H34" s="169">
        <f t="shared" si="7"/>
        <v>1654704</v>
      </c>
      <c r="I34" s="170">
        <f t="shared" si="5"/>
        <v>-2.0514277596249464E-2</v>
      </c>
      <c r="J34" s="169">
        <f>H34-G34</f>
        <v>-34656</v>
      </c>
      <c r="K34" s="170">
        <f t="shared" si="6"/>
        <v>8.38435785712809E-2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689636</v>
      </c>
      <c r="D36" s="176">
        <v>4842970</v>
      </c>
      <c r="E36" s="176">
        <v>5450292</v>
      </c>
      <c r="F36" s="176">
        <v>5746427</v>
      </c>
      <c r="G36" s="176">
        <v>5753103</v>
      </c>
      <c r="H36" s="176">
        <v>5670043</v>
      </c>
      <c r="I36" s="177">
        <f>IFERROR(H36/G36-1,"-")</f>
        <v>-1.4437426202868253E-2</v>
      </c>
      <c r="J36" s="176">
        <f>H36-G36</f>
        <v>-83060</v>
      </c>
      <c r="K36" s="177">
        <f>H36/H$8</f>
        <v>0.28730014297000628</v>
      </c>
      <c r="L36" s="81"/>
    </row>
    <row r="37" spans="1:12" x14ac:dyDescent="0.25">
      <c r="A37" s="162" t="s">
        <v>101</v>
      </c>
      <c r="B37" s="159" t="s">
        <v>102</v>
      </c>
      <c r="C37" s="160">
        <v>143223</v>
      </c>
      <c r="D37" s="160">
        <v>274753</v>
      </c>
      <c r="E37" s="160">
        <v>264827</v>
      </c>
      <c r="F37" s="160">
        <v>295135</v>
      </c>
      <c r="G37" s="160">
        <v>305138</v>
      </c>
      <c r="H37" s="160">
        <v>348217</v>
      </c>
      <c r="I37" s="161">
        <f>IFERROR(H37/G37-1,"-")</f>
        <v>0.14117874535456099</v>
      </c>
      <c r="J37" s="160">
        <f t="shared" ref="J37:J47" si="8">H37-G37</f>
        <v>43079</v>
      </c>
      <c r="K37" s="161">
        <f>H37/H$8</f>
        <v>1.764409791682121E-2</v>
      </c>
      <c r="L37" s="81"/>
    </row>
    <row r="38" spans="1:12" x14ac:dyDescent="0.25">
      <c r="A38" s="162" t="s">
        <v>108</v>
      </c>
      <c r="B38" s="163" t="s">
        <v>108</v>
      </c>
      <c r="C38" s="164">
        <v>78227</v>
      </c>
      <c r="D38" s="164">
        <v>92834</v>
      </c>
      <c r="E38" s="164">
        <v>93134</v>
      </c>
      <c r="F38" s="164">
        <v>133643</v>
      </c>
      <c r="G38" s="164">
        <v>117290</v>
      </c>
      <c r="H38" s="164">
        <v>151776</v>
      </c>
      <c r="I38" s="165">
        <f>IFERROR(H38/G38-1,"-")</f>
        <v>0.29402336090033243</v>
      </c>
      <c r="J38" s="164">
        <f t="shared" si="8"/>
        <v>34486</v>
      </c>
      <c r="K38" s="165">
        <f>H38/H$8</f>
        <v>7.6904648693873531E-3</v>
      </c>
      <c r="L38" s="81"/>
    </row>
    <row r="39" spans="1:12" x14ac:dyDescent="0.25">
      <c r="A39" s="162" t="s">
        <v>105</v>
      </c>
      <c r="B39" s="163" t="s">
        <v>105</v>
      </c>
      <c r="C39" s="164">
        <v>64996</v>
      </c>
      <c r="D39" s="164">
        <v>181919</v>
      </c>
      <c r="E39" s="164">
        <v>171693</v>
      </c>
      <c r="F39" s="164">
        <v>161492</v>
      </c>
      <c r="G39" s="164">
        <v>187848</v>
      </c>
      <c r="H39" s="164">
        <v>196441</v>
      </c>
      <c r="I39" s="165">
        <f>IFERROR(H39/G39-1,"-")</f>
        <v>4.5744431668157226E-2</v>
      </c>
      <c r="J39" s="164">
        <f t="shared" si="8"/>
        <v>8593</v>
      </c>
      <c r="K39" s="165">
        <f>H39/H$8</f>
        <v>9.9536330474338571E-3</v>
      </c>
      <c r="L39" s="81"/>
    </row>
    <row r="40" spans="1:12" x14ac:dyDescent="0.25">
      <c r="A40" s="162"/>
      <c r="B40" s="159" t="s">
        <v>112</v>
      </c>
      <c r="C40" s="160">
        <v>546413</v>
      </c>
      <c r="D40" s="160">
        <v>4568217</v>
      </c>
      <c r="E40" s="160">
        <v>5185465</v>
      </c>
      <c r="F40" s="160">
        <v>5451292</v>
      </c>
      <c r="G40" s="160">
        <v>5447965</v>
      </c>
      <c r="H40" s="160">
        <v>5321826</v>
      </c>
      <c r="I40" s="161">
        <f>IFERROR(H40/G40-1,"-")</f>
        <v>-2.3153416000286309E-2</v>
      </c>
      <c r="J40" s="160">
        <f t="shared" si="8"/>
        <v>-126139</v>
      </c>
      <c r="K40" s="161">
        <f>H40/H$8</f>
        <v>0.26965604505318508</v>
      </c>
      <c r="L40" s="81"/>
    </row>
    <row r="41" spans="1:12" s="57" customFormat="1" x14ac:dyDescent="0.25">
      <c r="A41" s="162"/>
      <c r="B41" s="163" t="s">
        <v>115</v>
      </c>
      <c r="C41" s="164">
        <v>54485</v>
      </c>
      <c r="D41" s="164">
        <v>2290845</v>
      </c>
      <c r="E41" s="164">
        <v>2583858</v>
      </c>
      <c r="F41" s="164">
        <v>2780617</v>
      </c>
      <c r="G41" s="164">
        <v>2778610</v>
      </c>
      <c r="H41" s="164">
        <v>2740303</v>
      </c>
      <c r="I41" s="165">
        <f t="shared" ref="I41:I48" si="9">IFERROR(H41/G41-1,"-")</f>
        <v>-1.3786389597676529E-2</v>
      </c>
      <c r="J41" s="164">
        <f t="shared" si="8"/>
        <v>-38307</v>
      </c>
      <c r="K41" s="165">
        <f t="shared" ref="K41:K48" si="10">H41/H$8</f>
        <v>0.13885070072328148</v>
      </c>
      <c r="L41" s="166"/>
    </row>
    <row r="42" spans="1:12" s="57" customFormat="1" x14ac:dyDescent="0.25">
      <c r="A42" s="162"/>
      <c r="B42" s="163" t="s">
        <v>118</v>
      </c>
      <c r="C42" s="164">
        <v>41830</v>
      </c>
      <c r="D42" s="164">
        <v>171032</v>
      </c>
      <c r="E42" s="164">
        <v>201813</v>
      </c>
      <c r="F42" s="164">
        <v>196423</v>
      </c>
      <c r="G42" s="164">
        <v>200901</v>
      </c>
      <c r="H42" s="164">
        <v>208290</v>
      </c>
      <c r="I42" s="165">
        <f t="shared" si="9"/>
        <v>3.67793092119999E-2</v>
      </c>
      <c r="J42" s="164">
        <f t="shared" si="8"/>
        <v>7389</v>
      </c>
      <c r="K42" s="165">
        <f t="shared" si="10"/>
        <v>1.0554019921757668E-2</v>
      </c>
      <c r="L42" s="166"/>
    </row>
    <row r="43" spans="1:12" x14ac:dyDescent="0.25">
      <c r="A43" s="162"/>
      <c r="B43" s="163" t="s">
        <v>121</v>
      </c>
      <c r="C43" s="164">
        <v>53277</v>
      </c>
      <c r="D43" s="164">
        <v>102882</v>
      </c>
      <c r="E43" s="164">
        <v>136251</v>
      </c>
      <c r="F43" s="164">
        <v>139047</v>
      </c>
      <c r="G43" s="164">
        <v>138938</v>
      </c>
      <c r="H43" s="164">
        <v>155417</v>
      </c>
      <c r="I43" s="165">
        <f t="shared" si="9"/>
        <v>0.11860686061408687</v>
      </c>
      <c r="J43" s="164">
        <f t="shared" si="8"/>
        <v>16479</v>
      </c>
      <c r="K43" s="165">
        <f t="shared" si="10"/>
        <v>7.874953738440691E-3</v>
      </c>
      <c r="L43" s="81"/>
    </row>
    <row r="44" spans="1:12" x14ac:dyDescent="0.25">
      <c r="A44" s="162"/>
      <c r="B44" s="163" t="s">
        <v>128</v>
      </c>
      <c r="C44" s="164">
        <v>46500</v>
      </c>
      <c r="D44" s="164">
        <v>269663</v>
      </c>
      <c r="E44" s="164">
        <v>272418</v>
      </c>
      <c r="F44" s="164">
        <v>277333</v>
      </c>
      <c r="G44" s="164">
        <v>254389</v>
      </c>
      <c r="H44" s="164">
        <v>255822</v>
      </c>
      <c r="I44" s="165">
        <f t="shared" si="9"/>
        <v>5.6331052050206942E-3</v>
      </c>
      <c r="J44" s="164">
        <f t="shared" si="8"/>
        <v>1433</v>
      </c>
      <c r="K44" s="165">
        <f t="shared" si="10"/>
        <v>1.2962458516606126E-2</v>
      </c>
      <c r="L44" s="81"/>
    </row>
    <row r="45" spans="1:12" x14ac:dyDescent="0.25">
      <c r="A45" s="162"/>
      <c r="B45" s="163" t="s">
        <v>124</v>
      </c>
      <c r="C45" s="164">
        <v>35024</v>
      </c>
      <c r="D45" s="164">
        <v>174517</v>
      </c>
      <c r="E45" s="164">
        <v>204541</v>
      </c>
      <c r="F45" s="164">
        <v>213212</v>
      </c>
      <c r="G45" s="164">
        <v>186406</v>
      </c>
      <c r="H45" s="164">
        <v>192005</v>
      </c>
      <c r="I45" s="165">
        <f t="shared" si="9"/>
        <v>3.003658680514576E-2</v>
      </c>
      <c r="J45" s="164">
        <f t="shared" si="8"/>
        <v>5599</v>
      </c>
      <c r="K45" s="165">
        <f t="shared" si="10"/>
        <v>9.7288616595951841E-3</v>
      </c>
      <c r="L45" s="81"/>
    </row>
    <row r="46" spans="1:12" x14ac:dyDescent="0.25">
      <c r="A46" s="162"/>
      <c r="B46" s="163" t="s">
        <v>133</v>
      </c>
      <c r="C46" s="164">
        <v>7608</v>
      </c>
      <c r="D46" s="164">
        <v>111329</v>
      </c>
      <c r="E46" s="164">
        <v>123076</v>
      </c>
      <c r="F46" s="164">
        <v>117585</v>
      </c>
      <c r="G46" s="164">
        <v>124666</v>
      </c>
      <c r="H46" s="164">
        <v>93625</v>
      </c>
      <c r="I46" s="165">
        <f t="shared" si="9"/>
        <v>-0.24899331012465309</v>
      </c>
      <c r="J46" s="164">
        <f t="shared" si="8"/>
        <v>-31041</v>
      </c>
      <c r="K46" s="165">
        <f t="shared" si="10"/>
        <v>4.7439632972037142E-3</v>
      </c>
      <c r="L46" s="81"/>
    </row>
    <row r="47" spans="1:12" x14ac:dyDescent="0.25">
      <c r="A47" s="162" t="s">
        <v>149</v>
      </c>
      <c r="B47" s="163" t="s">
        <v>136</v>
      </c>
      <c r="C47" s="164">
        <v>14627</v>
      </c>
      <c r="D47" s="164">
        <v>99775</v>
      </c>
      <c r="E47" s="164">
        <v>126202</v>
      </c>
      <c r="F47" s="164">
        <v>137212</v>
      </c>
      <c r="G47" s="164">
        <v>117996</v>
      </c>
      <c r="H47" s="164">
        <v>101872</v>
      </c>
      <c r="I47" s="165">
        <f t="shared" si="9"/>
        <v>-0.13664869995593076</v>
      </c>
      <c r="J47" s="164">
        <f t="shared" si="8"/>
        <v>-16124</v>
      </c>
      <c r="K47" s="165">
        <f t="shared" si="10"/>
        <v>5.1618374260372418E-3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293062</v>
      </c>
      <c r="D48" s="169">
        <f t="shared" si="11"/>
        <v>1348174</v>
      </c>
      <c r="E48" s="169">
        <f t="shared" si="11"/>
        <v>1537306</v>
      </c>
      <c r="F48" s="169">
        <f t="shared" si="11"/>
        <v>1589863</v>
      </c>
      <c r="G48" s="169">
        <f t="shared" si="11"/>
        <v>1646059</v>
      </c>
      <c r="H48" s="169">
        <f t="shared" si="11"/>
        <v>1574492</v>
      </c>
      <c r="I48" s="170">
        <f t="shared" si="9"/>
        <v>-4.3477785425674265E-2</v>
      </c>
      <c r="J48" s="169">
        <f>H48-G48</f>
        <v>-71567</v>
      </c>
      <c r="K48" s="170">
        <f t="shared" si="10"/>
        <v>7.9779249770262975E-2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30230</v>
      </c>
      <c r="D50" s="176">
        <v>90655</v>
      </c>
      <c r="E50" s="176">
        <v>98032</v>
      </c>
      <c r="F50" s="176">
        <v>106202</v>
      </c>
      <c r="G50" s="176">
        <v>111349</v>
      </c>
      <c r="H50" s="176">
        <v>104885</v>
      </c>
      <c r="I50" s="177">
        <f>IFERROR(H50/G50-1,"-")</f>
        <v>-5.8051711286136398E-2</v>
      </c>
      <c r="J50" s="176">
        <f>H50-G50</f>
        <v>-6464</v>
      </c>
      <c r="K50" s="177">
        <f>H50/H$8</f>
        <v>5.3145056387419124E-3</v>
      </c>
      <c r="L50" s="81"/>
    </row>
    <row r="51" spans="1:12" x14ac:dyDescent="0.25">
      <c r="A51" s="162" t="s">
        <v>101</v>
      </c>
      <c r="B51" s="159" t="s">
        <v>102</v>
      </c>
      <c r="C51" s="160">
        <v>7885</v>
      </c>
      <c r="D51" s="160">
        <v>8218</v>
      </c>
      <c r="E51" s="160">
        <v>25488</v>
      </c>
      <c r="F51" s="160">
        <v>17983</v>
      </c>
      <c r="G51" s="160">
        <v>15491</v>
      </c>
      <c r="H51" s="160">
        <v>21064</v>
      </c>
      <c r="I51" s="161">
        <f>IFERROR(H51/G51-1,"-")</f>
        <v>0.3597572784197276</v>
      </c>
      <c r="J51" s="160">
        <f t="shared" ref="J51:J61" si="12">H51-G51</f>
        <v>5573</v>
      </c>
      <c r="K51" s="161">
        <f>H51/H$8</f>
        <v>1.0673094033890418E-3</v>
      </c>
      <c r="L51" s="81"/>
    </row>
    <row r="52" spans="1:12" x14ac:dyDescent="0.25">
      <c r="A52" s="162" t="s">
        <v>108</v>
      </c>
      <c r="B52" s="163" t="s">
        <v>108</v>
      </c>
      <c r="C52" s="164">
        <v>3874</v>
      </c>
      <c r="D52" s="164">
        <v>1843</v>
      </c>
      <c r="E52" s="164">
        <v>17408</v>
      </c>
      <c r="F52" s="164">
        <v>9765</v>
      </c>
      <c r="G52" s="164">
        <v>8944</v>
      </c>
      <c r="H52" s="164">
        <v>7315</v>
      </c>
      <c r="I52" s="165">
        <f>IFERROR(H52/G52-1,"-")</f>
        <v>-0.18213327370304111</v>
      </c>
      <c r="J52" s="164">
        <f t="shared" si="12"/>
        <v>-1629</v>
      </c>
      <c r="K52" s="165">
        <f>H52/H$8</f>
        <v>3.7064984266002853E-4</v>
      </c>
      <c r="L52" s="81"/>
    </row>
    <row r="53" spans="1:12" x14ac:dyDescent="0.25">
      <c r="A53" s="162" t="s">
        <v>105</v>
      </c>
      <c r="B53" s="163" t="s">
        <v>105</v>
      </c>
      <c r="C53" s="164">
        <v>4011</v>
      </c>
      <c r="D53" s="164">
        <v>6375</v>
      </c>
      <c r="E53" s="164">
        <v>8080</v>
      </c>
      <c r="F53" s="164">
        <v>8218</v>
      </c>
      <c r="G53" s="164">
        <v>6547</v>
      </c>
      <c r="H53" s="164">
        <v>13749</v>
      </c>
      <c r="I53" s="165">
        <f>IFERROR(H53/G53-1,"-")</f>
        <v>1.1000458225141285</v>
      </c>
      <c r="J53" s="164">
        <f t="shared" si="12"/>
        <v>7202</v>
      </c>
      <c r="K53" s="165">
        <f>H53/H$8</f>
        <v>6.9665956072901321E-4</v>
      </c>
      <c r="L53" s="81"/>
    </row>
    <row r="54" spans="1:12" x14ac:dyDescent="0.25">
      <c r="A54" s="162"/>
      <c r="B54" s="159" t="s">
        <v>112</v>
      </c>
      <c r="C54" s="160">
        <v>22345</v>
      </c>
      <c r="D54" s="160">
        <v>82437</v>
      </c>
      <c r="E54" s="160">
        <v>72544</v>
      </c>
      <c r="F54" s="160">
        <v>88219</v>
      </c>
      <c r="G54" s="160">
        <v>95858</v>
      </c>
      <c r="H54" s="160">
        <v>83821</v>
      </c>
      <c r="I54" s="161">
        <f>IFERROR(H54/G54-1,"-")</f>
        <v>-0.12557115733689417</v>
      </c>
      <c r="J54" s="160">
        <f t="shared" si="12"/>
        <v>-12037</v>
      </c>
      <c r="K54" s="161">
        <f>H54/H$8</f>
        <v>4.2471962353528708E-3</v>
      </c>
      <c r="L54" s="81"/>
    </row>
    <row r="55" spans="1:12" s="57" customFormat="1" x14ac:dyDescent="0.25">
      <c r="A55" s="162"/>
      <c r="B55" s="163" t="s">
        <v>115</v>
      </c>
      <c r="C55" s="164">
        <v>970</v>
      </c>
      <c r="D55" s="164">
        <v>38516</v>
      </c>
      <c r="E55" s="164">
        <v>30653</v>
      </c>
      <c r="F55" s="164">
        <v>38352</v>
      </c>
      <c r="G55" s="164">
        <v>40064</v>
      </c>
      <c r="H55" s="164">
        <v>29215</v>
      </c>
      <c r="I55" s="165">
        <f t="shared" ref="I55:I62" si="13">IFERROR(H55/G55-1,"-")</f>
        <v>-0.27079173322683703</v>
      </c>
      <c r="J55" s="164">
        <f t="shared" si="12"/>
        <v>-10849</v>
      </c>
      <c r="K55" s="165">
        <f t="shared" ref="K55:K62" si="14">H55/H$8</f>
        <v>1.4803192280673592E-3</v>
      </c>
      <c r="L55" s="166"/>
    </row>
    <row r="56" spans="1:12" s="57" customFormat="1" x14ac:dyDescent="0.25">
      <c r="A56" s="162"/>
      <c r="B56" s="163" t="s">
        <v>118</v>
      </c>
      <c r="C56" s="164">
        <v>9395</v>
      </c>
      <c r="D56" s="164">
        <v>19543</v>
      </c>
      <c r="E56" s="164">
        <v>15311</v>
      </c>
      <c r="F56" s="164">
        <v>19000</v>
      </c>
      <c r="G56" s="164">
        <v>21813</v>
      </c>
      <c r="H56" s="164">
        <v>20967</v>
      </c>
      <c r="I56" s="165">
        <f t="shared" si="13"/>
        <v>-3.8784211250171952E-2</v>
      </c>
      <c r="J56" s="164">
        <f t="shared" si="12"/>
        <v>-846</v>
      </c>
      <c r="K56" s="165">
        <f t="shared" si="14"/>
        <v>1.0623944293988814E-3</v>
      </c>
      <c r="L56" s="166"/>
    </row>
    <row r="57" spans="1:12" x14ac:dyDescent="0.25">
      <c r="A57" s="162"/>
      <c r="B57" s="163" t="s">
        <v>121</v>
      </c>
      <c r="C57" s="164">
        <v>1717</v>
      </c>
      <c r="D57" s="164">
        <v>3004</v>
      </c>
      <c r="E57" s="164">
        <v>3820</v>
      </c>
      <c r="F57" s="164">
        <v>3064</v>
      </c>
      <c r="G57" s="164">
        <v>3236</v>
      </c>
      <c r="H57" s="164">
        <v>4460</v>
      </c>
      <c r="I57" s="165">
        <f t="shared" si="13"/>
        <v>0.3782447466007417</v>
      </c>
      <c r="J57" s="164">
        <f t="shared" si="12"/>
        <v>1224</v>
      </c>
      <c r="K57" s="165">
        <f t="shared" si="14"/>
        <v>2.2598746387747466E-4</v>
      </c>
      <c r="L57" s="81"/>
    </row>
    <row r="58" spans="1:12" x14ac:dyDescent="0.25">
      <c r="A58" s="162"/>
      <c r="B58" s="163" t="s">
        <v>128</v>
      </c>
      <c r="C58" s="164">
        <v>733</v>
      </c>
      <c r="D58" s="164">
        <v>1863</v>
      </c>
      <c r="E58" s="164">
        <v>1177</v>
      </c>
      <c r="F58" s="164">
        <v>2365</v>
      </c>
      <c r="G58" s="164">
        <v>2598</v>
      </c>
      <c r="H58" s="164">
        <v>3306</v>
      </c>
      <c r="I58" s="165">
        <f t="shared" si="13"/>
        <v>0.27251732101616621</v>
      </c>
      <c r="J58" s="164">
        <f t="shared" si="12"/>
        <v>708</v>
      </c>
      <c r="K58" s="165">
        <f t="shared" si="14"/>
        <v>1.6751447434505185E-4</v>
      </c>
      <c r="L58" s="81"/>
    </row>
    <row r="59" spans="1:12" x14ac:dyDescent="0.25">
      <c r="A59" s="162"/>
      <c r="B59" s="163" t="s">
        <v>124</v>
      </c>
      <c r="C59" s="164">
        <v>502</v>
      </c>
      <c r="D59" s="164">
        <v>1397</v>
      </c>
      <c r="E59" s="164">
        <v>1553</v>
      </c>
      <c r="F59" s="164">
        <v>1156</v>
      </c>
      <c r="G59" s="164">
        <v>1818</v>
      </c>
      <c r="H59" s="164">
        <v>1627</v>
      </c>
      <c r="I59" s="165">
        <f t="shared" si="13"/>
        <v>-0.10506050605060502</v>
      </c>
      <c r="J59" s="164">
        <f t="shared" si="12"/>
        <v>-191</v>
      </c>
      <c r="K59" s="165">
        <f t="shared" si="14"/>
        <v>8.2439821463823154E-5</v>
      </c>
      <c r="L59" s="81"/>
    </row>
    <row r="60" spans="1:12" x14ac:dyDescent="0.25">
      <c r="A60" s="162"/>
      <c r="B60" s="163" t="s">
        <v>133</v>
      </c>
      <c r="C60" s="164">
        <v>194</v>
      </c>
      <c r="D60" s="164">
        <v>264</v>
      </c>
      <c r="E60" s="164">
        <v>526</v>
      </c>
      <c r="F60" s="164">
        <v>373</v>
      </c>
      <c r="G60" s="164">
        <v>624</v>
      </c>
      <c r="H60" s="164">
        <v>615</v>
      </c>
      <c r="I60" s="165">
        <f t="shared" si="13"/>
        <v>-1.4423076923076872E-2</v>
      </c>
      <c r="J60" s="164">
        <f t="shared" si="12"/>
        <v>-9</v>
      </c>
      <c r="K60" s="165">
        <f t="shared" si="14"/>
        <v>3.1161948494315453E-5</v>
      </c>
      <c r="L60" s="81"/>
    </row>
    <row r="61" spans="1:12" x14ac:dyDescent="0.25">
      <c r="A61" s="162" t="s">
        <v>149</v>
      </c>
      <c r="B61" s="163" t="s">
        <v>136</v>
      </c>
      <c r="C61" s="164">
        <v>72</v>
      </c>
      <c r="D61" s="164">
        <v>254</v>
      </c>
      <c r="E61" s="164">
        <v>443</v>
      </c>
      <c r="F61" s="164">
        <v>379</v>
      </c>
      <c r="G61" s="164">
        <v>1018</v>
      </c>
      <c r="H61" s="164">
        <v>463</v>
      </c>
      <c r="I61" s="165">
        <f t="shared" si="13"/>
        <v>-0.54518664047151277</v>
      </c>
      <c r="J61" s="164">
        <f t="shared" si="12"/>
        <v>-555</v>
      </c>
      <c r="K61" s="165">
        <f t="shared" si="14"/>
        <v>2.3460133581899274E-5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8762</v>
      </c>
      <c r="D62" s="169">
        <f t="shared" si="15"/>
        <v>17596</v>
      </c>
      <c r="E62" s="169">
        <f t="shared" si="15"/>
        <v>19061</v>
      </c>
      <c r="F62" s="169">
        <f t="shared" si="15"/>
        <v>23530</v>
      </c>
      <c r="G62" s="169">
        <f t="shared" si="15"/>
        <v>24687</v>
      </c>
      <c r="H62" s="169">
        <f t="shared" si="15"/>
        <v>23168</v>
      </c>
      <c r="I62" s="170">
        <f t="shared" si="13"/>
        <v>-6.1530360108559168E-2</v>
      </c>
      <c r="J62" s="169">
        <f>H62-G62</f>
        <v>-1519</v>
      </c>
      <c r="K62" s="170">
        <f t="shared" si="14"/>
        <v>1.1739187361240657E-3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126687</v>
      </c>
      <c r="D64" s="176">
        <v>528576</v>
      </c>
      <c r="E64" s="176">
        <v>604354</v>
      </c>
      <c r="F64" s="176">
        <v>789627</v>
      </c>
      <c r="G64" s="176">
        <v>648050</v>
      </c>
      <c r="H64" s="176">
        <v>643441</v>
      </c>
      <c r="I64" s="177">
        <f>IFERROR(H64/G64-1,"-")</f>
        <v>-7.1121055474114847E-3</v>
      </c>
      <c r="J64" s="176">
        <f>H64-G64</f>
        <v>-4609</v>
      </c>
      <c r="K64" s="177">
        <f>H64/H$8</f>
        <v>3.2603049270131426E-2</v>
      </c>
      <c r="L64" s="81"/>
    </row>
    <row r="65" spans="1:12" x14ac:dyDescent="0.25">
      <c r="A65" s="162" t="s">
        <v>101</v>
      </c>
      <c r="B65" s="159" t="s">
        <v>102</v>
      </c>
      <c r="C65" s="160">
        <v>30458</v>
      </c>
      <c r="D65" s="160">
        <v>93842</v>
      </c>
      <c r="E65" s="160">
        <v>84187</v>
      </c>
      <c r="F65" s="160">
        <v>145276</v>
      </c>
      <c r="G65" s="160">
        <v>105740</v>
      </c>
      <c r="H65" s="160">
        <v>104040</v>
      </c>
      <c r="I65" s="161">
        <f>IFERROR(H65/G65-1,"-")</f>
        <v>-1.6077170418006381E-2</v>
      </c>
      <c r="J65" s="160">
        <f t="shared" ref="J65:J75" si="16">H65-G65</f>
        <v>-1700</v>
      </c>
      <c r="K65" s="161">
        <f>H65/H$8</f>
        <v>5.2716896282090728E-3</v>
      </c>
      <c r="L65" s="81"/>
    </row>
    <row r="66" spans="1:12" x14ac:dyDescent="0.25">
      <c r="A66" s="162" t="s">
        <v>108</v>
      </c>
      <c r="B66" s="163" t="s">
        <v>108</v>
      </c>
      <c r="C66" s="164">
        <v>27996</v>
      </c>
      <c r="D66" s="164">
        <v>68246</v>
      </c>
      <c r="E66" s="164">
        <v>51833</v>
      </c>
      <c r="F66" s="164">
        <v>69239</v>
      </c>
      <c r="G66" s="164">
        <v>26925</v>
      </c>
      <c r="H66" s="164">
        <v>38870</v>
      </c>
      <c r="I66" s="165">
        <f>IFERROR(H66/G66-1,"-")</f>
        <v>0.44363974001857009</v>
      </c>
      <c r="J66" s="164">
        <f t="shared" si="16"/>
        <v>11945</v>
      </c>
      <c r="K66" s="165">
        <f>H66/H$8</f>
        <v>1.9695364845106369E-3</v>
      </c>
      <c r="L66" s="81"/>
    </row>
    <row r="67" spans="1:12" x14ac:dyDescent="0.25">
      <c r="A67" s="162" t="s">
        <v>105</v>
      </c>
      <c r="B67" s="163" t="s">
        <v>105</v>
      </c>
      <c r="C67" s="164">
        <v>2462</v>
      </c>
      <c r="D67" s="164">
        <v>25596</v>
      </c>
      <c r="E67" s="164">
        <v>32354</v>
      </c>
      <c r="F67" s="164">
        <v>76037</v>
      </c>
      <c r="G67" s="164">
        <v>78815</v>
      </c>
      <c r="H67" s="164">
        <v>65170</v>
      </c>
      <c r="I67" s="165">
        <f>IFERROR(H67/G67-1,"-")</f>
        <v>-0.17312694284082975</v>
      </c>
      <c r="J67" s="164">
        <f t="shared" si="16"/>
        <v>-13645</v>
      </c>
      <c r="K67" s="165">
        <f>H67/H$8</f>
        <v>3.3021531436984359E-3</v>
      </c>
      <c r="L67" s="81"/>
    </row>
    <row r="68" spans="1:12" x14ac:dyDescent="0.25">
      <c r="A68" s="162"/>
      <c r="B68" s="159" t="s">
        <v>112</v>
      </c>
      <c r="C68" s="160">
        <v>96229</v>
      </c>
      <c r="D68" s="160">
        <v>434734</v>
      </c>
      <c r="E68" s="160">
        <v>520167</v>
      </c>
      <c r="F68" s="160">
        <v>644351</v>
      </c>
      <c r="G68" s="160">
        <v>542310</v>
      </c>
      <c r="H68" s="160">
        <v>539401</v>
      </c>
      <c r="I68" s="161">
        <f>IFERROR(H68/G68-1,"-")</f>
        <v>-5.3640906492596896E-3</v>
      </c>
      <c r="J68" s="160">
        <f t="shared" si="16"/>
        <v>-2909</v>
      </c>
      <c r="K68" s="161">
        <f>H68/H$8</f>
        <v>2.7331359641922355E-2</v>
      </c>
      <c r="L68" s="81"/>
    </row>
    <row r="69" spans="1:12" s="57" customFormat="1" x14ac:dyDescent="0.25">
      <c r="A69" s="162"/>
      <c r="B69" s="163" t="s">
        <v>115</v>
      </c>
      <c r="C69" s="164">
        <v>11731</v>
      </c>
      <c r="D69" s="164">
        <v>188897</v>
      </c>
      <c r="E69" s="164">
        <v>191234</v>
      </c>
      <c r="F69" s="164">
        <v>255984</v>
      </c>
      <c r="G69" s="164">
        <v>263981</v>
      </c>
      <c r="H69" s="164">
        <v>284740</v>
      </c>
      <c r="I69" s="165">
        <f t="shared" ref="I69:I76" si="17">IFERROR(H69/G69-1,"-")</f>
        <v>7.8638235327542549E-2</v>
      </c>
      <c r="J69" s="164">
        <f t="shared" si="16"/>
        <v>20759</v>
      </c>
      <c r="K69" s="165">
        <f t="shared" ref="K69:K76" si="18">H69/H$8</f>
        <v>1.4427728803693304E-2</v>
      </c>
      <c r="L69" s="166"/>
    </row>
    <row r="70" spans="1:12" s="57" customFormat="1" x14ac:dyDescent="0.25">
      <c r="A70" s="162"/>
      <c r="B70" s="163" t="s">
        <v>118</v>
      </c>
      <c r="C70" s="164">
        <v>19328</v>
      </c>
      <c r="D70" s="164">
        <v>39436</v>
      </c>
      <c r="E70" s="164">
        <v>51467</v>
      </c>
      <c r="F70" s="164">
        <v>44928</v>
      </c>
      <c r="G70" s="164">
        <v>44080</v>
      </c>
      <c r="H70" s="164">
        <v>38410</v>
      </c>
      <c r="I70" s="165">
        <f t="shared" si="17"/>
        <v>-0.12862976406533577</v>
      </c>
      <c r="J70" s="164">
        <f t="shared" si="16"/>
        <v>-5670</v>
      </c>
      <c r="K70" s="165">
        <f t="shared" si="18"/>
        <v>1.9462283604335879E-3</v>
      </c>
      <c r="L70" s="166"/>
    </row>
    <row r="71" spans="1:12" x14ac:dyDescent="0.25">
      <c r="A71" s="162"/>
      <c r="B71" s="163" t="s">
        <v>121</v>
      </c>
      <c r="C71" s="164">
        <v>7814</v>
      </c>
      <c r="D71" s="164">
        <v>57147</v>
      </c>
      <c r="E71" s="164">
        <v>63410</v>
      </c>
      <c r="F71" s="164">
        <v>76426</v>
      </c>
      <c r="G71" s="164">
        <v>38088</v>
      </c>
      <c r="H71" s="164">
        <v>33356</v>
      </c>
      <c r="I71" s="165">
        <f t="shared" si="17"/>
        <v>-0.12423860533501363</v>
      </c>
      <c r="J71" s="164">
        <f t="shared" si="16"/>
        <v>-4732</v>
      </c>
      <c r="K71" s="165">
        <f t="shared" si="18"/>
        <v>1.69014301459575E-3</v>
      </c>
      <c r="L71" s="81"/>
    </row>
    <row r="72" spans="1:12" x14ac:dyDescent="0.25">
      <c r="A72" s="162"/>
      <c r="B72" s="163" t="s">
        <v>128</v>
      </c>
      <c r="C72" s="164">
        <v>3662</v>
      </c>
      <c r="D72" s="164">
        <v>13982</v>
      </c>
      <c r="E72" s="164">
        <v>13985</v>
      </c>
      <c r="F72" s="164">
        <v>24986</v>
      </c>
      <c r="G72" s="164">
        <v>21212</v>
      </c>
      <c r="H72" s="164">
        <v>22896</v>
      </c>
      <c r="I72" s="165">
        <f t="shared" si="17"/>
        <v>7.9389025080143227E-2</v>
      </c>
      <c r="J72" s="164">
        <f t="shared" si="16"/>
        <v>1684</v>
      </c>
      <c r="K72" s="165">
        <f t="shared" si="18"/>
        <v>1.1601365410176367E-3</v>
      </c>
      <c r="L72" s="81"/>
    </row>
    <row r="73" spans="1:12" x14ac:dyDescent="0.25">
      <c r="A73" s="162"/>
      <c r="B73" s="163" t="s">
        <v>124</v>
      </c>
      <c r="C73" s="164">
        <v>9029</v>
      </c>
      <c r="D73" s="164">
        <v>13550</v>
      </c>
      <c r="E73" s="164">
        <v>10040</v>
      </c>
      <c r="F73" s="164">
        <v>16042</v>
      </c>
      <c r="G73" s="164">
        <v>11556</v>
      </c>
      <c r="H73" s="164">
        <v>9650</v>
      </c>
      <c r="I73" s="165">
        <f t="shared" si="17"/>
        <v>-0.16493596400138455</v>
      </c>
      <c r="J73" s="164">
        <f t="shared" si="16"/>
        <v>-1906</v>
      </c>
      <c r="K73" s="165">
        <f t="shared" si="18"/>
        <v>4.8896390726852704E-4</v>
      </c>
      <c r="L73" s="81"/>
    </row>
    <row r="74" spans="1:12" x14ac:dyDescent="0.25">
      <c r="A74" s="162"/>
      <c r="B74" s="163" t="s">
        <v>133</v>
      </c>
      <c r="C74" s="164">
        <v>2</v>
      </c>
      <c r="D74" s="164">
        <v>7736</v>
      </c>
      <c r="E74" s="164">
        <v>22949</v>
      </c>
      <c r="F74" s="164">
        <v>17330</v>
      </c>
      <c r="G74" s="164">
        <v>11571</v>
      </c>
      <c r="H74" s="164">
        <v>8120</v>
      </c>
      <c r="I74" s="165">
        <f t="shared" si="17"/>
        <v>-0.29824561403508776</v>
      </c>
      <c r="J74" s="164">
        <f t="shared" si="16"/>
        <v>-3451</v>
      </c>
      <c r="K74" s="165">
        <f t="shared" si="18"/>
        <v>4.114390597948642E-4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2578</v>
      </c>
      <c r="E75" s="164">
        <v>6712</v>
      </c>
      <c r="F75" s="164">
        <v>11802</v>
      </c>
      <c r="G75" s="164">
        <v>14949</v>
      </c>
      <c r="H75" s="164">
        <v>14207</v>
      </c>
      <c r="I75" s="165">
        <f t="shared" si="17"/>
        <v>-4.9635427118870812E-2</v>
      </c>
      <c r="J75" s="164">
        <f t="shared" si="16"/>
        <v>-742</v>
      </c>
      <c r="K75" s="165">
        <f t="shared" si="18"/>
        <v>7.1986634513616205E-4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44663</v>
      </c>
      <c r="D76" s="169">
        <f t="shared" si="19"/>
        <v>111408</v>
      </c>
      <c r="E76" s="169">
        <f t="shared" si="19"/>
        <v>160370</v>
      </c>
      <c r="F76" s="169">
        <f t="shared" si="19"/>
        <v>196853</v>
      </c>
      <c r="G76" s="169">
        <f t="shared" si="19"/>
        <v>136873</v>
      </c>
      <c r="H76" s="169">
        <f t="shared" si="19"/>
        <v>128022</v>
      </c>
      <c r="I76" s="170">
        <f t="shared" si="17"/>
        <v>-6.4665785070832094E-2</v>
      </c>
      <c r="J76" s="169">
        <f>H76-G76</f>
        <v>-8851</v>
      </c>
      <c r="K76" s="170">
        <f t="shared" si="18"/>
        <v>6.4868536099825253E-3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527002</v>
      </c>
      <c r="D78" s="176">
        <v>2370169</v>
      </c>
      <c r="E78" s="176">
        <v>2888398</v>
      </c>
      <c r="F78" s="176">
        <v>3278654</v>
      </c>
      <c r="G78" s="176">
        <v>3255836</v>
      </c>
      <c r="H78" s="176">
        <v>3059823</v>
      </c>
      <c r="I78" s="177">
        <f>IFERROR(H78/G78-1,"-")</f>
        <v>-6.0203585192865949E-2</v>
      </c>
      <c r="J78" s="176">
        <f>H78-G78</f>
        <v>-196013</v>
      </c>
      <c r="K78" s="177">
        <f>H78/H$8</f>
        <v>0.15504072638653948</v>
      </c>
      <c r="L78" s="81"/>
    </row>
    <row r="79" spans="1:12" x14ac:dyDescent="0.25">
      <c r="A79" s="162" t="s">
        <v>101</v>
      </c>
      <c r="B79" s="159" t="s">
        <v>102</v>
      </c>
      <c r="C79" s="160">
        <v>253803</v>
      </c>
      <c r="D79" s="160">
        <v>942866</v>
      </c>
      <c r="E79" s="160">
        <v>1003332</v>
      </c>
      <c r="F79" s="160">
        <v>962907</v>
      </c>
      <c r="G79" s="160">
        <v>989472</v>
      </c>
      <c r="H79" s="160">
        <v>998310</v>
      </c>
      <c r="I79" s="161">
        <f>IFERROR(H79/G79-1,"-")</f>
        <v>8.9320364800620222E-3</v>
      </c>
      <c r="J79" s="160">
        <f t="shared" ref="J79:J89" si="20">H79-G79</f>
        <v>8838</v>
      </c>
      <c r="K79" s="161">
        <f>H79/H$8</f>
        <v>5.0584202929040749E-2</v>
      </c>
      <c r="L79" s="81"/>
    </row>
    <row r="80" spans="1:12" x14ac:dyDescent="0.25">
      <c r="A80" s="162" t="s">
        <v>108</v>
      </c>
      <c r="B80" s="163" t="s">
        <v>108</v>
      </c>
      <c r="C80" s="164">
        <v>73899</v>
      </c>
      <c r="D80" s="164">
        <v>144660</v>
      </c>
      <c r="E80" s="164">
        <v>162748</v>
      </c>
      <c r="F80" s="164">
        <v>169092</v>
      </c>
      <c r="G80" s="164">
        <v>129770</v>
      </c>
      <c r="H80" s="164">
        <v>167458</v>
      </c>
      <c r="I80" s="165">
        <f>IFERROR(H80/G80-1,"-")</f>
        <v>0.2904215149880558</v>
      </c>
      <c r="J80" s="164">
        <f t="shared" si="20"/>
        <v>37688</v>
      </c>
      <c r="K80" s="165">
        <f>H80/H$8</f>
        <v>8.4850692210749219E-3</v>
      </c>
      <c r="L80" s="81"/>
    </row>
    <row r="81" spans="1:12" x14ac:dyDescent="0.25">
      <c r="A81" s="162" t="s">
        <v>105</v>
      </c>
      <c r="B81" s="163" t="s">
        <v>105</v>
      </c>
      <c r="C81" s="164">
        <v>179904</v>
      </c>
      <c r="D81" s="164">
        <v>798206</v>
      </c>
      <c r="E81" s="164">
        <v>840584</v>
      </c>
      <c r="F81" s="164">
        <v>793815</v>
      </c>
      <c r="G81" s="164">
        <v>859702</v>
      </c>
      <c r="H81" s="164">
        <v>830852</v>
      </c>
      <c r="I81" s="165">
        <f>IFERROR(H81/G81-1,"-")</f>
        <v>-3.3558139913598017E-2</v>
      </c>
      <c r="J81" s="164">
        <f t="shared" si="20"/>
        <v>-28850</v>
      </c>
      <c r="K81" s="165">
        <f>H81/H$8</f>
        <v>4.2099133707965822E-2</v>
      </c>
      <c r="L81" s="81"/>
    </row>
    <row r="82" spans="1:12" x14ac:dyDescent="0.25">
      <c r="A82" s="162"/>
      <c r="B82" s="159" t="s">
        <v>112</v>
      </c>
      <c r="C82" s="160">
        <v>273199</v>
      </c>
      <c r="D82" s="160">
        <v>1427303</v>
      </c>
      <c r="E82" s="160">
        <v>1885066</v>
      </c>
      <c r="F82" s="160">
        <v>2315747</v>
      </c>
      <c r="G82" s="160">
        <v>2266364</v>
      </c>
      <c r="H82" s="160">
        <v>2061513</v>
      </c>
      <c r="I82" s="161">
        <f>IFERROR(H82/G82-1,"-")</f>
        <v>-9.0387510567587537E-2</v>
      </c>
      <c r="J82" s="160">
        <f t="shared" si="20"/>
        <v>-204851</v>
      </c>
      <c r="K82" s="161">
        <f>H82/H$8</f>
        <v>0.10445652345749876</v>
      </c>
      <c r="L82" s="81"/>
    </row>
    <row r="83" spans="1:12" s="57" customFormat="1" x14ac:dyDescent="0.25">
      <c r="A83" s="162"/>
      <c r="B83" s="163" t="s">
        <v>115</v>
      </c>
      <c r="C83" s="164">
        <v>19180</v>
      </c>
      <c r="D83" s="164">
        <v>260585</v>
      </c>
      <c r="E83" s="164">
        <v>342966</v>
      </c>
      <c r="F83" s="164">
        <v>433545</v>
      </c>
      <c r="G83" s="164">
        <v>420478</v>
      </c>
      <c r="H83" s="164">
        <v>427870</v>
      </c>
      <c r="I83" s="165">
        <f t="shared" ref="I83:I90" si="21">IFERROR(H83/G83-1,"-")</f>
        <v>1.7579992294483926E-2</v>
      </c>
      <c r="J83" s="164">
        <f t="shared" si="20"/>
        <v>7392</v>
      </c>
      <c r="K83" s="165">
        <f t="shared" ref="K83:K90" si="22">H83/H$8</f>
        <v>2.1680102280102038E-2</v>
      </c>
      <c r="L83" s="166"/>
    </row>
    <row r="84" spans="1:12" s="57" customFormat="1" x14ac:dyDescent="0.25">
      <c r="A84" s="162"/>
      <c r="B84" s="163" t="s">
        <v>118</v>
      </c>
      <c r="C84" s="164">
        <v>86240</v>
      </c>
      <c r="D84" s="164">
        <v>541030</v>
      </c>
      <c r="E84" s="164">
        <v>683013</v>
      </c>
      <c r="F84" s="164">
        <v>815932</v>
      </c>
      <c r="G84" s="164">
        <v>760231</v>
      </c>
      <c r="H84" s="164">
        <v>651096</v>
      </c>
      <c r="I84" s="165">
        <f t="shared" si="21"/>
        <v>-0.143555051030542</v>
      </c>
      <c r="J84" s="164">
        <f t="shared" si="20"/>
        <v>-109135</v>
      </c>
      <c r="K84" s="165">
        <f t="shared" si="22"/>
        <v>3.2990926856674492E-2</v>
      </c>
      <c r="L84" s="166"/>
    </row>
    <row r="85" spans="1:12" x14ac:dyDescent="0.25">
      <c r="A85" s="162"/>
      <c r="B85" s="163" t="s">
        <v>121</v>
      </c>
      <c r="C85" s="164">
        <v>37513</v>
      </c>
      <c r="D85" s="164">
        <v>100552</v>
      </c>
      <c r="E85" s="164">
        <v>139217</v>
      </c>
      <c r="F85" s="164">
        <v>222350</v>
      </c>
      <c r="G85" s="164">
        <v>225311</v>
      </c>
      <c r="H85" s="164">
        <v>216318</v>
      </c>
      <c r="I85" s="165">
        <f t="shared" si="21"/>
        <v>-3.9913719259157321E-2</v>
      </c>
      <c r="J85" s="164">
        <f t="shared" si="20"/>
        <v>-8993</v>
      </c>
      <c r="K85" s="165">
        <f t="shared" si="22"/>
        <v>1.0960797356737122E-2</v>
      </c>
      <c r="L85" s="81"/>
    </row>
    <row r="86" spans="1:12" x14ac:dyDescent="0.25">
      <c r="A86" s="162"/>
      <c r="B86" s="163" t="s">
        <v>128</v>
      </c>
      <c r="C86" s="164">
        <v>6493</v>
      </c>
      <c r="D86" s="164">
        <v>37868</v>
      </c>
      <c r="E86" s="164">
        <v>42651</v>
      </c>
      <c r="F86" s="164">
        <v>67874</v>
      </c>
      <c r="G86" s="164">
        <v>64544</v>
      </c>
      <c r="H86" s="164">
        <v>56198</v>
      </c>
      <c r="I86" s="165">
        <f t="shared" si="21"/>
        <v>-0.12930713931581561</v>
      </c>
      <c r="J86" s="164">
        <f t="shared" si="20"/>
        <v>-8346</v>
      </c>
      <c r="K86" s="165">
        <f t="shared" si="22"/>
        <v>2.8475433845260808E-3</v>
      </c>
      <c r="L86" s="81"/>
    </row>
    <row r="87" spans="1:12" x14ac:dyDescent="0.25">
      <c r="A87" s="162"/>
      <c r="B87" s="163" t="s">
        <v>124</v>
      </c>
      <c r="C87" s="164">
        <v>5783</v>
      </c>
      <c r="D87" s="164">
        <v>18858</v>
      </c>
      <c r="E87" s="164">
        <v>23559</v>
      </c>
      <c r="F87" s="164">
        <v>32605</v>
      </c>
      <c r="G87" s="164">
        <v>31676</v>
      </c>
      <c r="H87" s="164">
        <v>37837</v>
      </c>
      <c r="I87" s="165">
        <f t="shared" si="21"/>
        <v>0.19450056825356743</v>
      </c>
      <c r="J87" s="164">
        <f t="shared" si="20"/>
        <v>6161</v>
      </c>
      <c r="K87" s="165">
        <f t="shared" si="22"/>
        <v>1.9171945450071769E-3</v>
      </c>
      <c r="L87" s="81"/>
    </row>
    <row r="88" spans="1:12" x14ac:dyDescent="0.25">
      <c r="A88" s="162"/>
      <c r="B88" s="163" t="s">
        <v>133</v>
      </c>
      <c r="C88" s="164">
        <v>1862</v>
      </c>
      <c r="D88" s="164">
        <v>31874</v>
      </c>
      <c r="E88" s="164">
        <v>48437</v>
      </c>
      <c r="F88" s="164">
        <v>43944</v>
      </c>
      <c r="G88" s="164">
        <v>45980</v>
      </c>
      <c r="H88" s="164">
        <v>39159</v>
      </c>
      <c r="I88" s="165">
        <f t="shared" si="21"/>
        <v>-0.14834710743801649</v>
      </c>
      <c r="J88" s="164">
        <f t="shared" si="20"/>
        <v>-6821</v>
      </c>
      <c r="K88" s="165">
        <f t="shared" si="22"/>
        <v>1.9841800668112175E-3</v>
      </c>
      <c r="L88" s="81"/>
    </row>
    <row r="89" spans="1:12" x14ac:dyDescent="0.25">
      <c r="A89" s="162" t="s">
        <v>149</v>
      </c>
      <c r="B89" s="163" t="s">
        <v>136</v>
      </c>
      <c r="C89" s="164">
        <v>3721</v>
      </c>
      <c r="D89" s="164">
        <v>27744</v>
      </c>
      <c r="E89" s="164">
        <v>48329</v>
      </c>
      <c r="F89" s="164">
        <v>51677</v>
      </c>
      <c r="G89" s="164">
        <v>39810</v>
      </c>
      <c r="H89" s="164">
        <v>42722</v>
      </c>
      <c r="I89" s="165">
        <f t="shared" si="21"/>
        <v>7.3147450389349444E-2</v>
      </c>
      <c r="J89" s="164">
        <f t="shared" si="20"/>
        <v>2912</v>
      </c>
      <c r="K89" s="165">
        <f t="shared" si="22"/>
        <v>2.1647166887384466E-3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112407</v>
      </c>
      <c r="D90" s="169">
        <f t="shared" si="23"/>
        <v>408792</v>
      </c>
      <c r="E90" s="169">
        <f t="shared" si="23"/>
        <v>556894</v>
      </c>
      <c r="F90" s="169">
        <f t="shared" si="23"/>
        <v>647820</v>
      </c>
      <c r="G90" s="169">
        <f t="shared" si="23"/>
        <v>678334</v>
      </c>
      <c r="H90" s="169">
        <f t="shared" si="23"/>
        <v>590313</v>
      </c>
      <c r="I90" s="170">
        <f t="shared" si="21"/>
        <v>-0.12976056043188167</v>
      </c>
      <c r="J90" s="169">
        <f>H90-G90</f>
        <v>-88021</v>
      </c>
      <c r="K90" s="170">
        <f t="shared" si="22"/>
        <v>2.9911062278902174E-2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31710</v>
      </c>
      <c r="D92" s="176">
        <v>79758</v>
      </c>
      <c r="E92" s="176">
        <v>89670</v>
      </c>
      <c r="F92" s="176">
        <v>91218</v>
      </c>
      <c r="G92" s="176">
        <v>88503</v>
      </c>
      <c r="H92" s="176">
        <v>79471</v>
      </c>
      <c r="I92" s="177">
        <f>IFERROR(H92/G92-1,"-")</f>
        <v>-0.10205303775013275</v>
      </c>
      <c r="J92" s="176">
        <f>H92-G92</f>
        <v>-9032</v>
      </c>
      <c r="K92" s="177">
        <f>H92/H$8</f>
        <v>4.0267824533199081E-3</v>
      </c>
      <c r="L92" s="81"/>
    </row>
    <row r="93" spans="1:12" x14ac:dyDescent="0.25">
      <c r="A93" s="162" t="s">
        <v>101</v>
      </c>
      <c r="B93" s="159" t="s">
        <v>102</v>
      </c>
      <c r="C93" s="160">
        <v>16403</v>
      </c>
      <c r="D93" s="160">
        <v>40667</v>
      </c>
      <c r="E93" s="160">
        <v>44097</v>
      </c>
      <c r="F93" s="160">
        <v>39604</v>
      </c>
      <c r="G93" s="160">
        <v>40990</v>
      </c>
      <c r="H93" s="160">
        <v>37214</v>
      </c>
      <c r="I93" s="161">
        <f>IFERROR(H93/G93-1,"-")</f>
        <v>-9.2120029275433057E-2</v>
      </c>
      <c r="J93" s="160">
        <f t="shared" ref="J93:J103" si="24">H93-G93</f>
        <v>-3776</v>
      </c>
      <c r="K93" s="161">
        <f>H93/H$8</f>
        <v>1.8856272378332606E-3</v>
      </c>
      <c r="L93" s="81"/>
    </row>
    <row r="94" spans="1:12" x14ac:dyDescent="0.25">
      <c r="A94" s="162" t="s">
        <v>108</v>
      </c>
      <c r="B94" s="163" t="s">
        <v>108</v>
      </c>
      <c r="C94" s="164">
        <v>8602</v>
      </c>
      <c r="D94" s="164">
        <v>17927</v>
      </c>
      <c r="E94" s="164">
        <v>11336</v>
      </c>
      <c r="F94" s="164">
        <v>10885</v>
      </c>
      <c r="G94" s="164">
        <v>13609</v>
      </c>
      <c r="H94" s="164">
        <v>14039</v>
      </c>
      <c r="I94" s="165">
        <f>IFERROR(H94/G94-1,"-")</f>
        <v>3.1596737453156054E-2</v>
      </c>
      <c r="J94" s="164">
        <f t="shared" si="24"/>
        <v>430</v>
      </c>
      <c r="K94" s="165">
        <f>H94/H$8</f>
        <v>7.1135381286454409E-4</v>
      </c>
      <c r="L94" s="81"/>
    </row>
    <row r="95" spans="1:12" x14ac:dyDescent="0.25">
      <c r="A95" s="162" t="s">
        <v>105</v>
      </c>
      <c r="B95" s="163" t="s">
        <v>105</v>
      </c>
      <c r="C95" s="164">
        <v>7801</v>
      </c>
      <c r="D95" s="164">
        <v>22740</v>
      </c>
      <c r="E95" s="164">
        <v>32761</v>
      </c>
      <c r="F95" s="164">
        <v>28719</v>
      </c>
      <c r="G95" s="164">
        <v>27381</v>
      </c>
      <c r="H95" s="164">
        <v>23175</v>
      </c>
      <c r="I95" s="165">
        <f>IFERROR(H95/G95-1,"-")</f>
        <v>-0.15361016763449109</v>
      </c>
      <c r="J95" s="164">
        <f t="shared" si="24"/>
        <v>-4206</v>
      </c>
      <c r="K95" s="165">
        <f>H95/H$8</f>
        <v>1.1742734249687165E-3</v>
      </c>
      <c r="L95" s="81"/>
    </row>
    <row r="96" spans="1:12" x14ac:dyDescent="0.25">
      <c r="A96" s="162"/>
      <c r="B96" s="159" t="s">
        <v>112</v>
      </c>
      <c r="C96" s="160">
        <v>15307</v>
      </c>
      <c r="D96" s="160">
        <v>39091</v>
      </c>
      <c r="E96" s="160">
        <v>45573</v>
      </c>
      <c r="F96" s="160">
        <v>51614</v>
      </c>
      <c r="G96" s="160">
        <v>47513</v>
      </c>
      <c r="H96" s="160">
        <v>42257</v>
      </c>
      <c r="I96" s="161">
        <f>IFERROR(H96/G96-1,"-")</f>
        <v>-0.11062235598678261</v>
      </c>
      <c r="J96" s="160">
        <f t="shared" si="24"/>
        <v>-5256</v>
      </c>
      <c r="K96" s="161">
        <f>H96/H$8</f>
        <v>2.1411552154866472E-3</v>
      </c>
      <c r="L96" s="81"/>
    </row>
    <row r="97" spans="1:12" s="57" customFormat="1" x14ac:dyDescent="0.25">
      <c r="A97" s="162"/>
      <c r="B97" s="163" t="s">
        <v>115</v>
      </c>
      <c r="C97" s="164">
        <v>533</v>
      </c>
      <c r="D97" s="164">
        <v>5474</v>
      </c>
      <c r="E97" s="164">
        <v>7202</v>
      </c>
      <c r="F97" s="164">
        <v>8421</v>
      </c>
      <c r="G97" s="164">
        <v>6326</v>
      </c>
      <c r="H97" s="164">
        <v>6017</v>
      </c>
      <c r="I97" s="165">
        <f t="shared" ref="I97:I104" si="25">IFERROR(H97/G97-1,"-")</f>
        <v>-4.8846032247865989E-2</v>
      </c>
      <c r="J97" s="164">
        <f t="shared" si="24"/>
        <v>-309</v>
      </c>
      <c r="K97" s="165">
        <f t="shared" ref="K97:K104" si="26">H97/H$8</f>
        <v>3.0488039689479036E-4</v>
      </c>
      <c r="L97" s="166"/>
    </row>
    <row r="98" spans="1:12" s="57" customFormat="1" x14ac:dyDescent="0.25">
      <c r="A98" s="162"/>
      <c r="B98" s="163" t="s">
        <v>118</v>
      </c>
      <c r="C98" s="164">
        <v>4748</v>
      </c>
      <c r="D98" s="164">
        <v>12221</v>
      </c>
      <c r="E98" s="164">
        <v>13422</v>
      </c>
      <c r="F98" s="164">
        <v>15403</v>
      </c>
      <c r="G98" s="164">
        <v>13877</v>
      </c>
      <c r="H98" s="164">
        <v>13323</v>
      </c>
      <c r="I98" s="165">
        <f t="shared" si="25"/>
        <v>-3.9922173380413595E-2</v>
      </c>
      <c r="J98" s="164">
        <f t="shared" si="24"/>
        <v>-554</v>
      </c>
      <c r="K98" s="165">
        <f t="shared" si="26"/>
        <v>6.7507421104026795E-4</v>
      </c>
      <c r="L98" s="166"/>
    </row>
    <row r="99" spans="1:12" x14ac:dyDescent="0.25">
      <c r="A99" s="162"/>
      <c r="B99" s="163" t="s">
        <v>121</v>
      </c>
      <c r="C99" s="164">
        <v>3957</v>
      </c>
      <c r="D99" s="164">
        <v>4754</v>
      </c>
      <c r="E99" s="164">
        <v>5298</v>
      </c>
      <c r="F99" s="164">
        <v>6232</v>
      </c>
      <c r="G99" s="164">
        <v>5585</v>
      </c>
      <c r="H99" s="164">
        <v>5217</v>
      </c>
      <c r="I99" s="165">
        <f t="shared" si="25"/>
        <v>-6.5890778871978473E-2</v>
      </c>
      <c r="J99" s="164">
        <f t="shared" si="24"/>
        <v>-368</v>
      </c>
      <c r="K99" s="165">
        <f t="shared" si="26"/>
        <v>2.6434452893470524E-4</v>
      </c>
      <c r="L99" s="81"/>
    </row>
    <row r="100" spans="1:12" x14ac:dyDescent="0.25">
      <c r="A100" s="162"/>
      <c r="B100" s="163" t="s">
        <v>128</v>
      </c>
      <c r="C100" s="164">
        <v>265</v>
      </c>
      <c r="D100" s="164">
        <v>2720</v>
      </c>
      <c r="E100" s="164">
        <v>2323</v>
      </c>
      <c r="F100" s="164">
        <v>2822</v>
      </c>
      <c r="G100" s="164">
        <v>1917</v>
      </c>
      <c r="H100" s="164">
        <v>1688</v>
      </c>
      <c r="I100" s="165">
        <f t="shared" si="25"/>
        <v>-0.11945748565466874</v>
      </c>
      <c r="J100" s="164">
        <f t="shared" si="24"/>
        <v>-229</v>
      </c>
      <c r="K100" s="165">
        <f t="shared" si="26"/>
        <v>8.5530681395779647E-5</v>
      </c>
      <c r="L100" s="81"/>
    </row>
    <row r="101" spans="1:12" x14ac:dyDescent="0.25">
      <c r="A101" s="162"/>
      <c r="B101" s="163" t="s">
        <v>124</v>
      </c>
      <c r="C101" s="164">
        <v>519</v>
      </c>
      <c r="D101" s="164">
        <v>1281</v>
      </c>
      <c r="E101" s="164">
        <v>986</v>
      </c>
      <c r="F101" s="164">
        <v>1399</v>
      </c>
      <c r="G101" s="164">
        <v>1787</v>
      </c>
      <c r="H101" s="164">
        <v>1475</v>
      </c>
      <c r="I101" s="165">
        <f t="shared" si="25"/>
        <v>-0.17459429210968103</v>
      </c>
      <c r="J101" s="164">
        <f t="shared" si="24"/>
        <v>-312</v>
      </c>
      <c r="K101" s="165">
        <f t="shared" si="26"/>
        <v>7.4738006551406975E-5</v>
      </c>
      <c r="L101" s="81"/>
    </row>
    <row r="102" spans="1:12" x14ac:dyDescent="0.25">
      <c r="A102" s="162"/>
      <c r="B102" s="163" t="s">
        <v>133</v>
      </c>
      <c r="C102" s="164">
        <v>40</v>
      </c>
      <c r="D102" s="164">
        <v>540</v>
      </c>
      <c r="E102" s="164">
        <v>278</v>
      </c>
      <c r="F102" s="164">
        <v>592</v>
      </c>
      <c r="G102" s="164">
        <v>355</v>
      </c>
      <c r="H102" s="164">
        <v>371</v>
      </c>
      <c r="I102" s="165">
        <f t="shared" si="25"/>
        <v>4.5070422535211208E-2</v>
      </c>
      <c r="J102" s="164">
        <f t="shared" si="24"/>
        <v>16</v>
      </c>
      <c r="K102" s="165">
        <f t="shared" si="26"/>
        <v>1.8798508766489484E-5</v>
      </c>
      <c r="L102" s="81"/>
    </row>
    <row r="103" spans="1:12" x14ac:dyDescent="0.25">
      <c r="A103" s="162" t="s">
        <v>149</v>
      </c>
      <c r="B103" s="163" t="s">
        <v>136</v>
      </c>
      <c r="C103" s="164">
        <v>118</v>
      </c>
      <c r="D103" s="164">
        <v>227</v>
      </c>
      <c r="E103" s="164">
        <v>606</v>
      </c>
      <c r="F103" s="164">
        <v>824</v>
      </c>
      <c r="G103" s="164">
        <v>453</v>
      </c>
      <c r="H103" s="164">
        <v>384</v>
      </c>
      <c r="I103" s="165">
        <f t="shared" si="25"/>
        <v>-0.15231788079470199</v>
      </c>
      <c r="J103" s="164">
        <f t="shared" si="24"/>
        <v>-69</v>
      </c>
      <c r="K103" s="165">
        <f t="shared" si="26"/>
        <v>1.9457216620840867E-5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5127</v>
      </c>
      <c r="D104" s="169">
        <f t="shared" si="27"/>
        <v>11874</v>
      </c>
      <c r="E104" s="169">
        <f t="shared" si="27"/>
        <v>15458</v>
      </c>
      <c r="F104" s="169">
        <f t="shared" si="27"/>
        <v>15921</v>
      </c>
      <c r="G104" s="169">
        <f t="shared" si="27"/>
        <v>17213</v>
      </c>
      <c r="H104" s="169">
        <f t="shared" si="27"/>
        <v>13782</v>
      </c>
      <c r="I104" s="170">
        <f t="shared" si="25"/>
        <v>-0.19932609074536689</v>
      </c>
      <c r="J104" s="169">
        <f>H104-G104</f>
        <v>-3431</v>
      </c>
      <c r="K104" s="170">
        <f t="shared" si="26"/>
        <v>6.983316652823668E-4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272756</v>
      </c>
      <c r="D106" s="176">
        <v>716456</v>
      </c>
      <c r="E106" s="176">
        <v>803223</v>
      </c>
      <c r="F106" s="176">
        <v>845212</v>
      </c>
      <c r="G106" s="176">
        <v>843024</v>
      </c>
      <c r="H106" s="176">
        <v>729932</v>
      </c>
      <c r="I106" s="177">
        <f>IFERROR(H106/G106-1,"-")</f>
        <v>-0.13415039192241263</v>
      </c>
      <c r="J106" s="176">
        <f>H106-G106</f>
        <v>-113092</v>
      </c>
      <c r="K106" s="177">
        <f>H106/H$8</f>
        <v>3.6985533964801087E-2</v>
      </c>
      <c r="L106" s="81"/>
    </row>
    <row r="107" spans="1:12" x14ac:dyDescent="0.25">
      <c r="A107" s="162" t="s">
        <v>101</v>
      </c>
      <c r="B107" s="159" t="s">
        <v>102</v>
      </c>
      <c r="C107" s="160">
        <v>97776</v>
      </c>
      <c r="D107" s="160">
        <v>91706</v>
      </c>
      <c r="E107" s="160">
        <v>120161</v>
      </c>
      <c r="F107" s="160">
        <v>117785</v>
      </c>
      <c r="G107" s="160">
        <v>125143</v>
      </c>
      <c r="H107" s="160">
        <v>118197</v>
      </c>
      <c r="I107" s="161">
        <f>IFERROR(H107/G107-1,"-")</f>
        <v>-5.5504502848741089E-2</v>
      </c>
      <c r="J107" s="160">
        <f t="shared" ref="J107:J117" si="28">H107-G107</f>
        <v>-6946</v>
      </c>
      <c r="K107" s="161">
        <f>H107/H$8</f>
        <v>5.9890224815977297E-3</v>
      </c>
      <c r="L107" s="81"/>
    </row>
    <row r="108" spans="1:12" x14ac:dyDescent="0.25">
      <c r="A108" s="162" t="s">
        <v>108</v>
      </c>
      <c r="B108" s="163" t="s">
        <v>108</v>
      </c>
      <c r="C108" s="164">
        <v>61490</v>
      </c>
      <c r="D108" s="164">
        <v>31557</v>
      </c>
      <c r="E108" s="164">
        <v>35572</v>
      </c>
      <c r="F108" s="164">
        <v>29032</v>
      </c>
      <c r="G108" s="164">
        <v>43758</v>
      </c>
      <c r="H108" s="164">
        <v>55055</v>
      </c>
      <c r="I108" s="165">
        <f>IFERROR(H108/G108-1,"-")</f>
        <v>0.25816993464052285</v>
      </c>
      <c r="J108" s="164">
        <f t="shared" si="28"/>
        <v>11297</v>
      </c>
      <c r="K108" s="165">
        <f>H108/H$8</f>
        <v>2.7896277631781095E-3</v>
      </c>
      <c r="L108" s="81"/>
    </row>
    <row r="109" spans="1:12" x14ac:dyDescent="0.25">
      <c r="A109" s="162" t="s">
        <v>105</v>
      </c>
      <c r="B109" s="163" t="s">
        <v>105</v>
      </c>
      <c r="C109" s="164">
        <v>36286</v>
      </c>
      <c r="D109" s="164">
        <v>60149</v>
      </c>
      <c r="E109" s="164">
        <v>84589</v>
      </c>
      <c r="F109" s="164">
        <v>88753</v>
      </c>
      <c r="G109" s="164">
        <v>81385</v>
      </c>
      <c r="H109" s="164">
        <v>63142</v>
      </c>
      <c r="I109" s="165">
        <f>IFERROR(H109/G109-1,"-")</f>
        <v>-0.22415678564846098</v>
      </c>
      <c r="J109" s="164">
        <f t="shared" si="28"/>
        <v>-18243</v>
      </c>
      <c r="K109" s="165">
        <f>H109/H$8</f>
        <v>3.1993947184196202E-3</v>
      </c>
      <c r="L109" s="81"/>
    </row>
    <row r="110" spans="1:12" x14ac:dyDescent="0.25">
      <c r="A110" s="162"/>
      <c r="B110" s="159" t="s">
        <v>112</v>
      </c>
      <c r="C110" s="160">
        <v>174980</v>
      </c>
      <c r="D110" s="160">
        <v>624750</v>
      </c>
      <c r="E110" s="160">
        <v>683062</v>
      </c>
      <c r="F110" s="160">
        <v>727427</v>
      </c>
      <c r="G110" s="160">
        <v>717881</v>
      </c>
      <c r="H110" s="160">
        <v>611735</v>
      </c>
      <c r="I110" s="161">
        <f>IFERROR(H110/G110-1,"-")</f>
        <v>-0.14786016066729724</v>
      </c>
      <c r="J110" s="160">
        <f t="shared" si="28"/>
        <v>-106146</v>
      </c>
      <c r="K110" s="161">
        <f>H110/H$8</f>
        <v>3.0996511483203357E-2</v>
      </c>
      <c r="L110" s="81"/>
    </row>
    <row r="111" spans="1:12" s="57" customFormat="1" x14ac:dyDescent="0.25">
      <c r="A111" s="162"/>
      <c r="B111" s="163" t="s">
        <v>115</v>
      </c>
      <c r="C111" s="164">
        <v>38195</v>
      </c>
      <c r="D111" s="164">
        <v>376995</v>
      </c>
      <c r="E111" s="164">
        <v>411458</v>
      </c>
      <c r="F111" s="164">
        <v>437572</v>
      </c>
      <c r="G111" s="164">
        <v>410493</v>
      </c>
      <c r="H111" s="164">
        <v>362121</v>
      </c>
      <c r="I111" s="165">
        <f t="shared" ref="I111:I118" si="29">IFERROR(H111/G111-1,"-")</f>
        <v>-0.11783879384057705</v>
      </c>
      <c r="J111" s="164">
        <f t="shared" si="28"/>
        <v>-48372</v>
      </c>
      <c r="K111" s="165">
        <f t="shared" ref="K111:K118" si="30">H111/H$8</f>
        <v>1.834861130196749E-2</v>
      </c>
      <c r="L111" s="166"/>
    </row>
    <row r="112" spans="1:12" s="57" customFormat="1" x14ac:dyDescent="0.25">
      <c r="A112" s="162"/>
      <c r="B112" s="163" t="s">
        <v>118</v>
      </c>
      <c r="C112" s="164">
        <v>33343</v>
      </c>
      <c r="D112" s="164">
        <v>27921</v>
      </c>
      <c r="E112" s="164">
        <v>37035</v>
      </c>
      <c r="F112" s="164">
        <v>33099</v>
      </c>
      <c r="G112" s="164">
        <v>39609</v>
      </c>
      <c r="H112" s="164">
        <v>31484</v>
      </c>
      <c r="I112" s="165">
        <f t="shared" si="29"/>
        <v>-0.20513014718877021</v>
      </c>
      <c r="J112" s="164">
        <f t="shared" si="28"/>
        <v>-8125</v>
      </c>
      <c r="K112" s="165">
        <f t="shared" si="30"/>
        <v>1.5952890835691507E-3</v>
      </c>
      <c r="L112" s="166"/>
    </row>
    <row r="113" spans="1:12" x14ac:dyDescent="0.25">
      <c r="A113" s="162"/>
      <c r="B113" s="163" t="s">
        <v>121</v>
      </c>
      <c r="C113" s="164">
        <v>35236</v>
      </c>
      <c r="D113" s="164">
        <v>35399</v>
      </c>
      <c r="E113" s="164">
        <v>49821</v>
      </c>
      <c r="F113" s="164">
        <v>42952</v>
      </c>
      <c r="G113" s="164">
        <v>63301</v>
      </c>
      <c r="H113" s="164">
        <v>52133</v>
      </c>
      <c r="I113" s="165">
        <f t="shared" si="29"/>
        <v>-0.17642691268700339</v>
      </c>
      <c r="J113" s="164">
        <f t="shared" si="28"/>
        <v>-11168</v>
      </c>
      <c r="K113" s="165">
        <f t="shared" si="30"/>
        <v>2.6415705054538986E-3</v>
      </c>
      <c r="L113" s="81"/>
    </row>
    <row r="114" spans="1:12" x14ac:dyDescent="0.25">
      <c r="A114" s="162"/>
      <c r="B114" s="163" t="s">
        <v>128</v>
      </c>
      <c r="C114" s="164">
        <v>10036</v>
      </c>
      <c r="D114" s="164">
        <v>26570</v>
      </c>
      <c r="E114" s="164">
        <v>22048</v>
      </c>
      <c r="F114" s="164">
        <v>24551</v>
      </c>
      <c r="G114" s="164">
        <v>25667</v>
      </c>
      <c r="H114" s="164">
        <v>16250</v>
      </c>
      <c r="I114" s="165">
        <f t="shared" si="29"/>
        <v>-0.36689133907351856</v>
      </c>
      <c r="J114" s="164">
        <f t="shared" si="28"/>
        <v>-9417</v>
      </c>
      <c r="K114" s="165">
        <f t="shared" si="30"/>
        <v>8.233848179392294E-4</v>
      </c>
      <c r="L114" s="81"/>
    </row>
    <row r="115" spans="1:12" x14ac:dyDescent="0.25">
      <c r="A115" s="162"/>
      <c r="B115" s="163" t="s">
        <v>124</v>
      </c>
      <c r="C115" s="164">
        <v>16223</v>
      </c>
      <c r="D115" s="164">
        <v>27329</v>
      </c>
      <c r="E115" s="164">
        <v>28296</v>
      </c>
      <c r="F115" s="164">
        <v>18839</v>
      </c>
      <c r="G115" s="164">
        <v>21469</v>
      </c>
      <c r="H115" s="164">
        <v>12966</v>
      </c>
      <c r="I115" s="165">
        <f t="shared" si="29"/>
        <v>-0.39605943453351344</v>
      </c>
      <c r="J115" s="164">
        <f t="shared" si="28"/>
        <v>-8503</v>
      </c>
      <c r="K115" s="165">
        <f t="shared" si="30"/>
        <v>6.569850799630799E-4</v>
      </c>
      <c r="L115" s="81"/>
    </row>
    <row r="116" spans="1:12" x14ac:dyDescent="0.25">
      <c r="A116" s="162"/>
      <c r="B116" s="163" t="s">
        <v>133</v>
      </c>
      <c r="C116" s="164">
        <v>277</v>
      </c>
      <c r="D116" s="164">
        <v>3665</v>
      </c>
      <c r="E116" s="164">
        <v>6774</v>
      </c>
      <c r="F116" s="164">
        <v>9961</v>
      </c>
      <c r="G116" s="164">
        <v>6169</v>
      </c>
      <c r="H116" s="164">
        <v>5716</v>
      </c>
      <c r="I116" s="165">
        <f t="shared" si="29"/>
        <v>-7.3431674501539979E-2</v>
      </c>
      <c r="J116" s="164">
        <f t="shared" si="28"/>
        <v>-453</v>
      </c>
      <c r="K116" s="165">
        <f t="shared" si="30"/>
        <v>2.8962877657480831E-4</v>
      </c>
      <c r="L116" s="81"/>
    </row>
    <row r="117" spans="1:12" x14ac:dyDescent="0.25">
      <c r="A117" s="162" t="s">
        <v>149</v>
      </c>
      <c r="B117" s="163" t="s">
        <v>136</v>
      </c>
      <c r="C117" s="164">
        <v>98</v>
      </c>
      <c r="D117" s="164">
        <v>5242</v>
      </c>
      <c r="E117" s="164">
        <v>4254</v>
      </c>
      <c r="F117" s="164">
        <v>8870</v>
      </c>
      <c r="G117" s="164">
        <v>5018</v>
      </c>
      <c r="H117" s="164">
        <v>4780</v>
      </c>
      <c r="I117" s="165">
        <f t="shared" si="29"/>
        <v>-4.7429254683140742E-2</v>
      </c>
      <c r="J117" s="164">
        <f t="shared" si="28"/>
        <v>-238</v>
      </c>
      <c r="K117" s="165">
        <f t="shared" si="30"/>
        <v>2.4220181106150872E-4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41572</v>
      </c>
      <c r="D118" s="169">
        <f t="shared" si="31"/>
        <v>121629</v>
      </c>
      <c r="E118" s="169">
        <f t="shared" si="31"/>
        <v>123376</v>
      </c>
      <c r="F118" s="169">
        <f t="shared" si="31"/>
        <v>151583</v>
      </c>
      <c r="G118" s="169">
        <f t="shared" si="31"/>
        <v>146155</v>
      </c>
      <c r="H118" s="169">
        <f t="shared" si="31"/>
        <v>126285</v>
      </c>
      <c r="I118" s="170">
        <f t="shared" si="29"/>
        <v>-0.13595155827717154</v>
      </c>
      <c r="J118" s="169">
        <f>H118-G118</f>
        <v>-19870</v>
      </c>
      <c r="K118" s="170">
        <f t="shared" si="30"/>
        <v>6.3988401066741897E-3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148140</v>
      </c>
      <c r="D120" s="176">
        <v>301230</v>
      </c>
      <c r="E120" s="176">
        <v>335879</v>
      </c>
      <c r="F120" s="176">
        <v>346106</v>
      </c>
      <c r="G120" s="176">
        <v>351506</v>
      </c>
      <c r="H120" s="176">
        <v>362919</v>
      </c>
      <c r="I120" s="177">
        <f>IFERROR(H120/G120-1,"-")</f>
        <v>3.2468862551421562E-2</v>
      </c>
      <c r="J120" s="176">
        <f>H120-G120</f>
        <v>11413</v>
      </c>
      <c r="K120" s="177">
        <f>H120/H$8</f>
        <v>1.8389045830257675E-2</v>
      </c>
      <c r="L120" s="81"/>
    </row>
    <row r="121" spans="1:12" x14ac:dyDescent="0.25">
      <c r="A121" s="162" t="s">
        <v>101</v>
      </c>
      <c r="B121" s="159" t="s">
        <v>102</v>
      </c>
      <c r="C121" s="160">
        <v>92186</v>
      </c>
      <c r="D121" s="160">
        <v>153498</v>
      </c>
      <c r="E121" s="160">
        <v>180679</v>
      </c>
      <c r="F121" s="160">
        <v>179982</v>
      </c>
      <c r="G121" s="160">
        <v>199199</v>
      </c>
      <c r="H121" s="160">
        <v>201025</v>
      </c>
      <c r="I121" s="161">
        <f>IFERROR(H121/G121-1,"-")</f>
        <v>9.166712684300693E-3</v>
      </c>
      <c r="J121" s="160">
        <f t="shared" ref="J121:J131" si="32">H121-G121</f>
        <v>1826</v>
      </c>
      <c r="K121" s="161">
        <f>H121/H$8</f>
        <v>1.0185903570845145E-2</v>
      </c>
      <c r="L121" s="81"/>
    </row>
    <row r="122" spans="1:12" x14ac:dyDescent="0.25">
      <c r="A122" s="162" t="s">
        <v>108</v>
      </c>
      <c r="B122" s="163" t="s">
        <v>108</v>
      </c>
      <c r="C122" s="164">
        <v>43538</v>
      </c>
      <c r="D122" s="164">
        <v>71529</v>
      </c>
      <c r="E122" s="164">
        <v>74982</v>
      </c>
      <c r="F122" s="164">
        <v>77137</v>
      </c>
      <c r="G122" s="164">
        <v>92475</v>
      </c>
      <c r="H122" s="164">
        <v>95309</v>
      </c>
      <c r="I122" s="165">
        <f>IFERROR(H122/G122-1,"-")</f>
        <v>3.0646120573127877E-2</v>
      </c>
      <c r="J122" s="164">
        <f t="shared" si="32"/>
        <v>2834</v>
      </c>
      <c r="K122" s="165">
        <f>H122/H$8</f>
        <v>4.8292912992596937E-3</v>
      </c>
      <c r="L122" s="81"/>
    </row>
    <row r="123" spans="1:12" x14ac:dyDescent="0.25">
      <c r="A123" s="162" t="s">
        <v>105</v>
      </c>
      <c r="B123" s="163" t="s">
        <v>105</v>
      </c>
      <c r="C123" s="164">
        <v>48648</v>
      </c>
      <c r="D123" s="164">
        <v>81969</v>
      </c>
      <c r="E123" s="164">
        <v>105697</v>
      </c>
      <c r="F123" s="164">
        <v>102845</v>
      </c>
      <c r="G123" s="164">
        <v>106724</v>
      </c>
      <c r="H123" s="164">
        <v>105716</v>
      </c>
      <c r="I123" s="165">
        <f>IFERROR(H123/G123-1,"-")</f>
        <v>-9.4449233536973987E-3</v>
      </c>
      <c r="J123" s="164">
        <f t="shared" si="32"/>
        <v>-1008</v>
      </c>
      <c r="K123" s="165">
        <f>H123/H$8</f>
        <v>5.3566122715854514E-3</v>
      </c>
      <c r="L123" s="81"/>
    </row>
    <row r="124" spans="1:12" x14ac:dyDescent="0.25">
      <c r="A124" s="162"/>
      <c r="B124" s="159" t="s">
        <v>112</v>
      </c>
      <c r="C124" s="160">
        <v>55954</v>
      </c>
      <c r="D124" s="160">
        <v>147732</v>
      </c>
      <c r="E124" s="160">
        <v>155200</v>
      </c>
      <c r="F124" s="160">
        <v>166124</v>
      </c>
      <c r="G124" s="160">
        <v>152307</v>
      </c>
      <c r="H124" s="160">
        <v>161894</v>
      </c>
      <c r="I124" s="161">
        <f>IFERROR(H124/G124-1,"-")</f>
        <v>6.2945235609656702E-2</v>
      </c>
      <c r="J124" s="160">
        <f t="shared" si="32"/>
        <v>9587</v>
      </c>
      <c r="K124" s="161">
        <f>H124/H$8</f>
        <v>8.2031422594125297E-3</v>
      </c>
      <c r="L124" s="81"/>
    </row>
    <row r="125" spans="1:12" s="57" customFormat="1" x14ac:dyDescent="0.25">
      <c r="A125" s="162"/>
      <c r="B125" s="163" t="s">
        <v>115</v>
      </c>
      <c r="C125" s="164">
        <v>2290</v>
      </c>
      <c r="D125" s="164">
        <v>19804</v>
      </c>
      <c r="E125" s="164">
        <v>19104</v>
      </c>
      <c r="F125" s="164">
        <v>23608</v>
      </c>
      <c r="G125" s="164">
        <v>18207</v>
      </c>
      <c r="H125" s="164">
        <v>18164</v>
      </c>
      <c r="I125" s="165">
        <f t="shared" ref="I125:I132" si="33">IFERROR(H125/G125-1,"-")</f>
        <v>-2.3617290053276063E-3</v>
      </c>
      <c r="J125" s="164">
        <f t="shared" si="32"/>
        <v>-43</v>
      </c>
      <c r="K125" s="165">
        <f t="shared" ref="K125:K132" si="34">H125/H$8</f>
        <v>9.203668820337331E-4</v>
      </c>
      <c r="L125" s="166"/>
    </row>
    <row r="126" spans="1:12" s="57" customFormat="1" x14ac:dyDescent="0.25">
      <c r="A126" s="162"/>
      <c r="B126" s="163" t="s">
        <v>118</v>
      </c>
      <c r="C126" s="164">
        <v>6124</v>
      </c>
      <c r="D126" s="164">
        <v>18108</v>
      </c>
      <c r="E126" s="164">
        <v>24437</v>
      </c>
      <c r="F126" s="164">
        <v>23985</v>
      </c>
      <c r="G126" s="164">
        <v>23413</v>
      </c>
      <c r="H126" s="164">
        <v>24692</v>
      </c>
      <c r="I126" s="165">
        <f t="shared" si="33"/>
        <v>5.4627770896510386E-2</v>
      </c>
      <c r="J126" s="164">
        <f t="shared" si="32"/>
        <v>1279</v>
      </c>
      <c r="K126" s="165">
        <f t="shared" si="34"/>
        <v>1.2511395645880279E-3</v>
      </c>
      <c r="L126" s="166"/>
    </row>
    <row r="127" spans="1:12" x14ac:dyDescent="0.25">
      <c r="A127" s="162"/>
      <c r="B127" s="163" t="s">
        <v>121</v>
      </c>
      <c r="C127" s="164">
        <v>8235</v>
      </c>
      <c r="D127" s="164">
        <v>12644</v>
      </c>
      <c r="E127" s="164">
        <v>15508</v>
      </c>
      <c r="F127" s="164">
        <v>14241</v>
      </c>
      <c r="G127" s="164">
        <v>13040</v>
      </c>
      <c r="H127" s="164">
        <v>14219</v>
      </c>
      <c r="I127" s="165">
        <f t="shared" si="33"/>
        <v>9.0414110429447803E-2</v>
      </c>
      <c r="J127" s="164">
        <f t="shared" si="32"/>
        <v>1179</v>
      </c>
      <c r="K127" s="165">
        <f t="shared" si="34"/>
        <v>7.2047438315556329E-4</v>
      </c>
      <c r="L127" s="81"/>
    </row>
    <row r="128" spans="1:12" x14ac:dyDescent="0.25">
      <c r="A128" s="162"/>
      <c r="B128" s="163" t="s">
        <v>128</v>
      </c>
      <c r="C128" s="164">
        <v>1068</v>
      </c>
      <c r="D128" s="164">
        <v>3483</v>
      </c>
      <c r="E128" s="164">
        <v>3864</v>
      </c>
      <c r="F128" s="164">
        <v>4135</v>
      </c>
      <c r="G128" s="164">
        <v>4656</v>
      </c>
      <c r="H128" s="164">
        <v>5210</v>
      </c>
      <c r="I128" s="165">
        <f t="shared" si="33"/>
        <v>0.11898625429553267</v>
      </c>
      <c r="J128" s="164">
        <f t="shared" si="32"/>
        <v>554</v>
      </c>
      <c r="K128" s="165">
        <f t="shared" si="34"/>
        <v>2.639898400900545E-4</v>
      </c>
      <c r="L128" s="81"/>
    </row>
    <row r="129" spans="1:12" x14ac:dyDescent="0.25">
      <c r="A129" s="162"/>
      <c r="B129" s="163" t="s">
        <v>124</v>
      </c>
      <c r="C129" s="164">
        <v>856</v>
      </c>
      <c r="D129" s="164">
        <v>2733</v>
      </c>
      <c r="E129" s="164">
        <v>3285</v>
      </c>
      <c r="F129" s="164">
        <v>3317</v>
      </c>
      <c r="G129" s="164">
        <v>3524</v>
      </c>
      <c r="H129" s="164">
        <v>3728</v>
      </c>
      <c r="I129" s="165">
        <f t="shared" si="33"/>
        <v>5.7888762769580104E-2</v>
      </c>
      <c r="J129" s="164">
        <f t="shared" si="32"/>
        <v>204</v>
      </c>
      <c r="K129" s="165">
        <f t="shared" si="34"/>
        <v>1.8889714469399677E-4</v>
      </c>
      <c r="L129" s="81"/>
    </row>
    <row r="130" spans="1:12" x14ac:dyDescent="0.25">
      <c r="A130" s="162"/>
      <c r="B130" s="163" t="s">
        <v>133</v>
      </c>
      <c r="C130" s="164">
        <v>179</v>
      </c>
      <c r="D130" s="164">
        <v>1578</v>
      </c>
      <c r="E130" s="164">
        <v>2027</v>
      </c>
      <c r="F130" s="164">
        <v>2833</v>
      </c>
      <c r="G130" s="164">
        <v>1771</v>
      </c>
      <c r="H130" s="164">
        <v>1686</v>
      </c>
      <c r="I130" s="165">
        <f t="shared" si="33"/>
        <v>-4.7995482778091514E-2</v>
      </c>
      <c r="J130" s="164">
        <f t="shared" si="32"/>
        <v>-85</v>
      </c>
      <c r="K130" s="165">
        <f t="shared" si="34"/>
        <v>8.542934172587943E-5</v>
      </c>
      <c r="L130" s="81"/>
    </row>
    <row r="131" spans="1:12" x14ac:dyDescent="0.25">
      <c r="A131" s="162" t="s">
        <v>149</v>
      </c>
      <c r="B131" s="163" t="s">
        <v>136</v>
      </c>
      <c r="C131" s="164">
        <v>413</v>
      </c>
      <c r="D131" s="164">
        <v>2435</v>
      </c>
      <c r="E131" s="164">
        <v>2962</v>
      </c>
      <c r="F131" s="164">
        <v>3287</v>
      </c>
      <c r="G131" s="164">
        <v>2815</v>
      </c>
      <c r="H131" s="164">
        <v>2929</v>
      </c>
      <c r="I131" s="165">
        <f t="shared" si="33"/>
        <v>4.0497335701598525E-2</v>
      </c>
      <c r="J131" s="164">
        <f t="shared" si="32"/>
        <v>114</v>
      </c>
      <c r="K131" s="165">
        <f t="shared" si="34"/>
        <v>1.4841194656886172E-4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36789</v>
      </c>
      <c r="D132" s="169">
        <f t="shared" si="35"/>
        <v>86947</v>
      </c>
      <c r="E132" s="169">
        <f t="shared" si="35"/>
        <v>84013</v>
      </c>
      <c r="F132" s="169">
        <f t="shared" si="35"/>
        <v>90718</v>
      </c>
      <c r="G132" s="169">
        <f t="shared" si="35"/>
        <v>84881</v>
      </c>
      <c r="H132" s="169">
        <f t="shared" si="35"/>
        <v>91266</v>
      </c>
      <c r="I132" s="170">
        <f t="shared" si="33"/>
        <v>7.5222959201705963E-2</v>
      </c>
      <c r="J132" s="169">
        <f>H132-G132</f>
        <v>6385</v>
      </c>
      <c r="K132" s="170">
        <f t="shared" si="34"/>
        <v>4.6244331565564135E-3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193247</v>
      </c>
      <c r="D134" s="176">
        <v>975225</v>
      </c>
      <c r="E134" s="176">
        <v>1070924</v>
      </c>
      <c r="F134" s="176">
        <v>1164882</v>
      </c>
      <c r="G134" s="176">
        <v>1151383</v>
      </c>
      <c r="H134" s="176">
        <v>1149427</v>
      </c>
      <c r="I134" s="177">
        <f>IFERROR(H134/G134-1,"-")</f>
        <v>-1.6988265416459924E-3</v>
      </c>
      <c r="J134" s="176">
        <f>H134-G134</f>
        <v>-1956</v>
      </c>
      <c r="K134" s="177">
        <f>H134/H$8</f>
        <v>5.8241276377195977E-2</v>
      </c>
      <c r="L134" s="81"/>
    </row>
    <row r="135" spans="1:12" x14ac:dyDescent="0.25">
      <c r="A135" s="162" t="s">
        <v>101</v>
      </c>
      <c r="B135" s="159" t="s">
        <v>102</v>
      </c>
      <c r="C135" s="160">
        <v>67362</v>
      </c>
      <c r="D135" s="160">
        <v>53266</v>
      </c>
      <c r="E135" s="160">
        <v>73939</v>
      </c>
      <c r="F135" s="160">
        <v>51739</v>
      </c>
      <c r="G135" s="160">
        <v>55778</v>
      </c>
      <c r="H135" s="160">
        <v>81381</v>
      </c>
      <c r="I135" s="161">
        <f>IFERROR(H135/G135-1,"-")</f>
        <v>0.45901609953745215</v>
      </c>
      <c r="J135" s="160">
        <f t="shared" ref="J135:J145" si="36">H135-G135</f>
        <v>25603</v>
      </c>
      <c r="K135" s="161">
        <f>H135/H$8</f>
        <v>4.123561838074611E-3</v>
      </c>
      <c r="L135" s="81"/>
    </row>
    <row r="136" spans="1:12" x14ac:dyDescent="0.25">
      <c r="A136" s="162" t="s">
        <v>108</v>
      </c>
      <c r="B136" s="163" t="s">
        <v>108</v>
      </c>
      <c r="C136" s="164">
        <v>43296</v>
      </c>
      <c r="D136" s="164">
        <v>27987</v>
      </c>
      <c r="E136" s="164">
        <v>44225</v>
      </c>
      <c r="F136" s="164">
        <v>26162</v>
      </c>
      <c r="G136" s="164">
        <v>23005</v>
      </c>
      <c r="H136" s="164">
        <v>36915</v>
      </c>
      <c r="I136" s="165">
        <f>IFERROR(H136/G136-1,"-")</f>
        <v>0.60465116279069764</v>
      </c>
      <c r="J136" s="164">
        <f t="shared" si="36"/>
        <v>13910</v>
      </c>
      <c r="K136" s="165">
        <f>H136/H$8</f>
        <v>1.8704769571831787E-3</v>
      </c>
      <c r="L136" s="81"/>
    </row>
    <row r="137" spans="1:12" x14ac:dyDescent="0.25">
      <c r="A137" s="162" t="s">
        <v>105</v>
      </c>
      <c r="B137" s="163" t="s">
        <v>105</v>
      </c>
      <c r="C137" s="164">
        <v>24066</v>
      </c>
      <c r="D137" s="164">
        <v>25279</v>
      </c>
      <c r="E137" s="164">
        <v>29714</v>
      </c>
      <c r="F137" s="164">
        <v>25577</v>
      </c>
      <c r="G137" s="164">
        <v>32773</v>
      </c>
      <c r="H137" s="164">
        <v>44466</v>
      </c>
      <c r="I137" s="165">
        <f>IFERROR(H137/G137-1,"-")</f>
        <v>0.35678759954840866</v>
      </c>
      <c r="J137" s="164">
        <f t="shared" si="36"/>
        <v>11693</v>
      </c>
      <c r="K137" s="165">
        <f>H137/H$8</f>
        <v>2.2530848808914325E-3</v>
      </c>
      <c r="L137" s="81"/>
    </row>
    <row r="138" spans="1:12" x14ac:dyDescent="0.25">
      <c r="A138" s="162"/>
      <c r="B138" s="159" t="s">
        <v>112</v>
      </c>
      <c r="C138" s="160">
        <v>125885</v>
      </c>
      <c r="D138" s="160">
        <v>921959</v>
      </c>
      <c r="E138" s="160">
        <v>996985</v>
      </c>
      <c r="F138" s="160">
        <v>1113143</v>
      </c>
      <c r="G138" s="160">
        <v>1095605</v>
      </c>
      <c r="H138" s="160">
        <v>1068046</v>
      </c>
      <c r="I138" s="161">
        <f>IFERROR(H138/G138-1,"-")</f>
        <v>-2.5154138580966712E-2</v>
      </c>
      <c r="J138" s="160">
        <f t="shared" si="36"/>
        <v>-27559</v>
      </c>
      <c r="K138" s="161">
        <f>H138/H$8</f>
        <v>5.411771453912137E-2</v>
      </c>
      <c r="L138" s="81"/>
    </row>
    <row r="139" spans="1:12" s="57" customFormat="1" x14ac:dyDescent="0.25">
      <c r="A139" s="162"/>
      <c r="B139" s="163" t="s">
        <v>115</v>
      </c>
      <c r="C139" s="164">
        <v>6335</v>
      </c>
      <c r="D139" s="164">
        <v>406353</v>
      </c>
      <c r="E139" s="164">
        <v>401464</v>
      </c>
      <c r="F139" s="164">
        <v>492611</v>
      </c>
      <c r="G139" s="164">
        <v>512530</v>
      </c>
      <c r="H139" s="164">
        <v>486965</v>
      </c>
      <c r="I139" s="165">
        <f t="shared" ref="I139:I146" si="37">IFERROR(H139/G139-1,"-")</f>
        <v>-4.98800070239791E-2</v>
      </c>
      <c r="J139" s="164">
        <f t="shared" si="36"/>
        <v>-25565</v>
      </c>
      <c r="K139" s="165">
        <f t="shared" ref="K139:K146" si="38">H139/H$8</f>
        <v>2.4674436176478576E-2</v>
      </c>
      <c r="L139" s="166"/>
    </row>
    <row r="140" spans="1:12" s="57" customFormat="1" x14ac:dyDescent="0.25">
      <c r="A140" s="162"/>
      <c r="B140" s="163" t="s">
        <v>118</v>
      </c>
      <c r="C140" s="164">
        <v>15964</v>
      </c>
      <c r="D140" s="164">
        <v>68439</v>
      </c>
      <c r="E140" s="164">
        <v>99467</v>
      </c>
      <c r="F140" s="164">
        <v>115585</v>
      </c>
      <c r="G140" s="164">
        <v>107061</v>
      </c>
      <c r="H140" s="164">
        <v>96093</v>
      </c>
      <c r="I140" s="165">
        <f t="shared" si="37"/>
        <v>-0.10244626894947739</v>
      </c>
      <c r="J140" s="164">
        <f t="shared" si="36"/>
        <v>-10968</v>
      </c>
      <c r="K140" s="165">
        <f t="shared" si="38"/>
        <v>4.8690164498605771E-3</v>
      </c>
      <c r="L140" s="166"/>
    </row>
    <row r="141" spans="1:12" x14ac:dyDescent="0.25">
      <c r="A141" s="162"/>
      <c r="B141" s="163" t="s">
        <v>121</v>
      </c>
      <c r="C141" s="164">
        <v>30470</v>
      </c>
      <c r="D141" s="164">
        <v>99586</v>
      </c>
      <c r="E141" s="164">
        <v>95929</v>
      </c>
      <c r="F141" s="164">
        <v>103986</v>
      </c>
      <c r="G141" s="164">
        <v>92633</v>
      </c>
      <c r="H141" s="164">
        <v>93586</v>
      </c>
      <c r="I141" s="165">
        <f t="shared" si="37"/>
        <v>1.0287910355920582E-2</v>
      </c>
      <c r="J141" s="164">
        <f t="shared" si="36"/>
        <v>953</v>
      </c>
      <c r="K141" s="165">
        <f t="shared" si="38"/>
        <v>4.7419871736406605E-3</v>
      </c>
      <c r="L141" s="81"/>
    </row>
    <row r="142" spans="1:12" x14ac:dyDescent="0.25">
      <c r="A142" s="162"/>
      <c r="B142" s="163" t="s">
        <v>128</v>
      </c>
      <c r="C142" s="164">
        <v>1849</v>
      </c>
      <c r="D142" s="164">
        <v>35752</v>
      </c>
      <c r="E142" s="164">
        <v>41803</v>
      </c>
      <c r="F142" s="164">
        <v>38042</v>
      </c>
      <c r="G142" s="164">
        <v>29989</v>
      </c>
      <c r="H142" s="164">
        <v>26708</v>
      </c>
      <c r="I142" s="165">
        <f t="shared" si="37"/>
        <v>-0.10940678248691182</v>
      </c>
      <c r="J142" s="164">
        <f t="shared" si="36"/>
        <v>-3281</v>
      </c>
      <c r="K142" s="165">
        <f t="shared" si="38"/>
        <v>1.3532899518474424E-3</v>
      </c>
      <c r="L142" s="81"/>
    </row>
    <row r="143" spans="1:12" x14ac:dyDescent="0.25">
      <c r="A143" s="162"/>
      <c r="B143" s="163" t="s">
        <v>124</v>
      </c>
      <c r="C143" s="164">
        <v>4557</v>
      </c>
      <c r="D143" s="164">
        <v>18876</v>
      </c>
      <c r="E143" s="164">
        <v>23675</v>
      </c>
      <c r="F143" s="164">
        <v>28891</v>
      </c>
      <c r="G143" s="164">
        <v>20276</v>
      </c>
      <c r="H143" s="164">
        <v>20575</v>
      </c>
      <c r="I143" s="165">
        <f t="shared" si="37"/>
        <v>1.4746498323140678E-2</v>
      </c>
      <c r="J143" s="164">
        <f t="shared" si="36"/>
        <v>299</v>
      </c>
      <c r="K143" s="165">
        <f t="shared" si="38"/>
        <v>1.0425318540984397E-3</v>
      </c>
      <c r="L143" s="81"/>
    </row>
    <row r="144" spans="1:12" x14ac:dyDescent="0.25">
      <c r="A144" s="162"/>
      <c r="B144" s="163" t="s">
        <v>133</v>
      </c>
      <c r="C144" s="164">
        <v>422</v>
      </c>
      <c r="D144" s="164">
        <v>14520</v>
      </c>
      <c r="E144" s="164">
        <v>18510</v>
      </c>
      <c r="F144" s="164">
        <v>15818</v>
      </c>
      <c r="G144" s="164">
        <v>18317</v>
      </c>
      <c r="H144" s="164">
        <v>16127</v>
      </c>
      <c r="I144" s="165">
        <f t="shared" si="37"/>
        <v>-0.11956106349293005</v>
      </c>
      <c r="J144" s="164">
        <f t="shared" si="36"/>
        <v>-2190</v>
      </c>
      <c r="K144" s="165">
        <f t="shared" si="38"/>
        <v>8.1715242824036637E-4</v>
      </c>
      <c r="L144" s="81"/>
    </row>
    <row r="145" spans="1:12" x14ac:dyDescent="0.25">
      <c r="A145" s="162" t="s">
        <v>149</v>
      </c>
      <c r="B145" s="163" t="s">
        <v>136</v>
      </c>
      <c r="C145" s="164">
        <v>206</v>
      </c>
      <c r="D145" s="164">
        <v>6498</v>
      </c>
      <c r="E145" s="164">
        <v>12686</v>
      </c>
      <c r="F145" s="164">
        <v>11456</v>
      </c>
      <c r="G145" s="164">
        <v>8932</v>
      </c>
      <c r="H145" s="164">
        <v>9159</v>
      </c>
      <c r="I145" s="165">
        <f t="shared" si="37"/>
        <v>2.5414240931482368E-2</v>
      </c>
      <c r="J145" s="164">
        <f t="shared" si="36"/>
        <v>227</v>
      </c>
      <c r="K145" s="165">
        <f t="shared" si="38"/>
        <v>4.6408501830802479E-4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66082</v>
      </c>
      <c r="D146" s="169">
        <f t="shared" si="39"/>
        <v>271935</v>
      </c>
      <c r="E146" s="169">
        <f t="shared" si="39"/>
        <v>303451</v>
      </c>
      <c r="F146" s="169">
        <f t="shared" si="39"/>
        <v>306754</v>
      </c>
      <c r="G146" s="169">
        <f t="shared" si="39"/>
        <v>305867</v>
      </c>
      <c r="H146" s="169">
        <f t="shared" si="39"/>
        <v>318833</v>
      </c>
      <c r="I146" s="170">
        <f t="shared" si="37"/>
        <v>4.2390973854649294E-2</v>
      </c>
      <c r="J146" s="169">
        <f>H146-G146</f>
        <v>12966</v>
      </c>
      <c r="K146" s="170">
        <f t="shared" si="38"/>
        <v>1.6155215486647282E-2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97296</v>
      </c>
      <c r="D148" s="176">
        <v>341012</v>
      </c>
      <c r="E148" s="176">
        <v>470024</v>
      </c>
      <c r="F148" s="176">
        <v>444567</v>
      </c>
      <c r="G148" s="176">
        <v>422840</v>
      </c>
      <c r="H148" s="176">
        <v>332311</v>
      </c>
      <c r="I148" s="177">
        <f>IFERROR(H148/G148-1,"-")</f>
        <v>-0.21409753098098572</v>
      </c>
      <c r="J148" s="176">
        <f>H148-G148</f>
        <v>-90529</v>
      </c>
      <c r="K148" s="177">
        <f>H148/H$8</f>
        <v>1.6838143522104818E-2</v>
      </c>
      <c r="L148" s="81"/>
    </row>
    <row r="149" spans="1:12" x14ac:dyDescent="0.25">
      <c r="A149" s="162" t="s">
        <v>101</v>
      </c>
      <c r="B149" s="159" t="s">
        <v>102</v>
      </c>
      <c r="C149" s="160">
        <v>50394</v>
      </c>
      <c r="D149" s="160">
        <v>141025</v>
      </c>
      <c r="E149" s="160">
        <v>186425</v>
      </c>
      <c r="F149" s="160">
        <v>177172</v>
      </c>
      <c r="G149" s="160">
        <v>156611</v>
      </c>
      <c r="H149" s="160">
        <v>91218</v>
      </c>
      <c r="I149" s="161">
        <f>IFERROR(H149/G149-1,"-")</f>
        <v>-0.41755049134479694</v>
      </c>
      <c r="J149" s="160">
        <f t="shared" ref="J149:J159" si="40">H149-G149</f>
        <v>-65393</v>
      </c>
      <c r="K149" s="161">
        <f>H149/H$8</f>
        <v>4.6220010044788077E-3</v>
      </c>
      <c r="L149" s="81"/>
    </row>
    <row r="150" spans="1:12" x14ac:dyDescent="0.25">
      <c r="A150" s="162" t="s">
        <v>108</v>
      </c>
      <c r="B150" s="163" t="s">
        <v>108</v>
      </c>
      <c r="C150" s="164">
        <v>39820</v>
      </c>
      <c r="D150" s="164">
        <v>78792</v>
      </c>
      <c r="E150" s="164">
        <v>122963</v>
      </c>
      <c r="F150" s="164">
        <v>119017</v>
      </c>
      <c r="G150" s="164">
        <v>94684</v>
      </c>
      <c r="H150" s="164">
        <v>18629</v>
      </c>
      <c r="I150" s="165">
        <f>IFERROR(H150/G150-1,"-")</f>
        <v>-0.80325081323138015</v>
      </c>
      <c r="J150" s="164">
        <f t="shared" si="40"/>
        <v>-76055</v>
      </c>
      <c r="K150" s="165">
        <f>H150/H$8</f>
        <v>9.4392835528553268E-4</v>
      </c>
      <c r="L150" s="81"/>
    </row>
    <row r="151" spans="1:12" x14ac:dyDescent="0.25">
      <c r="A151" s="162" t="s">
        <v>105</v>
      </c>
      <c r="B151" s="163" t="s">
        <v>105</v>
      </c>
      <c r="C151" s="164">
        <v>10574</v>
      </c>
      <c r="D151" s="164">
        <v>62233</v>
      </c>
      <c r="E151" s="164">
        <v>63462</v>
      </c>
      <c r="F151" s="164">
        <v>58155</v>
      </c>
      <c r="G151" s="164">
        <v>61927</v>
      </c>
      <c r="H151" s="164">
        <v>72589</v>
      </c>
      <c r="I151" s="165">
        <f>IFERROR(H151/G151-1,"-")</f>
        <v>0.17217045876596648</v>
      </c>
      <c r="J151" s="164">
        <f t="shared" si="40"/>
        <v>10662</v>
      </c>
      <c r="K151" s="165">
        <f>H151/H$8</f>
        <v>3.6780726491932756E-3</v>
      </c>
      <c r="L151" s="81"/>
    </row>
    <row r="152" spans="1:12" x14ac:dyDescent="0.25">
      <c r="A152" s="162"/>
      <c r="B152" s="159" t="s">
        <v>112</v>
      </c>
      <c r="C152" s="160">
        <v>46902</v>
      </c>
      <c r="D152" s="160">
        <v>199987</v>
      </c>
      <c r="E152" s="160">
        <v>283599</v>
      </c>
      <c r="F152" s="160">
        <v>267395</v>
      </c>
      <c r="G152" s="160">
        <v>266229</v>
      </c>
      <c r="H152" s="160">
        <v>241093</v>
      </c>
      <c r="I152" s="161">
        <f>IFERROR(H152/G152-1,"-")</f>
        <v>-9.4414958550721351E-2</v>
      </c>
      <c r="J152" s="160">
        <f t="shared" si="40"/>
        <v>-25136</v>
      </c>
      <c r="K152" s="161">
        <f>H152/H$8</f>
        <v>1.2216142517626009E-2</v>
      </c>
      <c r="L152" s="81"/>
    </row>
    <row r="153" spans="1:12" s="57" customFormat="1" x14ac:dyDescent="0.25">
      <c r="A153" s="162"/>
      <c r="B153" s="163" t="s">
        <v>115</v>
      </c>
      <c r="C153" s="164">
        <v>1645</v>
      </c>
      <c r="D153" s="164">
        <v>74624</v>
      </c>
      <c r="E153" s="164">
        <v>112992</v>
      </c>
      <c r="F153" s="164">
        <v>101036</v>
      </c>
      <c r="G153" s="164">
        <v>63042</v>
      </c>
      <c r="H153" s="164">
        <v>83464</v>
      </c>
      <c r="I153" s="165">
        <f t="shared" ref="I153:I160" si="41">IFERROR(H153/G153-1,"-")</f>
        <v>0.32394276831318813</v>
      </c>
      <c r="J153" s="164">
        <f t="shared" si="40"/>
        <v>20422</v>
      </c>
      <c r="K153" s="165">
        <f t="shared" ref="K153:K160" si="42">H153/H$8</f>
        <v>4.2291071042756829E-3</v>
      </c>
      <c r="L153" s="166"/>
    </row>
    <row r="154" spans="1:12" s="57" customFormat="1" x14ac:dyDescent="0.25">
      <c r="A154" s="162"/>
      <c r="B154" s="163" t="s">
        <v>118</v>
      </c>
      <c r="C154" s="164">
        <v>13667</v>
      </c>
      <c r="D154" s="164">
        <v>55156</v>
      </c>
      <c r="E154" s="164">
        <v>59967</v>
      </c>
      <c r="F154" s="164">
        <v>61398</v>
      </c>
      <c r="G154" s="164">
        <v>56790</v>
      </c>
      <c r="H154" s="164">
        <v>54509</v>
      </c>
      <c r="I154" s="165">
        <f t="shared" si="41"/>
        <v>-4.0165522098961071E-2</v>
      </c>
      <c r="J154" s="164">
        <f t="shared" si="40"/>
        <v>-2281</v>
      </c>
      <c r="K154" s="165">
        <f t="shared" si="42"/>
        <v>2.761962033295351E-3</v>
      </c>
      <c r="L154" s="166"/>
    </row>
    <row r="155" spans="1:12" x14ac:dyDescent="0.25">
      <c r="A155" s="162"/>
      <c r="B155" s="163" t="s">
        <v>121</v>
      </c>
      <c r="C155" s="164">
        <v>11423</v>
      </c>
      <c r="D155" s="164">
        <v>18656</v>
      </c>
      <c r="E155" s="164">
        <v>39765</v>
      </c>
      <c r="F155" s="164">
        <v>27279</v>
      </c>
      <c r="G155" s="164">
        <v>79364</v>
      </c>
      <c r="H155" s="164">
        <v>44771</v>
      </c>
      <c r="I155" s="165">
        <f t="shared" si="41"/>
        <v>-0.43587772793709989</v>
      </c>
      <c r="J155" s="164">
        <f t="shared" si="40"/>
        <v>-34593</v>
      </c>
      <c r="K155" s="165">
        <f t="shared" si="42"/>
        <v>2.268539180551215E-3</v>
      </c>
      <c r="L155" s="81"/>
    </row>
    <row r="156" spans="1:12" x14ac:dyDescent="0.25">
      <c r="A156" s="162"/>
      <c r="B156" s="163" t="s">
        <v>128</v>
      </c>
      <c r="C156" s="164">
        <v>1484</v>
      </c>
      <c r="D156" s="164">
        <v>4486</v>
      </c>
      <c r="E156" s="164">
        <v>6557</v>
      </c>
      <c r="F156" s="164">
        <v>8762</v>
      </c>
      <c r="G156" s="164">
        <v>7285</v>
      </c>
      <c r="H156" s="164">
        <v>6632</v>
      </c>
      <c r="I156" s="165">
        <f t="shared" si="41"/>
        <v>-8.9636238846945826E-2</v>
      </c>
      <c r="J156" s="164">
        <f t="shared" si="40"/>
        <v>-653</v>
      </c>
      <c r="K156" s="165">
        <f t="shared" si="42"/>
        <v>3.3604234538910582E-4</v>
      </c>
      <c r="L156" s="81"/>
    </row>
    <row r="157" spans="1:12" x14ac:dyDescent="0.25">
      <c r="A157" s="162"/>
      <c r="B157" s="163" t="s">
        <v>124</v>
      </c>
      <c r="C157" s="164">
        <v>2739</v>
      </c>
      <c r="D157" s="164">
        <v>15118</v>
      </c>
      <c r="E157" s="164">
        <v>15064</v>
      </c>
      <c r="F157" s="164">
        <v>13008</v>
      </c>
      <c r="G157" s="164">
        <v>10181</v>
      </c>
      <c r="H157" s="164">
        <v>6684</v>
      </c>
      <c r="I157" s="165">
        <f t="shared" si="41"/>
        <v>-0.34348295845201848</v>
      </c>
      <c r="J157" s="164">
        <f t="shared" si="40"/>
        <v>-3497</v>
      </c>
      <c r="K157" s="165">
        <f t="shared" si="42"/>
        <v>3.3867717680651134E-4</v>
      </c>
      <c r="L157" s="81"/>
    </row>
    <row r="158" spans="1:12" x14ac:dyDescent="0.25">
      <c r="A158" s="162"/>
      <c r="B158" s="163" t="s">
        <v>133</v>
      </c>
      <c r="C158" s="164">
        <v>235</v>
      </c>
      <c r="D158" s="164">
        <v>1381</v>
      </c>
      <c r="E158" s="164">
        <v>3093</v>
      </c>
      <c r="F158" s="164">
        <v>2100</v>
      </c>
      <c r="G158" s="164">
        <v>1642</v>
      </c>
      <c r="H158" s="164">
        <v>1538</v>
      </c>
      <c r="I158" s="165">
        <f t="shared" si="41"/>
        <v>-6.3337393422655319E-2</v>
      </c>
      <c r="J158" s="164">
        <f t="shared" si="40"/>
        <v>-104</v>
      </c>
      <c r="K158" s="165">
        <f t="shared" si="42"/>
        <v>7.7930206153263684E-5</v>
      </c>
      <c r="L158" s="81"/>
    </row>
    <row r="159" spans="1:12" x14ac:dyDescent="0.25">
      <c r="A159" s="162" t="s">
        <v>149</v>
      </c>
      <c r="B159" s="163" t="s">
        <v>136</v>
      </c>
      <c r="C159" s="164">
        <v>172</v>
      </c>
      <c r="D159" s="164">
        <v>2597</v>
      </c>
      <c r="E159" s="164">
        <v>3937</v>
      </c>
      <c r="F159" s="164">
        <v>3649</v>
      </c>
      <c r="G159" s="164">
        <v>2760</v>
      </c>
      <c r="H159" s="164">
        <v>1421</v>
      </c>
      <c r="I159" s="165">
        <f t="shared" si="41"/>
        <v>-0.48514492753623184</v>
      </c>
      <c r="J159" s="164">
        <f t="shared" si="40"/>
        <v>-1339</v>
      </c>
      <c r="K159" s="165">
        <f t="shared" si="42"/>
        <v>7.2001835464101239E-5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15537</v>
      </c>
      <c r="D160" s="169">
        <f t="shared" si="43"/>
        <v>27969</v>
      </c>
      <c r="E160" s="169">
        <f t="shared" si="43"/>
        <v>42224</v>
      </c>
      <c r="F160" s="169">
        <f t="shared" si="43"/>
        <v>50163</v>
      </c>
      <c r="G160" s="169">
        <f t="shared" si="43"/>
        <v>45165</v>
      </c>
      <c r="H160" s="169">
        <f t="shared" si="43"/>
        <v>42074</v>
      </c>
      <c r="I160" s="170">
        <f t="shared" si="41"/>
        <v>-6.8437949739842852E-2</v>
      </c>
      <c r="J160" s="169">
        <f>H160-G160</f>
        <v>-3091</v>
      </c>
      <c r="K160" s="170">
        <f t="shared" si="42"/>
        <v>2.1318826356907777E-3</v>
      </c>
      <c r="L160" s="81"/>
    </row>
    <row r="161" spans="2:14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2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7502-1FB0-428B-942F-2E6766E072F5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274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4" ht="6" customHeight="1" x14ac:dyDescent="0.25"/>
    <row r="6" spans="1:14" s="146" customFormat="1" ht="72" customHeight="1" x14ac:dyDescent="0.25">
      <c r="B6" s="147"/>
      <c r="C6" s="185">
        <v>2020</v>
      </c>
      <c r="D6" s="185">
        <v>2021</v>
      </c>
      <c r="E6" s="185">
        <v>2022</v>
      </c>
      <c r="F6" s="185">
        <v>2023</v>
      </c>
      <c r="G6" s="185">
        <v>2024</v>
      </c>
      <c r="H6" s="185">
        <v>2025</v>
      </c>
      <c r="I6" s="173" t="str">
        <f>CONCATENATE("var. ",RIGHT(H6,2),"/",RIGHT(G6,2))</f>
        <v>var. 25/24</v>
      </c>
      <c r="J6" s="173" t="str">
        <f>CONCATENATE("var. ",RIGHT(H6,2),"/",RIGHT(E6,2))</f>
        <v>var. 25/22</v>
      </c>
      <c r="K6" s="172" t="str">
        <f>CONCATENATE("dif. ",RIGHT(H6,2),"/",RIGHT(G6,2))</f>
        <v>dif. 25/24</v>
      </c>
      <c r="L6" s="172" t="str">
        <f>CONCATENATE("dif. ",RIGHT(H6,2),"/",RIGHT(E6,2))</f>
        <v>dif. 25/22</v>
      </c>
      <c r="M6" s="173" t="str">
        <f>CONCATENATE("Cuota s/ total lugares de residencia ",RIGHT(H6,4))</f>
        <v>Cuota s/ total lugares de residencia 2025</v>
      </c>
    </row>
    <row r="7" spans="1:14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</row>
    <row r="8" spans="1:14" x14ac:dyDescent="0.25">
      <c r="A8" s="1">
        <v>3</v>
      </c>
      <c r="B8" s="156" t="s">
        <v>73</v>
      </c>
      <c r="C8" s="176">
        <v>10243785</v>
      </c>
      <c r="D8" s="176">
        <v>13903380</v>
      </c>
      <c r="E8" s="176">
        <v>31413157</v>
      </c>
      <c r="F8" s="176">
        <v>34492002</v>
      </c>
      <c r="G8" s="176">
        <v>36085760</v>
      </c>
      <c r="H8" s="176">
        <v>34978337</v>
      </c>
      <c r="I8" s="177">
        <f>IFERROR(H8/G8-1,"-")</f>
        <v>-3.0688642833073265E-2</v>
      </c>
      <c r="J8" s="177">
        <f>IFERROR(H8/E8-1,"-")</f>
        <v>0.11349320923076922</v>
      </c>
      <c r="K8" s="176">
        <f>H8-G8</f>
        <v>-1107423</v>
      </c>
      <c r="L8" s="176">
        <f>H8-E8</f>
        <v>3565180</v>
      </c>
      <c r="M8" s="177">
        <f>H8/H$8</f>
        <v>1</v>
      </c>
      <c r="N8" s="81"/>
    </row>
    <row r="9" spans="1:14" x14ac:dyDescent="0.25">
      <c r="A9" s="1" t="s">
        <v>101</v>
      </c>
      <c r="B9" s="159" t="s">
        <v>102</v>
      </c>
      <c r="C9" s="160">
        <v>1666329</v>
      </c>
      <c r="D9" s="160">
        <v>2851484</v>
      </c>
      <c r="E9" s="160">
        <v>4156505</v>
      </c>
      <c r="F9" s="160">
        <v>4262718</v>
      </c>
      <c r="G9" s="160">
        <v>4222283</v>
      </c>
      <c r="H9" s="160">
        <v>4152241</v>
      </c>
      <c r="I9" s="161">
        <f>IFERROR(H9/G9-1,"-")</f>
        <v>-1.6588655947505138E-2</v>
      </c>
      <c r="J9" s="178">
        <f t="shared" ref="J9:J20" si="0">IFERROR(H9/E9-1,"-")</f>
        <v>-1.0258618719333201E-3</v>
      </c>
      <c r="K9" s="160">
        <f t="shared" ref="K9:K19" si="1">H9-G9</f>
        <v>-70042</v>
      </c>
      <c r="L9" s="160">
        <f t="shared" ref="L9:L20" si="2">H9-E9</f>
        <v>-4264</v>
      </c>
      <c r="M9" s="161">
        <f>H9/H$8</f>
        <v>0.11870893118789495</v>
      </c>
      <c r="N9" s="81"/>
    </row>
    <row r="10" spans="1:14" x14ac:dyDescent="0.25">
      <c r="A10" s="162" t="s">
        <v>108</v>
      </c>
      <c r="B10" s="163" t="s">
        <v>108</v>
      </c>
      <c r="C10" s="164">
        <v>564792</v>
      </c>
      <c r="D10" s="164">
        <v>1116779</v>
      </c>
      <c r="E10" s="164">
        <v>1216905</v>
      </c>
      <c r="F10" s="164">
        <v>1323436</v>
      </c>
      <c r="G10" s="164">
        <v>1324542</v>
      </c>
      <c r="H10" s="164">
        <v>1190681</v>
      </c>
      <c r="I10" s="165">
        <f>IFERROR(H10/G10-1,"-")</f>
        <v>-0.10106210297597207</v>
      </c>
      <c r="J10" s="179">
        <f t="shared" si="0"/>
        <v>-2.1549751213118529E-2</v>
      </c>
      <c r="K10" s="164">
        <f t="shared" si="1"/>
        <v>-133861</v>
      </c>
      <c r="L10" s="164">
        <f t="shared" si="2"/>
        <v>-26224</v>
      </c>
      <c r="M10" s="165">
        <f>H10/H$8</f>
        <v>3.4040526283453672E-2</v>
      </c>
      <c r="N10" s="81"/>
    </row>
    <row r="11" spans="1:14" x14ac:dyDescent="0.25">
      <c r="A11" s="162" t="s">
        <v>105</v>
      </c>
      <c r="B11" s="163" t="s">
        <v>105</v>
      </c>
      <c r="C11" s="164">
        <v>1101537</v>
      </c>
      <c r="D11" s="164">
        <v>1734705</v>
      </c>
      <c r="E11" s="164">
        <v>2939600</v>
      </c>
      <c r="F11" s="164">
        <v>2939282</v>
      </c>
      <c r="G11" s="164">
        <v>2897741</v>
      </c>
      <c r="H11" s="164">
        <v>2961560</v>
      </c>
      <c r="I11" s="165">
        <f>IFERROR(H11/G11-1,"-")</f>
        <v>2.2023707432789807E-2</v>
      </c>
      <c r="J11" s="179">
        <f t="shared" si="0"/>
        <v>7.4704041366171481E-3</v>
      </c>
      <c r="K11" s="164">
        <f t="shared" si="1"/>
        <v>63819</v>
      </c>
      <c r="L11" s="164">
        <f t="shared" si="2"/>
        <v>21960</v>
      </c>
      <c r="M11" s="165">
        <f>H11/H$8</f>
        <v>8.4668404904441288E-2</v>
      </c>
      <c r="N11" s="81"/>
    </row>
    <row r="12" spans="1:14" x14ac:dyDescent="0.25">
      <c r="A12" s="1"/>
      <c r="B12" s="159" t="s">
        <v>112</v>
      </c>
      <c r="C12" s="160">
        <v>8577456</v>
      </c>
      <c r="D12" s="160">
        <v>11051896</v>
      </c>
      <c r="E12" s="160">
        <v>27256652</v>
      </c>
      <c r="F12" s="160">
        <v>30229284</v>
      </c>
      <c r="G12" s="160">
        <v>31863477</v>
      </c>
      <c r="H12" s="160">
        <v>30826096</v>
      </c>
      <c r="I12" s="161">
        <f>IFERROR(H12/G12-1,"-")</f>
        <v>-3.2557055841708649E-2</v>
      </c>
      <c r="J12" s="178">
        <f t="shared" si="0"/>
        <v>0.1309568027650645</v>
      </c>
      <c r="K12" s="160">
        <f t="shared" si="1"/>
        <v>-1037381</v>
      </c>
      <c r="L12" s="160">
        <f t="shared" si="2"/>
        <v>3569444</v>
      </c>
      <c r="M12" s="161">
        <f>H12/H$8</f>
        <v>0.88129106881210506</v>
      </c>
      <c r="N12" s="81"/>
    </row>
    <row r="13" spans="1:14" s="57" customFormat="1" x14ac:dyDescent="0.25">
      <c r="B13" s="163" t="s">
        <v>115</v>
      </c>
      <c r="C13" s="164">
        <v>3390819</v>
      </c>
      <c r="D13" s="164">
        <v>3350798</v>
      </c>
      <c r="E13" s="164">
        <v>12657617</v>
      </c>
      <c r="F13" s="164">
        <v>13879437</v>
      </c>
      <c r="G13" s="164">
        <v>14676825</v>
      </c>
      <c r="H13" s="164">
        <v>14264209</v>
      </c>
      <c r="I13" s="165">
        <f t="shared" ref="I13:I20" si="3">IFERROR(H13/G13-1,"-")</f>
        <v>-2.8113437340841818E-2</v>
      </c>
      <c r="J13" s="179">
        <f t="shared" si="0"/>
        <v>0.12692689311108096</v>
      </c>
      <c r="K13" s="164">
        <f t="shared" si="1"/>
        <v>-412616</v>
      </c>
      <c r="L13" s="164">
        <f t="shared" si="2"/>
        <v>1606592</v>
      </c>
      <c r="M13" s="165">
        <f t="shared" ref="M13:M20" si="4">H13/H$8</f>
        <v>0.40780123423249082</v>
      </c>
      <c r="N13" s="166"/>
    </row>
    <row r="14" spans="1:14" s="57" customFormat="1" x14ac:dyDescent="0.25">
      <c r="B14" s="163" t="s">
        <v>118</v>
      </c>
      <c r="C14" s="164">
        <v>1278654</v>
      </c>
      <c r="D14" s="164">
        <v>1806937</v>
      </c>
      <c r="E14" s="164">
        <v>3169256</v>
      </c>
      <c r="F14" s="164">
        <v>3606205</v>
      </c>
      <c r="G14" s="164">
        <v>3758646</v>
      </c>
      <c r="H14" s="164">
        <v>3569778</v>
      </c>
      <c r="I14" s="165">
        <f t="shared" si="3"/>
        <v>-5.0248946030033159E-2</v>
      </c>
      <c r="J14" s="179">
        <f t="shared" si="0"/>
        <v>0.12637729486037097</v>
      </c>
      <c r="K14" s="164">
        <f t="shared" si="1"/>
        <v>-188868</v>
      </c>
      <c r="L14" s="164">
        <f t="shared" si="2"/>
        <v>400522</v>
      </c>
      <c r="M14" s="165">
        <f t="shared" si="4"/>
        <v>0.10205682448539506</v>
      </c>
      <c r="N14" s="166"/>
    </row>
    <row r="15" spans="1:14" x14ac:dyDescent="0.25">
      <c r="A15" s="1"/>
      <c r="B15" s="163" t="s">
        <v>121</v>
      </c>
      <c r="C15" s="164">
        <v>395218</v>
      </c>
      <c r="D15" s="164">
        <v>815902</v>
      </c>
      <c r="E15" s="164">
        <v>1288352</v>
      </c>
      <c r="F15" s="164">
        <v>1510103</v>
      </c>
      <c r="G15" s="164">
        <v>1590940</v>
      </c>
      <c r="H15" s="164">
        <v>1541951</v>
      </c>
      <c r="I15" s="165">
        <f t="shared" si="3"/>
        <v>-3.0792487460243656E-2</v>
      </c>
      <c r="J15" s="179">
        <f t="shared" si="0"/>
        <v>0.19683983880181821</v>
      </c>
      <c r="K15" s="164">
        <f t="shared" si="1"/>
        <v>-48989</v>
      </c>
      <c r="L15" s="164">
        <f t="shared" si="2"/>
        <v>253599</v>
      </c>
      <c r="M15" s="165">
        <f t="shared" si="4"/>
        <v>4.4083027732278984E-2</v>
      </c>
      <c r="N15" s="81"/>
    </row>
    <row r="16" spans="1:14" x14ac:dyDescent="0.25">
      <c r="A16" s="1"/>
      <c r="B16" s="163" t="s">
        <v>128</v>
      </c>
      <c r="C16" s="164">
        <v>302698</v>
      </c>
      <c r="D16" s="164">
        <v>691981</v>
      </c>
      <c r="E16" s="164">
        <v>1287744</v>
      </c>
      <c r="F16" s="164">
        <v>1318405</v>
      </c>
      <c r="G16" s="164">
        <v>1376091</v>
      </c>
      <c r="H16" s="164">
        <v>1291992</v>
      </c>
      <c r="I16" s="165">
        <f t="shared" si="3"/>
        <v>-6.1114417578488678E-2</v>
      </c>
      <c r="J16" s="179">
        <f t="shared" si="0"/>
        <v>3.298792306545506E-3</v>
      </c>
      <c r="K16" s="164">
        <f t="shared" si="1"/>
        <v>-84099</v>
      </c>
      <c r="L16" s="164">
        <f t="shared" si="2"/>
        <v>4248</v>
      </c>
      <c r="M16" s="165">
        <f t="shared" si="4"/>
        <v>3.6936918985027788E-2</v>
      </c>
      <c r="N16" s="81"/>
    </row>
    <row r="17" spans="1:14" x14ac:dyDescent="0.25">
      <c r="A17" s="1"/>
      <c r="B17" s="163" t="s">
        <v>124</v>
      </c>
      <c r="C17" s="164">
        <v>443857</v>
      </c>
      <c r="D17" s="164">
        <v>726467</v>
      </c>
      <c r="E17" s="164">
        <v>1124652</v>
      </c>
      <c r="F17" s="164">
        <v>1170697</v>
      </c>
      <c r="G17" s="164">
        <v>1202943</v>
      </c>
      <c r="H17" s="164">
        <v>1125010</v>
      </c>
      <c r="I17" s="165">
        <f t="shared" si="3"/>
        <v>-6.4785280765589093E-2</v>
      </c>
      <c r="J17" s="179">
        <f t="shared" si="0"/>
        <v>3.1832068942216907E-4</v>
      </c>
      <c r="K17" s="164">
        <f t="shared" si="1"/>
        <v>-77933</v>
      </c>
      <c r="L17" s="164">
        <f t="shared" si="2"/>
        <v>358</v>
      </c>
      <c r="M17" s="165">
        <f t="shared" si="4"/>
        <v>3.216304994717159E-2</v>
      </c>
      <c r="N17" s="81"/>
    </row>
    <row r="18" spans="1:14" x14ac:dyDescent="0.25">
      <c r="A18" s="1"/>
      <c r="B18" s="163" t="s">
        <v>133</v>
      </c>
      <c r="C18" s="164">
        <v>241432</v>
      </c>
      <c r="D18" s="164">
        <v>191434</v>
      </c>
      <c r="E18" s="164">
        <v>491111</v>
      </c>
      <c r="F18" s="164">
        <v>523441</v>
      </c>
      <c r="G18" s="164">
        <v>511222</v>
      </c>
      <c r="H18" s="164">
        <v>496171</v>
      </c>
      <c r="I18" s="165">
        <f t="shared" si="3"/>
        <v>-2.9441221230698256E-2</v>
      </c>
      <c r="J18" s="179">
        <f t="shared" si="0"/>
        <v>1.0303169751848307E-2</v>
      </c>
      <c r="K18" s="164">
        <f t="shared" si="1"/>
        <v>-15051</v>
      </c>
      <c r="L18" s="164">
        <f t="shared" si="2"/>
        <v>5060</v>
      </c>
      <c r="M18" s="165">
        <f t="shared" si="4"/>
        <v>1.4185094048353414E-2</v>
      </c>
      <c r="N18" s="81"/>
    </row>
    <row r="19" spans="1:14" x14ac:dyDescent="0.25">
      <c r="A19" s="162" t="s">
        <v>149</v>
      </c>
      <c r="B19" s="163" t="s">
        <v>136</v>
      </c>
      <c r="C19" s="164">
        <v>356220</v>
      </c>
      <c r="D19" s="164">
        <v>171613</v>
      </c>
      <c r="E19" s="164">
        <v>432358</v>
      </c>
      <c r="F19" s="164">
        <v>543161</v>
      </c>
      <c r="G19" s="164">
        <v>529346</v>
      </c>
      <c r="H19" s="164">
        <v>469492</v>
      </c>
      <c r="I19" s="165">
        <f t="shared" si="3"/>
        <v>-0.11307160156117169</v>
      </c>
      <c r="J19" s="179">
        <f t="shared" si="0"/>
        <v>8.5887158327127011E-2</v>
      </c>
      <c r="K19" s="164">
        <f t="shared" si="1"/>
        <v>-59854</v>
      </c>
      <c r="L19" s="164">
        <f t="shared" si="2"/>
        <v>37134</v>
      </c>
      <c r="M19" s="165">
        <f t="shared" si="4"/>
        <v>1.3422364819688254E-2</v>
      </c>
      <c r="N19" s="81"/>
    </row>
    <row r="20" spans="1:14" x14ac:dyDescent="0.25">
      <c r="A20" s="167" t="s">
        <v>150</v>
      </c>
      <c r="B20" s="168" t="s">
        <v>150</v>
      </c>
      <c r="C20" s="169">
        <f t="shared" ref="C20:H20" si="5">C12-SUM(C13:C19)</f>
        <v>2168558</v>
      </c>
      <c r="D20" s="169">
        <f t="shared" si="5"/>
        <v>3296764</v>
      </c>
      <c r="E20" s="169">
        <f t="shared" si="5"/>
        <v>6805562</v>
      </c>
      <c r="F20" s="169">
        <f t="shared" si="5"/>
        <v>7677835</v>
      </c>
      <c r="G20" s="169">
        <f t="shared" si="5"/>
        <v>8217464</v>
      </c>
      <c r="H20" s="169">
        <f t="shared" si="5"/>
        <v>8067493</v>
      </c>
      <c r="I20" s="170">
        <f t="shared" si="3"/>
        <v>-1.8250277701246986E-2</v>
      </c>
      <c r="J20" s="180">
        <f t="shared" si="0"/>
        <v>0.18542642033089995</v>
      </c>
      <c r="K20" s="169">
        <f>H20-G20</f>
        <v>-149971</v>
      </c>
      <c r="L20" s="169">
        <f t="shared" si="2"/>
        <v>1261931</v>
      </c>
      <c r="M20" s="170">
        <f t="shared" si="4"/>
        <v>0.23064255456169916</v>
      </c>
      <c r="N20" s="81"/>
    </row>
    <row r="21" spans="1:14" s="146" customFormat="1" x14ac:dyDescent="0.25"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</row>
    <row r="22" spans="1:14" x14ac:dyDescent="0.25">
      <c r="A22" s="1">
        <v>3</v>
      </c>
      <c r="B22" s="156" t="s">
        <v>73</v>
      </c>
      <c r="C22" s="176">
        <v>3913809</v>
      </c>
      <c r="D22" s="176">
        <v>5763674</v>
      </c>
      <c r="E22" s="176">
        <v>12632443</v>
      </c>
      <c r="F22" s="176">
        <v>13593290</v>
      </c>
      <c r="G22" s="176">
        <v>13840017</v>
      </c>
      <c r="H22" s="176">
        <v>13113733</v>
      </c>
      <c r="I22" s="177">
        <f>IFERROR(H22/G22-1,"-")</f>
        <v>-5.2477103171188255E-2</v>
      </c>
      <c r="J22" s="177">
        <f>IFERROR(H22/E22-1,"-")</f>
        <v>3.8099518834163737E-2</v>
      </c>
      <c r="K22" s="176">
        <f>H22-G22</f>
        <v>-726284</v>
      </c>
      <c r="L22" s="176">
        <f>H22-E22</f>
        <v>481290</v>
      </c>
      <c r="M22" s="177">
        <f>H22/H$8</f>
        <v>0.37491013366358727</v>
      </c>
      <c r="N22" s="81"/>
    </row>
    <row r="23" spans="1:14" x14ac:dyDescent="0.25">
      <c r="A23" s="1" t="s">
        <v>101</v>
      </c>
      <c r="B23" s="159" t="s">
        <v>102</v>
      </c>
      <c r="C23" s="160">
        <v>419753</v>
      </c>
      <c r="D23" s="160">
        <v>926094</v>
      </c>
      <c r="E23" s="160">
        <v>924180</v>
      </c>
      <c r="F23" s="160">
        <v>819722</v>
      </c>
      <c r="G23" s="160">
        <v>742797</v>
      </c>
      <c r="H23" s="160">
        <v>653758</v>
      </c>
      <c r="I23" s="161">
        <f>IFERROR(H23/G23-1,"-")</f>
        <v>-0.11986989715898155</v>
      </c>
      <c r="J23" s="178">
        <f t="shared" ref="J23:J34" si="6">IFERROR(H23/E23-1,"-")</f>
        <v>-0.2926075007033262</v>
      </c>
      <c r="K23" s="160">
        <f t="shared" ref="K23:K33" si="7">H23-G23</f>
        <v>-89039</v>
      </c>
      <c r="L23" s="160">
        <f t="shared" ref="L23:L34" si="8">H23-E23</f>
        <v>-270422</v>
      </c>
      <c r="M23" s="161">
        <f>H23/H$8</f>
        <v>1.8690368269938046E-2</v>
      </c>
      <c r="N23" s="81"/>
    </row>
    <row r="24" spans="1:14" x14ac:dyDescent="0.25">
      <c r="A24" s="162" t="s">
        <v>108</v>
      </c>
      <c r="B24" s="163" t="s">
        <v>108</v>
      </c>
      <c r="C24" s="164">
        <v>197437</v>
      </c>
      <c r="D24" s="164">
        <v>341894</v>
      </c>
      <c r="E24" s="164">
        <v>286627</v>
      </c>
      <c r="F24" s="164">
        <v>258252</v>
      </c>
      <c r="G24" s="164">
        <v>219334</v>
      </c>
      <c r="H24" s="164">
        <v>218955</v>
      </c>
      <c r="I24" s="165">
        <f>IFERROR(H24/G24-1,"-")</f>
        <v>-1.7279582736831056E-3</v>
      </c>
      <c r="J24" s="179">
        <f t="shared" si="6"/>
        <v>-0.23609778562382466</v>
      </c>
      <c r="K24" s="164">
        <f t="shared" si="7"/>
        <v>-379</v>
      </c>
      <c r="L24" s="164">
        <f t="shared" si="8"/>
        <v>-67672</v>
      </c>
      <c r="M24" s="165">
        <f>H24/H$8</f>
        <v>6.2597315589932138E-3</v>
      </c>
      <c r="N24" s="81"/>
    </row>
    <row r="25" spans="1:14" x14ac:dyDescent="0.25">
      <c r="A25" s="162" t="s">
        <v>105</v>
      </c>
      <c r="B25" s="163" t="s">
        <v>105</v>
      </c>
      <c r="C25" s="164">
        <v>222316</v>
      </c>
      <c r="D25" s="164">
        <v>584200</v>
      </c>
      <c r="E25" s="164">
        <v>637553</v>
      </c>
      <c r="F25" s="164">
        <v>561470</v>
      </c>
      <c r="G25" s="164">
        <v>523463</v>
      </c>
      <c r="H25" s="164">
        <v>434803</v>
      </c>
      <c r="I25" s="165">
        <f>IFERROR(H25/G25-1,"-")</f>
        <v>-0.16937204730802369</v>
      </c>
      <c r="J25" s="179">
        <f t="shared" si="6"/>
        <v>-0.31801277697697294</v>
      </c>
      <c r="K25" s="164">
        <f t="shared" si="7"/>
        <v>-88660</v>
      </c>
      <c r="L25" s="164">
        <f t="shared" si="8"/>
        <v>-202750</v>
      </c>
      <c r="M25" s="165">
        <f>H25/H$8</f>
        <v>1.2430636710944834E-2</v>
      </c>
      <c r="N25" s="81"/>
    </row>
    <row r="26" spans="1:14" x14ac:dyDescent="0.25">
      <c r="A26" s="1"/>
      <c r="B26" s="159" t="s">
        <v>112</v>
      </c>
      <c r="C26" s="160">
        <v>3494056</v>
      </c>
      <c r="D26" s="160">
        <v>4837580</v>
      </c>
      <c r="E26" s="160">
        <v>11708263</v>
      </c>
      <c r="F26" s="160">
        <v>12773568</v>
      </c>
      <c r="G26" s="160">
        <v>13097220</v>
      </c>
      <c r="H26" s="160">
        <v>12459975</v>
      </c>
      <c r="I26" s="161">
        <f>IFERROR(H26/G26-1,"-")</f>
        <v>-4.8654981744217451E-2</v>
      </c>
      <c r="J26" s="178">
        <f t="shared" si="6"/>
        <v>6.4203545820588515E-2</v>
      </c>
      <c r="K26" s="160">
        <f t="shared" si="7"/>
        <v>-637245</v>
      </c>
      <c r="L26" s="160">
        <f t="shared" si="8"/>
        <v>751712</v>
      </c>
      <c r="M26" s="161">
        <f>H26/H$8</f>
        <v>0.35621976539364919</v>
      </c>
      <c r="N26" s="81"/>
    </row>
    <row r="27" spans="1:14" s="57" customFormat="1" x14ac:dyDescent="0.25">
      <c r="B27" s="163" t="s">
        <v>115</v>
      </c>
      <c r="C27" s="164">
        <v>1483938</v>
      </c>
      <c r="D27" s="164">
        <v>1575483</v>
      </c>
      <c r="E27" s="164">
        <v>5839663</v>
      </c>
      <c r="F27" s="164">
        <v>6457010</v>
      </c>
      <c r="G27" s="164">
        <v>6689570</v>
      </c>
      <c r="H27" s="164">
        <v>6403412</v>
      </c>
      <c r="I27" s="165">
        <f t="shared" ref="I27:I34" si="9">IFERROR(H27/G27-1,"-")</f>
        <v>-4.2776740507984856E-2</v>
      </c>
      <c r="J27" s="179">
        <f t="shared" si="6"/>
        <v>9.6537933781452701E-2</v>
      </c>
      <c r="K27" s="164">
        <f t="shared" si="7"/>
        <v>-286158</v>
      </c>
      <c r="L27" s="164">
        <f t="shared" si="8"/>
        <v>563749</v>
      </c>
      <c r="M27" s="165">
        <f t="shared" ref="M27:M34" si="10">H27/H$8</f>
        <v>0.1830679371635078</v>
      </c>
      <c r="N27" s="166"/>
    </row>
    <row r="28" spans="1:14" s="57" customFormat="1" x14ac:dyDescent="0.25">
      <c r="B28" s="163" t="s">
        <v>118</v>
      </c>
      <c r="C28" s="164">
        <v>510569</v>
      </c>
      <c r="D28" s="164">
        <v>851193</v>
      </c>
      <c r="E28" s="164">
        <v>1420539</v>
      </c>
      <c r="F28" s="164">
        <v>1496166</v>
      </c>
      <c r="G28" s="164">
        <v>1483358</v>
      </c>
      <c r="H28" s="164">
        <v>1371271</v>
      </c>
      <c r="I28" s="165">
        <f t="shared" si="9"/>
        <v>-7.556301310944491E-2</v>
      </c>
      <c r="J28" s="179">
        <f t="shared" si="6"/>
        <v>-3.4682609910745121E-2</v>
      </c>
      <c r="K28" s="164">
        <f t="shared" si="7"/>
        <v>-112087</v>
      </c>
      <c r="L28" s="164">
        <f t="shared" si="8"/>
        <v>-49268</v>
      </c>
      <c r="M28" s="165">
        <f t="shared" si="10"/>
        <v>3.9203436115330469E-2</v>
      </c>
      <c r="N28" s="166"/>
    </row>
    <row r="29" spans="1:14" x14ac:dyDescent="0.25">
      <c r="A29" s="1"/>
      <c r="B29" s="163" t="s">
        <v>121</v>
      </c>
      <c r="C29" s="164">
        <v>173273</v>
      </c>
      <c r="D29" s="164">
        <v>321437</v>
      </c>
      <c r="E29" s="164">
        <v>466813</v>
      </c>
      <c r="F29" s="164">
        <v>535892</v>
      </c>
      <c r="G29" s="164">
        <v>462244</v>
      </c>
      <c r="H29" s="164">
        <v>396257</v>
      </c>
      <c r="I29" s="165">
        <f t="shared" si="9"/>
        <v>-0.14275361064719061</v>
      </c>
      <c r="J29" s="179">
        <f t="shared" si="6"/>
        <v>-0.1511440341207293</v>
      </c>
      <c r="K29" s="164">
        <f t="shared" si="7"/>
        <v>-65987</v>
      </c>
      <c r="L29" s="164">
        <f t="shared" si="8"/>
        <v>-70556</v>
      </c>
      <c r="M29" s="165">
        <f t="shared" si="10"/>
        <v>1.1328640352455864E-2</v>
      </c>
      <c r="N29" s="81"/>
    </row>
    <row r="30" spans="1:14" x14ac:dyDescent="0.25">
      <c r="A30" s="1"/>
      <c r="B30" s="163" t="s">
        <v>128</v>
      </c>
      <c r="C30" s="164">
        <v>134940</v>
      </c>
      <c r="D30" s="164">
        <v>321774</v>
      </c>
      <c r="E30" s="164">
        <v>583899</v>
      </c>
      <c r="F30" s="164">
        <v>553144</v>
      </c>
      <c r="G30" s="164">
        <v>562616</v>
      </c>
      <c r="H30" s="164">
        <v>539721</v>
      </c>
      <c r="I30" s="165">
        <f t="shared" si="9"/>
        <v>-4.0693830250117302E-2</v>
      </c>
      <c r="J30" s="179">
        <f t="shared" si="6"/>
        <v>-7.5660345367948856E-2</v>
      </c>
      <c r="K30" s="164">
        <f t="shared" si="7"/>
        <v>-22895</v>
      </c>
      <c r="L30" s="164">
        <f t="shared" si="8"/>
        <v>-44178</v>
      </c>
      <c r="M30" s="165">
        <f t="shared" si="10"/>
        <v>1.5430150381363184E-2</v>
      </c>
      <c r="N30" s="81"/>
    </row>
    <row r="31" spans="1:14" x14ac:dyDescent="0.25">
      <c r="A31" s="1"/>
      <c r="B31" s="163" t="s">
        <v>124</v>
      </c>
      <c r="C31" s="164">
        <v>241515</v>
      </c>
      <c r="D31" s="164">
        <v>414396</v>
      </c>
      <c r="E31" s="164">
        <v>639629</v>
      </c>
      <c r="F31" s="164">
        <v>620048</v>
      </c>
      <c r="G31" s="164">
        <v>632422</v>
      </c>
      <c r="H31" s="164">
        <v>602571</v>
      </c>
      <c r="I31" s="165">
        <f t="shared" si="9"/>
        <v>-4.7201077761368171E-2</v>
      </c>
      <c r="J31" s="179">
        <f t="shared" si="6"/>
        <v>-5.7936710186686335E-2</v>
      </c>
      <c r="K31" s="164">
        <f t="shared" si="7"/>
        <v>-29851</v>
      </c>
      <c r="L31" s="164">
        <f t="shared" si="8"/>
        <v>-37058</v>
      </c>
      <c r="M31" s="165">
        <f t="shared" si="10"/>
        <v>1.7226976799954784E-2</v>
      </c>
      <c r="N31" s="81"/>
    </row>
    <row r="32" spans="1:14" x14ac:dyDescent="0.25">
      <c r="A32" s="1"/>
      <c r="B32" s="163" t="s">
        <v>133</v>
      </c>
      <c r="C32" s="164">
        <v>95128</v>
      </c>
      <c r="D32" s="164">
        <v>58069</v>
      </c>
      <c r="E32" s="164">
        <v>177706</v>
      </c>
      <c r="F32" s="164">
        <v>184397</v>
      </c>
      <c r="G32" s="164">
        <v>184792</v>
      </c>
      <c r="H32" s="164">
        <v>177006</v>
      </c>
      <c r="I32" s="165">
        <f t="shared" si="9"/>
        <v>-4.2133858608597752E-2</v>
      </c>
      <c r="J32" s="179">
        <f t="shared" si="6"/>
        <v>-3.9390904077520883E-3</v>
      </c>
      <c r="K32" s="164">
        <f t="shared" si="7"/>
        <v>-7786</v>
      </c>
      <c r="L32" s="164">
        <f t="shared" si="8"/>
        <v>-700</v>
      </c>
      <c r="M32" s="165">
        <f t="shared" si="10"/>
        <v>5.0604464128754896E-3</v>
      </c>
      <c r="N32" s="81"/>
    </row>
    <row r="33" spans="1:14" x14ac:dyDescent="0.25">
      <c r="A33" s="162" t="s">
        <v>149</v>
      </c>
      <c r="B33" s="163" t="s">
        <v>136</v>
      </c>
      <c r="C33" s="164">
        <v>106598</v>
      </c>
      <c r="D33" s="164">
        <v>43884</v>
      </c>
      <c r="E33" s="164">
        <v>147837</v>
      </c>
      <c r="F33" s="164">
        <v>187523</v>
      </c>
      <c r="G33" s="164">
        <v>166807</v>
      </c>
      <c r="H33" s="164">
        <v>155413</v>
      </c>
      <c r="I33" s="165">
        <f t="shared" si="9"/>
        <v>-6.8306485938839479E-2</v>
      </c>
      <c r="J33" s="179">
        <f t="shared" si="6"/>
        <v>5.124562863153348E-2</v>
      </c>
      <c r="K33" s="164">
        <f t="shared" si="7"/>
        <v>-11394</v>
      </c>
      <c r="L33" s="164">
        <f t="shared" si="8"/>
        <v>7576</v>
      </c>
      <c r="M33" s="165">
        <f t="shared" si="10"/>
        <v>4.4431214668667635E-3</v>
      </c>
      <c r="N33" s="81"/>
    </row>
    <row r="34" spans="1:14" x14ac:dyDescent="0.25">
      <c r="A34" s="167" t="s">
        <v>150</v>
      </c>
      <c r="B34" s="168" t="s">
        <v>150</v>
      </c>
      <c r="C34" s="169">
        <f t="shared" ref="C34:H34" si="11">C26-SUM(C27:C33)</f>
        <v>748095</v>
      </c>
      <c r="D34" s="169">
        <f t="shared" si="11"/>
        <v>1251344</v>
      </c>
      <c r="E34" s="169">
        <f t="shared" si="11"/>
        <v>2432177</v>
      </c>
      <c r="F34" s="169">
        <f t="shared" si="11"/>
        <v>2739388</v>
      </c>
      <c r="G34" s="169">
        <f t="shared" si="11"/>
        <v>2915411</v>
      </c>
      <c r="H34" s="169">
        <f t="shared" si="11"/>
        <v>2814324</v>
      </c>
      <c r="I34" s="170">
        <f t="shared" si="9"/>
        <v>-3.4673327362762962E-2</v>
      </c>
      <c r="J34" s="180">
        <f t="shared" si="6"/>
        <v>0.15712137726818409</v>
      </c>
      <c r="K34" s="169">
        <f>H34-G34</f>
        <v>-101087</v>
      </c>
      <c r="L34" s="169">
        <f t="shared" si="8"/>
        <v>382147</v>
      </c>
      <c r="M34" s="170">
        <f t="shared" si="10"/>
        <v>8.0459056701294857E-2</v>
      </c>
      <c r="N34" s="81"/>
    </row>
    <row r="35" spans="1:14" s="146" customFormat="1" x14ac:dyDescent="0.25"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1:14" x14ac:dyDescent="0.25">
      <c r="A36" s="1">
        <v>3</v>
      </c>
      <c r="B36" s="156" t="s">
        <v>73</v>
      </c>
      <c r="C36" s="176">
        <v>2858440</v>
      </c>
      <c r="D36" s="176">
        <v>3367162</v>
      </c>
      <c r="E36" s="176">
        <v>8870774</v>
      </c>
      <c r="F36" s="176">
        <v>9740327</v>
      </c>
      <c r="G36" s="176">
        <v>10013119</v>
      </c>
      <c r="H36" s="176">
        <v>9994134</v>
      </c>
      <c r="I36" s="177">
        <f>IFERROR(H36/G36-1,"-")</f>
        <v>-1.8960126210424422E-3</v>
      </c>
      <c r="J36" s="177">
        <f>IFERROR(H36/E36-1,"-")</f>
        <v>0.12663607482278327</v>
      </c>
      <c r="K36" s="176">
        <f>H36-G36</f>
        <v>-18985</v>
      </c>
      <c r="L36" s="176">
        <f>H36-E36</f>
        <v>1123360</v>
      </c>
      <c r="M36" s="177">
        <f>H36/H$8</f>
        <v>0.28572353225369174</v>
      </c>
      <c r="N36" s="81"/>
    </row>
    <row r="37" spans="1:14" x14ac:dyDescent="0.25">
      <c r="A37" s="1" t="s">
        <v>101</v>
      </c>
      <c r="B37" s="159" t="s">
        <v>102</v>
      </c>
      <c r="C37" s="160">
        <v>241430</v>
      </c>
      <c r="D37" s="160">
        <v>350874</v>
      </c>
      <c r="E37" s="160">
        <v>513766</v>
      </c>
      <c r="F37" s="160">
        <v>578106</v>
      </c>
      <c r="G37" s="160">
        <v>549885</v>
      </c>
      <c r="H37" s="160">
        <v>574109</v>
      </c>
      <c r="I37" s="161">
        <f>IFERROR(H37/G37-1,"-")</f>
        <v>4.40528474135502E-2</v>
      </c>
      <c r="J37" s="178">
        <f t="shared" ref="J37:J48" si="12">IFERROR(H37/E37-1,"-")</f>
        <v>0.11745230318861122</v>
      </c>
      <c r="K37" s="160">
        <f t="shared" ref="K37:K47" si="13">H37-G37</f>
        <v>24224</v>
      </c>
      <c r="L37" s="160">
        <f t="shared" ref="L37:L48" si="14">H37-E37</f>
        <v>60343</v>
      </c>
      <c r="M37" s="161">
        <f>H37/H$8</f>
        <v>1.6413273163901416E-2</v>
      </c>
      <c r="N37" s="81"/>
    </row>
    <row r="38" spans="1:14" x14ac:dyDescent="0.25">
      <c r="A38" s="162" t="s">
        <v>108</v>
      </c>
      <c r="B38" s="163" t="s">
        <v>108</v>
      </c>
      <c r="C38" s="164">
        <v>92534</v>
      </c>
      <c r="D38" s="164">
        <v>131066</v>
      </c>
      <c r="E38" s="164">
        <v>155656</v>
      </c>
      <c r="F38" s="164">
        <v>219792</v>
      </c>
      <c r="G38" s="164">
        <v>237231</v>
      </c>
      <c r="H38" s="164">
        <v>221651</v>
      </c>
      <c r="I38" s="165">
        <f>IFERROR(H38/G38-1,"-")</f>
        <v>-6.5674384882245529E-2</v>
      </c>
      <c r="J38" s="179">
        <f t="shared" si="12"/>
        <v>0.42397980161381499</v>
      </c>
      <c r="K38" s="164">
        <f t="shared" si="13"/>
        <v>-15580</v>
      </c>
      <c r="L38" s="164">
        <f t="shared" si="14"/>
        <v>65995</v>
      </c>
      <c r="M38" s="165">
        <f>H38/H$8</f>
        <v>6.3368078362330375E-3</v>
      </c>
      <c r="N38" s="81"/>
    </row>
    <row r="39" spans="1:14" x14ac:dyDescent="0.25">
      <c r="A39" s="162" t="s">
        <v>105</v>
      </c>
      <c r="B39" s="163" t="s">
        <v>105</v>
      </c>
      <c r="C39" s="164">
        <v>148896</v>
      </c>
      <c r="D39" s="164">
        <v>219808</v>
      </c>
      <c r="E39" s="164">
        <v>358110</v>
      </c>
      <c r="F39" s="164">
        <v>358314</v>
      </c>
      <c r="G39" s="164">
        <v>312654</v>
      </c>
      <c r="H39" s="164">
        <v>352458</v>
      </c>
      <c r="I39" s="165">
        <f>IFERROR(H39/G39-1,"-")</f>
        <v>0.12731006160164271</v>
      </c>
      <c r="J39" s="179">
        <f t="shared" si="12"/>
        <v>-1.5782860015079114E-2</v>
      </c>
      <c r="K39" s="164">
        <f t="shared" si="13"/>
        <v>39804</v>
      </c>
      <c r="L39" s="164">
        <f t="shared" si="14"/>
        <v>-5652</v>
      </c>
      <c r="M39" s="165">
        <f>H39/H$8</f>
        <v>1.007646532766838E-2</v>
      </c>
      <c r="N39" s="81"/>
    </row>
    <row r="40" spans="1:14" x14ac:dyDescent="0.25">
      <c r="A40" s="1"/>
      <c r="B40" s="159" t="s">
        <v>112</v>
      </c>
      <c r="C40" s="160">
        <v>2617010</v>
      </c>
      <c r="D40" s="160">
        <v>3016288</v>
      </c>
      <c r="E40" s="160">
        <v>8357008</v>
      </c>
      <c r="F40" s="160">
        <v>9162221</v>
      </c>
      <c r="G40" s="160">
        <v>9463234</v>
      </c>
      <c r="H40" s="160">
        <v>9420025</v>
      </c>
      <c r="I40" s="161">
        <f>IFERROR(H40/G40-1,"-")</f>
        <v>-4.5659866383944703E-3</v>
      </c>
      <c r="J40" s="178">
        <f t="shared" si="12"/>
        <v>0.12720066799026641</v>
      </c>
      <c r="K40" s="160">
        <f t="shared" si="13"/>
        <v>-43209</v>
      </c>
      <c r="L40" s="160">
        <f t="shared" si="14"/>
        <v>1063017</v>
      </c>
      <c r="M40" s="161">
        <f>H40/H$8</f>
        <v>0.26931025908979034</v>
      </c>
      <c r="N40" s="81"/>
    </row>
    <row r="41" spans="1:14" s="57" customFormat="1" x14ac:dyDescent="0.25">
      <c r="B41" s="163" t="s">
        <v>115</v>
      </c>
      <c r="C41" s="164">
        <v>1173619</v>
      </c>
      <c r="D41" s="164">
        <v>1066343</v>
      </c>
      <c r="E41" s="164">
        <v>4256430</v>
      </c>
      <c r="F41" s="164">
        <v>4628132</v>
      </c>
      <c r="G41" s="164">
        <v>4858902</v>
      </c>
      <c r="H41" s="164">
        <v>4850627</v>
      </c>
      <c r="I41" s="165">
        <f t="shared" ref="I41:I48" si="15">IFERROR(H41/G41-1,"-")</f>
        <v>-1.7030596624504346E-3</v>
      </c>
      <c r="J41" s="179">
        <f t="shared" si="12"/>
        <v>0.13959985245851581</v>
      </c>
      <c r="K41" s="164">
        <f t="shared" si="13"/>
        <v>-8275</v>
      </c>
      <c r="L41" s="164">
        <f t="shared" si="14"/>
        <v>594197</v>
      </c>
      <c r="M41" s="165">
        <f t="shared" ref="M41:M48" si="16">H41/H$8</f>
        <v>0.13867517486608927</v>
      </c>
      <c r="N41" s="166"/>
    </row>
    <row r="42" spans="1:14" s="57" customFormat="1" x14ac:dyDescent="0.25">
      <c r="B42" s="163" t="s">
        <v>118</v>
      </c>
      <c r="C42" s="164">
        <v>139836</v>
      </c>
      <c r="D42" s="164">
        <v>174981</v>
      </c>
      <c r="E42" s="164">
        <v>311196</v>
      </c>
      <c r="F42" s="164">
        <v>358364</v>
      </c>
      <c r="G42" s="164">
        <v>358116</v>
      </c>
      <c r="H42" s="164">
        <v>376020</v>
      </c>
      <c r="I42" s="165">
        <f t="shared" si="15"/>
        <v>4.9994973695673961E-2</v>
      </c>
      <c r="J42" s="179">
        <f t="shared" si="12"/>
        <v>0.2083060193575752</v>
      </c>
      <c r="K42" s="164">
        <f t="shared" si="13"/>
        <v>17904</v>
      </c>
      <c r="L42" s="164">
        <f t="shared" si="14"/>
        <v>64824</v>
      </c>
      <c r="M42" s="165">
        <f t="shared" si="16"/>
        <v>1.0750082258055894E-2</v>
      </c>
      <c r="N42" s="166"/>
    </row>
    <row r="43" spans="1:14" x14ac:dyDescent="0.25">
      <c r="A43" s="1"/>
      <c r="B43" s="163" t="s">
        <v>121</v>
      </c>
      <c r="C43" s="164">
        <v>67848</v>
      </c>
      <c r="D43" s="164">
        <v>127385</v>
      </c>
      <c r="E43" s="164">
        <v>198903</v>
      </c>
      <c r="F43" s="164">
        <v>247768</v>
      </c>
      <c r="G43" s="164">
        <v>245648</v>
      </c>
      <c r="H43" s="164">
        <v>247430</v>
      </c>
      <c r="I43" s="165">
        <f t="shared" si="15"/>
        <v>7.2542825506416442E-3</v>
      </c>
      <c r="J43" s="179">
        <f t="shared" si="12"/>
        <v>0.24397319296340436</v>
      </c>
      <c r="K43" s="164">
        <f t="shared" si="13"/>
        <v>1782</v>
      </c>
      <c r="L43" s="164">
        <f t="shared" si="14"/>
        <v>48527</v>
      </c>
      <c r="M43" s="165">
        <f t="shared" si="16"/>
        <v>7.0738068536534485E-3</v>
      </c>
      <c r="N43" s="81"/>
    </row>
    <row r="44" spans="1:14" x14ac:dyDescent="0.25">
      <c r="A44" s="1"/>
      <c r="B44" s="163" t="s">
        <v>128</v>
      </c>
      <c r="C44" s="164">
        <v>124287</v>
      </c>
      <c r="D44" s="164">
        <v>239923</v>
      </c>
      <c r="E44" s="164">
        <v>477050</v>
      </c>
      <c r="F44" s="164">
        <v>501092</v>
      </c>
      <c r="G44" s="164">
        <v>499671</v>
      </c>
      <c r="H44" s="164">
        <v>464546</v>
      </c>
      <c r="I44" s="165">
        <f t="shared" si="15"/>
        <v>-7.029625493574776E-2</v>
      </c>
      <c r="J44" s="179">
        <f t="shared" si="12"/>
        <v>-2.621108898438318E-2</v>
      </c>
      <c r="K44" s="164">
        <f t="shared" si="13"/>
        <v>-35125</v>
      </c>
      <c r="L44" s="164">
        <f t="shared" si="14"/>
        <v>-12504</v>
      </c>
      <c r="M44" s="165">
        <f t="shared" si="16"/>
        <v>1.328096301433656E-2</v>
      </c>
      <c r="N44" s="81"/>
    </row>
    <row r="45" spans="1:14" x14ac:dyDescent="0.25">
      <c r="A45" s="1"/>
      <c r="B45" s="163" t="s">
        <v>124</v>
      </c>
      <c r="C45" s="164">
        <v>131712</v>
      </c>
      <c r="D45" s="164">
        <v>184201</v>
      </c>
      <c r="E45" s="164">
        <v>318686</v>
      </c>
      <c r="F45" s="164">
        <v>374926</v>
      </c>
      <c r="G45" s="164">
        <v>372782</v>
      </c>
      <c r="H45" s="164">
        <v>338874</v>
      </c>
      <c r="I45" s="165">
        <f t="shared" si="15"/>
        <v>-9.0959327435337523E-2</v>
      </c>
      <c r="J45" s="179">
        <f t="shared" si="12"/>
        <v>6.3347621169427049E-2</v>
      </c>
      <c r="K45" s="164">
        <f t="shared" si="13"/>
        <v>-33908</v>
      </c>
      <c r="L45" s="164">
        <f t="shared" si="14"/>
        <v>20188</v>
      </c>
      <c r="M45" s="165">
        <f t="shared" si="16"/>
        <v>9.6881106726143095E-3</v>
      </c>
      <c r="N45" s="81"/>
    </row>
    <row r="46" spans="1:14" x14ac:dyDescent="0.25">
      <c r="A46" s="1"/>
      <c r="B46" s="163" t="s">
        <v>133</v>
      </c>
      <c r="C46" s="164">
        <v>86739</v>
      </c>
      <c r="D46" s="164">
        <v>81833</v>
      </c>
      <c r="E46" s="164">
        <v>185630</v>
      </c>
      <c r="F46" s="164">
        <v>188338</v>
      </c>
      <c r="G46" s="164">
        <v>187108</v>
      </c>
      <c r="H46" s="164">
        <v>188541</v>
      </c>
      <c r="I46" s="165">
        <f t="shared" si="15"/>
        <v>7.6586784103298555E-3</v>
      </c>
      <c r="J46" s="179">
        <f t="shared" si="12"/>
        <v>1.5681732478586508E-2</v>
      </c>
      <c r="K46" s="164">
        <f t="shared" si="13"/>
        <v>1433</v>
      </c>
      <c r="L46" s="164">
        <f t="shared" si="14"/>
        <v>2911</v>
      </c>
      <c r="M46" s="165">
        <f t="shared" si="16"/>
        <v>5.3902219536623485E-3</v>
      </c>
      <c r="N46" s="81"/>
    </row>
    <row r="47" spans="1:14" x14ac:dyDescent="0.25">
      <c r="A47" s="162" t="s">
        <v>149</v>
      </c>
      <c r="B47" s="163" t="s">
        <v>136</v>
      </c>
      <c r="C47" s="164">
        <v>150036</v>
      </c>
      <c r="D47" s="164">
        <v>88248</v>
      </c>
      <c r="E47" s="164">
        <v>187724</v>
      </c>
      <c r="F47" s="164">
        <v>224522</v>
      </c>
      <c r="G47" s="164">
        <v>217369</v>
      </c>
      <c r="H47" s="164">
        <v>187855</v>
      </c>
      <c r="I47" s="165">
        <f t="shared" si="15"/>
        <v>-0.13577833085674595</v>
      </c>
      <c r="J47" s="179">
        <f t="shared" si="12"/>
        <v>6.9783298885606193E-4</v>
      </c>
      <c r="K47" s="164">
        <f t="shared" si="13"/>
        <v>-29514</v>
      </c>
      <c r="L47" s="164">
        <f t="shared" si="14"/>
        <v>131</v>
      </c>
      <c r="M47" s="165">
        <f t="shared" si="16"/>
        <v>5.3706098148691289E-3</v>
      </c>
      <c r="N47" s="81"/>
    </row>
    <row r="48" spans="1:14" x14ac:dyDescent="0.25">
      <c r="A48" s="167" t="s">
        <v>150</v>
      </c>
      <c r="B48" s="168" t="s">
        <v>150</v>
      </c>
      <c r="C48" s="169">
        <f t="shared" ref="C48:H48" si="17">C40-SUM(C41:C47)</f>
        <v>742933</v>
      </c>
      <c r="D48" s="169">
        <f t="shared" si="17"/>
        <v>1053374</v>
      </c>
      <c r="E48" s="169">
        <f t="shared" si="17"/>
        <v>2421389</v>
      </c>
      <c r="F48" s="169">
        <f t="shared" si="17"/>
        <v>2639079</v>
      </c>
      <c r="G48" s="169">
        <f t="shared" si="17"/>
        <v>2723638</v>
      </c>
      <c r="H48" s="169">
        <f t="shared" si="17"/>
        <v>2766132</v>
      </c>
      <c r="I48" s="170">
        <f t="shared" si="15"/>
        <v>1.5601926540898647E-2</v>
      </c>
      <c r="J48" s="180">
        <f t="shared" si="12"/>
        <v>0.14237406711602318</v>
      </c>
      <c r="K48" s="169">
        <f>H48-G48</f>
        <v>42494</v>
      </c>
      <c r="L48" s="169">
        <f t="shared" si="14"/>
        <v>344743</v>
      </c>
      <c r="M48" s="170">
        <f t="shared" si="16"/>
        <v>7.9081289656509401E-2</v>
      </c>
      <c r="N48" s="81"/>
    </row>
    <row r="49" spans="1:14" s="146" customFormat="1" x14ac:dyDescent="0.25"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</row>
    <row r="50" spans="1:14" x14ac:dyDescent="0.25">
      <c r="A50" s="1">
        <v>3</v>
      </c>
      <c r="B50" s="156" t="s">
        <v>73</v>
      </c>
      <c r="C50" s="176">
        <v>65275</v>
      </c>
      <c r="D50" s="176">
        <v>98762</v>
      </c>
      <c r="E50" s="176">
        <v>168339</v>
      </c>
      <c r="F50" s="176">
        <v>182130</v>
      </c>
      <c r="G50" s="176">
        <v>192892</v>
      </c>
      <c r="H50" s="176">
        <v>197469</v>
      </c>
      <c r="I50" s="177">
        <f>IFERROR(H50/G50-1,"-")</f>
        <v>2.3728303921365379E-2</v>
      </c>
      <c r="J50" s="177">
        <f>IFERROR(H50/E50-1,"-")</f>
        <v>0.1730436797177124</v>
      </c>
      <c r="K50" s="176">
        <f>H50-G50</f>
        <v>4577</v>
      </c>
      <c r="L50" s="176">
        <f>H50-E50</f>
        <v>29130</v>
      </c>
      <c r="M50" s="177">
        <f>H50/H$8</f>
        <v>5.6454656492102529E-3</v>
      </c>
      <c r="N50" s="81"/>
    </row>
    <row r="51" spans="1:14" x14ac:dyDescent="0.25">
      <c r="A51" s="1" t="s">
        <v>101</v>
      </c>
      <c r="B51" s="159" t="s">
        <v>102</v>
      </c>
      <c r="C51" s="160">
        <v>6950</v>
      </c>
      <c r="D51" s="160">
        <v>17286</v>
      </c>
      <c r="E51" s="160">
        <v>21218</v>
      </c>
      <c r="F51" s="160">
        <v>40330</v>
      </c>
      <c r="G51" s="160">
        <v>27801</v>
      </c>
      <c r="H51" s="160">
        <v>27015</v>
      </c>
      <c r="I51" s="161">
        <f>IFERROR(H51/G51-1,"-")</f>
        <v>-2.8272364303442377E-2</v>
      </c>
      <c r="J51" s="178">
        <f t="shared" ref="J51:J62" si="18">IFERROR(H51/E51-1,"-")</f>
        <v>0.27321142426241862</v>
      </c>
      <c r="K51" s="160">
        <f t="shared" ref="K51:K61" si="19">H51-G51</f>
        <v>-786</v>
      </c>
      <c r="L51" s="160">
        <f t="shared" ref="L51:L62" si="20">H51-E51</f>
        <v>5797</v>
      </c>
      <c r="M51" s="161">
        <f>H51/H$8</f>
        <v>7.7233517419653195E-4</v>
      </c>
      <c r="N51" s="81"/>
    </row>
    <row r="52" spans="1:14" x14ac:dyDescent="0.25">
      <c r="A52" s="162" t="s">
        <v>108</v>
      </c>
      <c r="B52" s="163" t="s">
        <v>108</v>
      </c>
      <c r="C52" s="164">
        <v>5003</v>
      </c>
      <c r="D52" s="164">
        <v>6990</v>
      </c>
      <c r="E52" s="164">
        <v>6990</v>
      </c>
      <c r="F52" s="164">
        <v>25259</v>
      </c>
      <c r="G52" s="164">
        <v>15307</v>
      </c>
      <c r="H52" s="164">
        <v>13767</v>
      </c>
      <c r="I52" s="165">
        <f>IFERROR(H52/G52-1,"-")</f>
        <v>-0.10060756516626379</v>
      </c>
      <c r="J52" s="179">
        <f t="shared" si="18"/>
        <v>0.96952789699570818</v>
      </c>
      <c r="K52" s="164">
        <f t="shared" si="19"/>
        <v>-1540</v>
      </c>
      <c r="L52" s="164">
        <f t="shared" si="20"/>
        <v>6777</v>
      </c>
      <c r="M52" s="165">
        <f>H52/H$8</f>
        <v>3.9358646467383513E-4</v>
      </c>
      <c r="N52" s="81"/>
    </row>
    <row r="53" spans="1:14" x14ac:dyDescent="0.25">
      <c r="A53" s="162" t="s">
        <v>105</v>
      </c>
      <c r="B53" s="163" t="s">
        <v>105</v>
      </c>
      <c r="C53" s="164">
        <v>1947</v>
      </c>
      <c r="D53" s="164">
        <v>10296</v>
      </c>
      <c r="E53" s="164">
        <v>14228</v>
      </c>
      <c r="F53" s="164">
        <v>15071</v>
      </c>
      <c r="G53" s="164">
        <v>12494</v>
      </c>
      <c r="H53" s="164">
        <v>13248</v>
      </c>
      <c r="I53" s="165">
        <f>IFERROR(H53/G53-1,"-")</f>
        <v>6.0348967504402218E-2</v>
      </c>
      <c r="J53" s="179">
        <f t="shared" si="18"/>
        <v>-6.8878268203542259E-2</v>
      </c>
      <c r="K53" s="164">
        <f t="shared" si="19"/>
        <v>754</v>
      </c>
      <c r="L53" s="164">
        <f t="shared" si="20"/>
        <v>-980</v>
      </c>
      <c r="M53" s="165">
        <f>H53/H$8</f>
        <v>3.7874870952269688E-4</v>
      </c>
      <c r="N53" s="81"/>
    </row>
    <row r="54" spans="1:14" x14ac:dyDescent="0.25">
      <c r="A54" s="1"/>
      <c r="B54" s="159" t="s">
        <v>112</v>
      </c>
      <c r="C54" s="160">
        <v>58325</v>
      </c>
      <c r="D54" s="160">
        <v>81476</v>
      </c>
      <c r="E54" s="160">
        <v>147121</v>
      </c>
      <c r="F54" s="160">
        <v>141800</v>
      </c>
      <c r="G54" s="160">
        <v>165091</v>
      </c>
      <c r="H54" s="160">
        <v>170454</v>
      </c>
      <c r="I54" s="161">
        <f>IFERROR(H54/G54-1,"-")</f>
        <v>3.2485114270311533E-2</v>
      </c>
      <c r="J54" s="178">
        <f t="shared" si="18"/>
        <v>0.15859734504251599</v>
      </c>
      <c r="K54" s="160">
        <f t="shared" si="19"/>
        <v>5363</v>
      </c>
      <c r="L54" s="160">
        <f t="shared" si="20"/>
        <v>23333</v>
      </c>
      <c r="M54" s="161">
        <f>H54/H$8</f>
        <v>4.8731304750137209E-3</v>
      </c>
      <c r="N54" s="81"/>
    </row>
    <row r="55" spans="1:14" s="57" customFormat="1" x14ac:dyDescent="0.25">
      <c r="B55" s="163" t="s">
        <v>115</v>
      </c>
      <c r="C55" s="164">
        <v>19771</v>
      </c>
      <c r="D55" s="164">
        <v>20693</v>
      </c>
      <c r="E55" s="164">
        <v>65122</v>
      </c>
      <c r="F55" s="164">
        <v>55484</v>
      </c>
      <c r="G55" s="164">
        <v>69307</v>
      </c>
      <c r="H55" s="164">
        <v>68352</v>
      </c>
      <c r="I55" s="165">
        <f t="shared" ref="I55:I62" si="21">IFERROR(H55/G55-1,"-")</f>
        <v>-1.3779271935013826E-2</v>
      </c>
      <c r="J55" s="179">
        <f t="shared" si="18"/>
        <v>4.9599213783360518E-2</v>
      </c>
      <c r="K55" s="164">
        <f t="shared" si="19"/>
        <v>-955</v>
      </c>
      <c r="L55" s="164">
        <f t="shared" si="20"/>
        <v>3230</v>
      </c>
      <c r="M55" s="165">
        <f t="shared" ref="M55:M62" si="22">H55/H$8</f>
        <v>1.9541237766678272E-3</v>
      </c>
      <c r="N55" s="166"/>
    </row>
    <row r="56" spans="1:14" s="57" customFormat="1" x14ac:dyDescent="0.25">
      <c r="B56" s="163" t="s">
        <v>118</v>
      </c>
      <c r="C56" s="164">
        <v>18669</v>
      </c>
      <c r="D56" s="164">
        <v>31230</v>
      </c>
      <c r="E56" s="164">
        <v>34084</v>
      </c>
      <c r="F56" s="164">
        <v>34465</v>
      </c>
      <c r="G56" s="164">
        <v>35877</v>
      </c>
      <c r="H56" s="164">
        <v>40468</v>
      </c>
      <c r="I56" s="165">
        <f t="shared" si="21"/>
        <v>0.12796499149873175</v>
      </c>
      <c r="J56" s="179">
        <f t="shared" si="18"/>
        <v>0.18730195986386566</v>
      </c>
      <c r="K56" s="164">
        <f t="shared" si="19"/>
        <v>4591</v>
      </c>
      <c r="L56" s="164">
        <f t="shared" si="20"/>
        <v>6384</v>
      </c>
      <c r="M56" s="165">
        <f t="shared" si="22"/>
        <v>1.1569446540583104E-3</v>
      </c>
      <c r="N56" s="166"/>
    </row>
    <row r="57" spans="1:14" x14ac:dyDescent="0.25">
      <c r="A57" s="1"/>
      <c r="B57" s="163" t="s">
        <v>121</v>
      </c>
      <c r="C57" s="164">
        <v>1519</v>
      </c>
      <c r="D57" s="164">
        <v>3873</v>
      </c>
      <c r="E57" s="164">
        <v>6397</v>
      </c>
      <c r="F57" s="164">
        <v>6784</v>
      </c>
      <c r="G57" s="164">
        <v>6789</v>
      </c>
      <c r="H57" s="164">
        <v>7322</v>
      </c>
      <c r="I57" s="165">
        <f t="shared" si="21"/>
        <v>7.850935336573861E-2</v>
      </c>
      <c r="J57" s="179">
        <f t="shared" si="18"/>
        <v>0.14459903079568548</v>
      </c>
      <c r="K57" s="164">
        <f t="shared" si="19"/>
        <v>533</v>
      </c>
      <c r="L57" s="164">
        <f t="shared" si="20"/>
        <v>925</v>
      </c>
      <c r="M57" s="165">
        <f t="shared" si="22"/>
        <v>2.0932956303783111E-4</v>
      </c>
      <c r="N57" s="81"/>
    </row>
    <row r="58" spans="1:14" x14ac:dyDescent="0.25">
      <c r="A58" s="1"/>
      <c r="B58" s="163" t="s">
        <v>128</v>
      </c>
      <c r="C58" s="164">
        <v>1082</v>
      </c>
      <c r="D58" s="164">
        <v>2191</v>
      </c>
      <c r="E58" s="164">
        <v>3053</v>
      </c>
      <c r="F58" s="164">
        <v>2811</v>
      </c>
      <c r="G58" s="164">
        <v>4663</v>
      </c>
      <c r="H58" s="164">
        <v>4996</v>
      </c>
      <c r="I58" s="165">
        <f t="shared" si="21"/>
        <v>7.1413253270426802E-2</v>
      </c>
      <c r="J58" s="179">
        <f t="shared" si="18"/>
        <v>0.63642319030461847</v>
      </c>
      <c r="K58" s="164">
        <f t="shared" si="19"/>
        <v>333</v>
      </c>
      <c r="L58" s="164">
        <f t="shared" si="20"/>
        <v>1943</v>
      </c>
      <c r="M58" s="165">
        <f t="shared" si="22"/>
        <v>1.4283126153195904E-4</v>
      </c>
      <c r="N58" s="81"/>
    </row>
    <row r="59" spans="1:14" x14ac:dyDescent="0.25">
      <c r="A59" s="1"/>
      <c r="B59" s="163" t="s">
        <v>124</v>
      </c>
      <c r="C59" s="164">
        <v>1095</v>
      </c>
      <c r="D59" s="164">
        <v>1459</v>
      </c>
      <c r="E59" s="164">
        <v>2254</v>
      </c>
      <c r="F59" s="164">
        <v>2628</v>
      </c>
      <c r="G59" s="164">
        <v>2985</v>
      </c>
      <c r="H59" s="164">
        <v>3168</v>
      </c>
      <c r="I59" s="165">
        <f t="shared" si="21"/>
        <v>6.1306532663316649E-2</v>
      </c>
      <c r="J59" s="179">
        <f t="shared" si="18"/>
        <v>0.40550133096716956</v>
      </c>
      <c r="K59" s="164">
        <f t="shared" si="19"/>
        <v>183</v>
      </c>
      <c r="L59" s="164">
        <f t="shared" si="20"/>
        <v>914</v>
      </c>
      <c r="M59" s="165">
        <f t="shared" si="22"/>
        <v>9.0570343581514471E-5</v>
      </c>
      <c r="N59" s="81"/>
    </row>
    <row r="60" spans="1:14" x14ac:dyDescent="0.25">
      <c r="A60" s="1"/>
      <c r="B60" s="163" t="s">
        <v>133</v>
      </c>
      <c r="C60" s="164">
        <v>713</v>
      </c>
      <c r="D60" s="164">
        <v>445</v>
      </c>
      <c r="E60" s="164">
        <v>554</v>
      </c>
      <c r="F60" s="164">
        <v>804</v>
      </c>
      <c r="G60" s="164">
        <v>604</v>
      </c>
      <c r="H60" s="164">
        <v>842</v>
      </c>
      <c r="I60" s="165">
        <f t="shared" si="21"/>
        <v>0.39403973509933765</v>
      </c>
      <c r="J60" s="179">
        <f t="shared" si="18"/>
        <v>0.5198555956678701</v>
      </c>
      <c r="K60" s="164">
        <f t="shared" si="19"/>
        <v>238</v>
      </c>
      <c r="L60" s="164">
        <f t="shared" si="20"/>
        <v>288</v>
      </c>
      <c r="M60" s="165">
        <f t="shared" si="22"/>
        <v>2.4072042075642418E-5</v>
      </c>
      <c r="N60" s="81"/>
    </row>
    <row r="61" spans="1:14" x14ac:dyDescent="0.25">
      <c r="A61" s="162" t="s">
        <v>149</v>
      </c>
      <c r="B61" s="163" t="s">
        <v>136</v>
      </c>
      <c r="C61" s="164">
        <v>1531</v>
      </c>
      <c r="D61" s="164">
        <v>432</v>
      </c>
      <c r="E61" s="164">
        <v>418</v>
      </c>
      <c r="F61" s="164">
        <v>635</v>
      </c>
      <c r="G61" s="164">
        <v>647</v>
      </c>
      <c r="H61" s="164">
        <v>1265</v>
      </c>
      <c r="I61" s="165">
        <f t="shared" si="21"/>
        <v>0.95517774343122097</v>
      </c>
      <c r="J61" s="179">
        <f t="shared" si="18"/>
        <v>2.0263157894736841</v>
      </c>
      <c r="K61" s="164">
        <f t="shared" si="19"/>
        <v>618</v>
      </c>
      <c r="L61" s="164">
        <f t="shared" si="20"/>
        <v>847</v>
      </c>
      <c r="M61" s="165">
        <f t="shared" si="22"/>
        <v>3.6165241360674181E-5</v>
      </c>
      <c r="N61" s="81"/>
    </row>
    <row r="62" spans="1:14" x14ac:dyDescent="0.25">
      <c r="A62" s="167" t="s">
        <v>150</v>
      </c>
      <c r="B62" s="168" t="s">
        <v>150</v>
      </c>
      <c r="C62" s="169">
        <f t="shared" ref="C62:H62" si="23">C54-SUM(C55:C61)</f>
        <v>13945</v>
      </c>
      <c r="D62" s="169">
        <f t="shared" si="23"/>
        <v>21153</v>
      </c>
      <c r="E62" s="169">
        <f t="shared" si="23"/>
        <v>35239</v>
      </c>
      <c r="F62" s="169">
        <f t="shared" si="23"/>
        <v>38189</v>
      </c>
      <c r="G62" s="169">
        <f t="shared" si="23"/>
        <v>44219</v>
      </c>
      <c r="H62" s="169">
        <f t="shared" si="23"/>
        <v>44041</v>
      </c>
      <c r="I62" s="170">
        <f t="shared" si="21"/>
        <v>-4.0254189375608096E-3</v>
      </c>
      <c r="J62" s="180">
        <f t="shared" si="18"/>
        <v>0.24978007321433648</v>
      </c>
      <c r="K62" s="169">
        <f>H62-G62</f>
        <v>-178</v>
      </c>
      <c r="L62" s="169">
        <f t="shared" si="20"/>
        <v>8802</v>
      </c>
      <c r="M62" s="170">
        <f t="shared" si="22"/>
        <v>1.2590935926999618E-3</v>
      </c>
      <c r="N62" s="81"/>
    </row>
    <row r="63" spans="1:14" s="146" customFormat="1" x14ac:dyDescent="0.25"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</row>
    <row r="64" spans="1:14" x14ac:dyDescent="0.25">
      <c r="A64" s="1">
        <v>3</v>
      </c>
      <c r="B64" s="156" t="s">
        <v>73</v>
      </c>
      <c r="C64" s="176">
        <v>295880</v>
      </c>
      <c r="D64" s="176">
        <v>419370</v>
      </c>
      <c r="E64" s="176">
        <v>1014697</v>
      </c>
      <c r="F64" s="176">
        <v>988170</v>
      </c>
      <c r="G64" s="176">
        <v>1361415</v>
      </c>
      <c r="H64" s="176">
        <v>1103359</v>
      </c>
      <c r="I64" s="177">
        <f>IFERROR(H64/G64-1,"-")</f>
        <v>-0.1895498433615026</v>
      </c>
      <c r="J64" s="177">
        <f>IFERROR(H64/E64-1,"-")</f>
        <v>8.7377808350670216E-2</v>
      </c>
      <c r="K64" s="176">
        <f>H64-G64</f>
        <v>-258056</v>
      </c>
      <c r="L64" s="176">
        <f>H64-E64</f>
        <v>88662</v>
      </c>
      <c r="M64" s="177">
        <f>H64/H$8</f>
        <v>3.1544066831993754E-2</v>
      </c>
      <c r="N64" s="81"/>
    </row>
    <row r="65" spans="1:14" x14ac:dyDescent="0.25">
      <c r="A65" s="1" t="s">
        <v>101</v>
      </c>
      <c r="B65" s="159" t="s">
        <v>102</v>
      </c>
      <c r="C65" s="160">
        <v>84704</v>
      </c>
      <c r="D65" s="160">
        <v>83752</v>
      </c>
      <c r="E65" s="160">
        <v>119256</v>
      </c>
      <c r="F65" s="160">
        <v>161549</v>
      </c>
      <c r="G65" s="160">
        <v>256345</v>
      </c>
      <c r="H65" s="160">
        <v>183698</v>
      </c>
      <c r="I65" s="161">
        <f>IFERROR(H65/G65-1,"-")</f>
        <v>-0.2833954241354425</v>
      </c>
      <c r="J65" s="178">
        <f t="shared" ref="J65:J76" si="24">IFERROR(H65/E65-1,"-")</f>
        <v>0.54036694170523925</v>
      </c>
      <c r="K65" s="160">
        <f t="shared" ref="K65:K75" si="25">H65-G65</f>
        <v>-72647</v>
      </c>
      <c r="L65" s="160">
        <f t="shared" ref="L65:L76" si="26">H65-E65</f>
        <v>64442</v>
      </c>
      <c r="M65" s="161">
        <f>H65/H$8</f>
        <v>5.251764828041996E-3</v>
      </c>
      <c r="N65" s="81"/>
    </row>
    <row r="66" spans="1:14" x14ac:dyDescent="0.25">
      <c r="A66" s="162" t="s">
        <v>108</v>
      </c>
      <c r="B66" s="163" t="s">
        <v>108</v>
      </c>
      <c r="C66" s="164">
        <v>23458</v>
      </c>
      <c r="D66" s="164">
        <v>59324</v>
      </c>
      <c r="E66" s="164">
        <v>72718</v>
      </c>
      <c r="F66" s="164">
        <v>83853</v>
      </c>
      <c r="G66" s="164">
        <v>124261</v>
      </c>
      <c r="H66" s="164">
        <v>45282</v>
      </c>
      <c r="I66" s="165">
        <f>IFERROR(H66/G66-1,"-")</f>
        <v>-0.63558960574918921</v>
      </c>
      <c r="J66" s="179">
        <f t="shared" si="24"/>
        <v>-0.37729310487087109</v>
      </c>
      <c r="K66" s="164">
        <f t="shared" si="25"/>
        <v>-78979</v>
      </c>
      <c r="L66" s="164">
        <f t="shared" si="26"/>
        <v>-27436</v>
      </c>
      <c r="M66" s="165">
        <f>H66/H$8</f>
        <v>1.2945726950941094E-3</v>
      </c>
      <c r="N66" s="81"/>
    </row>
    <row r="67" spans="1:14" x14ac:dyDescent="0.25">
      <c r="A67" s="162" t="s">
        <v>105</v>
      </c>
      <c r="B67" s="163" t="s">
        <v>105</v>
      </c>
      <c r="C67" s="164">
        <v>61246</v>
      </c>
      <c r="D67" s="164">
        <v>24428</v>
      </c>
      <c r="E67" s="164">
        <v>46538</v>
      </c>
      <c r="F67" s="164">
        <v>77696</v>
      </c>
      <c r="G67" s="164">
        <v>132084</v>
      </c>
      <c r="H67" s="164">
        <v>138416</v>
      </c>
      <c r="I67" s="165">
        <f>IFERROR(H67/G67-1,"-")</f>
        <v>4.7939190212289207E-2</v>
      </c>
      <c r="J67" s="179">
        <f t="shared" si="24"/>
        <v>1.9742575959431004</v>
      </c>
      <c r="K67" s="164">
        <f t="shared" si="25"/>
        <v>6332</v>
      </c>
      <c r="L67" s="164">
        <f t="shared" si="26"/>
        <v>91878</v>
      </c>
      <c r="M67" s="165">
        <f>H67/H$8</f>
        <v>3.9571921329478871E-3</v>
      </c>
      <c r="N67" s="81"/>
    </row>
    <row r="68" spans="1:14" x14ac:dyDescent="0.25">
      <c r="A68" s="1"/>
      <c r="B68" s="159" t="s">
        <v>112</v>
      </c>
      <c r="C68" s="160">
        <v>211176</v>
      </c>
      <c r="D68" s="160">
        <v>335618</v>
      </c>
      <c r="E68" s="160">
        <v>895441</v>
      </c>
      <c r="F68" s="160">
        <v>826621</v>
      </c>
      <c r="G68" s="160">
        <v>1105070</v>
      </c>
      <c r="H68" s="160">
        <v>919661</v>
      </c>
      <c r="I68" s="161">
        <f>IFERROR(H68/G68-1,"-")</f>
        <v>-0.16778032160858591</v>
      </c>
      <c r="J68" s="178">
        <f t="shared" si="24"/>
        <v>2.704812489041708E-2</v>
      </c>
      <c r="K68" s="160">
        <f t="shared" si="25"/>
        <v>-185409</v>
      </c>
      <c r="L68" s="160">
        <f t="shared" si="26"/>
        <v>24220</v>
      </c>
      <c r="M68" s="161">
        <f>H68/H$8</f>
        <v>2.6292302003951759E-2</v>
      </c>
      <c r="N68" s="81"/>
    </row>
    <row r="69" spans="1:14" s="57" customFormat="1" x14ac:dyDescent="0.25">
      <c r="B69" s="163" t="s">
        <v>115</v>
      </c>
      <c r="C69" s="164">
        <v>94120</v>
      </c>
      <c r="D69" s="164">
        <v>85414</v>
      </c>
      <c r="E69" s="164">
        <v>399420</v>
      </c>
      <c r="F69" s="164">
        <v>314964</v>
      </c>
      <c r="G69" s="164">
        <v>454766</v>
      </c>
      <c r="H69" s="164">
        <v>443504</v>
      </c>
      <c r="I69" s="165">
        <f t="shared" ref="I69:I76" si="27">IFERROR(H69/G69-1,"-")</f>
        <v>-2.4764384320727584E-2</v>
      </c>
      <c r="J69" s="179">
        <f t="shared" si="24"/>
        <v>0.11037003655300182</v>
      </c>
      <c r="K69" s="164">
        <f t="shared" si="25"/>
        <v>-11262</v>
      </c>
      <c r="L69" s="164">
        <f t="shared" si="26"/>
        <v>44084</v>
      </c>
      <c r="M69" s="165">
        <f t="shared" ref="M69:M76" si="28">H69/H$8</f>
        <v>1.2679390675434341E-2</v>
      </c>
      <c r="N69" s="166"/>
    </row>
    <row r="70" spans="1:14" s="57" customFormat="1" x14ac:dyDescent="0.25">
      <c r="B70" s="163" t="s">
        <v>118</v>
      </c>
      <c r="C70" s="164">
        <v>27344</v>
      </c>
      <c r="D70" s="164">
        <v>36140</v>
      </c>
      <c r="E70" s="164">
        <v>56705</v>
      </c>
      <c r="F70" s="164">
        <v>89781</v>
      </c>
      <c r="G70" s="164">
        <v>78559</v>
      </c>
      <c r="H70" s="164">
        <v>77139</v>
      </c>
      <c r="I70" s="165">
        <f t="shared" si="27"/>
        <v>-1.8075586501864804E-2</v>
      </c>
      <c r="J70" s="179">
        <f t="shared" si="24"/>
        <v>0.36035622960938185</v>
      </c>
      <c r="K70" s="164">
        <f t="shared" si="25"/>
        <v>-1420</v>
      </c>
      <c r="L70" s="164">
        <f t="shared" si="26"/>
        <v>20434</v>
      </c>
      <c r="M70" s="165">
        <f t="shared" si="28"/>
        <v>2.2053364057873876E-3</v>
      </c>
      <c r="N70" s="166"/>
    </row>
    <row r="71" spans="1:14" x14ac:dyDescent="0.25">
      <c r="A71" s="1"/>
      <c r="B71" s="163" t="s">
        <v>121</v>
      </c>
      <c r="C71" s="164">
        <v>21566</v>
      </c>
      <c r="D71" s="164">
        <v>44372</v>
      </c>
      <c r="E71" s="164">
        <v>126795</v>
      </c>
      <c r="F71" s="164">
        <v>98989</v>
      </c>
      <c r="G71" s="164">
        <v>131979</v>
      </c>
      <c r="H71" s="164">
        <v>66336</v>
      </c>
      <c r="I71" s="165">
        <f t="shared" si="27"/>
        <v>-0.49737458231991449</v>
      </c>
      <c r="J71" s="179">
        <f t="shared" si="24"/>
        <v>-0.47682479593043892</v>
      </c>
      <c r="K71" s="164">
        <f t="shared" si="25"/>
        <v>-65643</v>
      </c>
      <c r="L71" s="164">
        <f t="shared" si="26"/>
        <v>-60459</v>
      </c>
      <c r="M71" s="165">
        <f t="shared" si="28"/>
        <v>1.8964881034795908E-3</v>
      </c>
      <c r="N71" s="81"/>
    </row>
    <row r="72" spans="1:14" x14ac:dyDescent="0.25">
      <c r="A72" s="1"/>
      <c r="B72" s="163" t="s">
        <v>128</v>
      </c>
      <c r="C72" s="164">
        <v>3914</v>
      </c>
      <c r="D72" s="164">
        <v>28426</v>
      </c>
      <c r="E72" s="164">
        <v>25157</v>
      </c>
      <c r="F72" s="164">
        <v>25283</v>
      </c>
      <c r="G72" s="164">
        <v>47499</v>
      </c>
      <c r="H72" s="164">
        <v>39716</v>
      </c>
      <c r="I72" s="165">
        <f t="shared" si="27"/>
        <v>-0.16385608118065642</v>
      </c>
      <c r="J72" s="179">
        <f t="shared" si="24"/>
        <v>0.57872560321182975</v>
      </c>
      <c r="K72" s="164">
        <f t="shared" si="25"/>
        <v>-7783</v>
      </c>
      <c r="L72" s="164">
        <f t="shared" si="26"/>
        <v>14559</v>
      </c>
      <c r="M72" s="165">
        <f t="shared" si="28"/>
        <v>1.1354456331071428E-3</v>
      </c>
      <c r="N72" s="81"/>
    </row>
    <row r="73" spans="1:14" x14ac:dyDescent="0.25">
      <c r="A73" s="1"/>
      <c r="B73" s="163" t="s">
        <v>124</v>
      </c>
      <c r="C73" s="164">
        <v>8571</v>
      </c>
      <c r="D73" s="164">
        <v>16869</v>
      </c>
      <c r="E73" s="164">
        <v>22926</v>
      </c>
      <c r="F73" s="164">
        <v>14330</v>
      </c>
      <c r="G73" s="164">
        <v>27574</v>
      </c>
      <c r="H73" s="164">
        <v>19817</v>
      </c>
      <c r="I73" s="165">
        <f t="shared" si="27"/>
        <v>-0.28131573221150363</v>
      </c>
      <c r="J73" s="179">
        <f t="shared" si="24"/>
        <v>-0.13561022419959867</v>
      </c>
      <c r="K73" s="164">
        <f t="shared" si="25"/>
        <v>-7757</v>
      </c>
      <c r="L73" s="164">
        <f t="shared" si="26"/>
        <v>-3109</v>
      </c>
      <c r="M73" s="165">
        <f t="shared" si="28"/>
        <v>5.6655066248575514E-4</v>
      </c>
      <c r="N73" s="81"/>
    </row>
    <row r="74" spans="1:14" x14ac:dyDescent="0.25">
      <c r="A74" s="1"/>
      <c r="B74" s="163" t="s">
        <v>133</v>
      </c>
      <c r="C74" s="164">
        <v>5541</v>
      </c>
      <c r="D74" s="164">
        <v>14404</v>
      </c>
      <c r="E74" s="164">
        <v>20957</v>
      </c>
      <c r="F74" s="164">
        <v>26631</v>
      </c>
      <c r="G74" s="164">
        <v>24320</v>
      </c>
      <c r="H74" s="164">
        <v>16244</v>
      </c>
      <c r="I74" s="165">
        <f t="shared" si="27"/>
        <v>-0.33207236842105259</v>
      </c>
      <c r="J74" s="179">
        <f t="shared" si="24"/>
        <v>-0.22488905854845631</v>
      </c>
      <c r="K74" s="164">
        <f t="shared" si="25"/>
        <v>-8076</v>
      </c>
      <c r="L74" s="164">
        <f t="shared" si="26"/>
        <v>-4713</v>
      </c>
      <c r="M74" s="165">
        <f t="shared" si="28"/>
        <v>4.6440172384410388E-4</v>
      </c>
      <c r="N74" s="81"/>
    </row>
    <row r="75" spans="1:14" x14ac:dyDescent="0.25">
      <c r="A75" s="162" t="s">
        <v>149</v>
      </c>
      <c r="B75" s="163" t="s">
        <v>136</v>
      </c>
      <c r="C75" s="164">
        <v>5018</v>
      </c>
      <c r="D75" s="164">
        <v>1659</v>
      </c>
      <c r="E75" s="164">
        <v>6100</v>
      </c>
      <c r="F75" s="164">
        <v>7510</v>
      </c>
      <c r="G75" s="164">
        <v>21506</v>
      </c>
      <c r="H75" s="164">
        <v>24372</v>
      </c>
      <c r="I75" s="165">
        <f t="shared" si="27"/>
        <v>0.13326513531107609</v>
      </c>
      <c r="J75" s="179">
        <f t="shared" si="24"/>
        <v>2.9954098360655736</v>
      </c>
      <c r="K75" s="164">
        <f t="shared" si="25"/>
        <v>2866</v>
      </c>
      <c r="L75" s="164">
        <f t="shared" si="26"/>
        <v>18272</v>
      </c>
      <c r="M75" s="165">
        <f t="shared" si="28"/>
        <v>6.9677412050778739E-4</v>
      </c>
      <c r="N75" s="81"/>
    </row>
    <row r="76" spans="1:14" x14ac:dyDescent="0.25">
      <c r="A76" s="167" t="s">
        <v>150</v>
      </c>
      <c r="B76" s="168" t="s">
        <v>150</v>
      </c>
      <c r="C76" s="169">
        <f t="shared" ref="C76:H76" si="29">C68-SUM(C69:C75)</f>
        <v>45102</v>
      </c>
      <c r="D76" s="169">
        <f t="shared" si="29"/>
        <v>108334</v>
      </c>
      <c r="E76" s="169">
        <f t="shared" si="29"/>
        <v>237381</v>
      </c>
      <c r="F76" s="169">
        <f t="shared" si="29"/>
        <v>249133</v>
      </c>
      <c r="G76" s="169">
        <f t="shared" si="29"/>
        <v>318867</v>
      </c>
      <c r="H76" s="169">
        <f t="shared" si="29"/>
        <v>232533</v>
      </c>
      <c r="I76" s="170">
        <f t="shared" si="27"/>
        <v>-0.27075238265483725</v>
      </c>
      <c r="J76" s="180">
        <f t="shared" si="24"/>
        <v>-2.042286450895392E-2</v>
      </c>
      <c r="K76" s="169">
        <f>H76-G76</f>
        <v>-86334</v>
      </c>
      <c r="L76" s="169">
        <f t="shared" si="26"/>
        <v>-4848</v>
      </c>
      <c r="M76" s="170">
        <f t="shared" si="28"/>
        <v>6.6479146793056512E-3</v>
      </c>
      <c r="N76" s="81"/>
    </row>
    <row r="77" spans="1:14" s="146" customFormat="1" x14ac:dyDescent="0.25"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</row>
    <row r="78" spans="1:14" x14ac:dyDescent="0.25">
      <c r="A78" s="1">
        <v>3</v>
      </c>
      <c r="B78" s="156" t="s">
        <v>73</v>
      </c>
      <c r="C78" s="176">
        <v>1546641</v>
      </c>
      <c r="D78" s="176">
        <v>1967362</v>
      </c>
      <c r="E78" s="176">
        <v>4353970</v>
      </c>
      <c r="F78" s="176">
        <v>5136286</v>
      </c>
      <c r="G78" s="176">
        <v>5762502</v>
      </c>
      <c r="H78" s="176">
        <v>5666416</v>
      </c>
      <c r="I78" s="177">
        <f>IFERROR(H78/G78-1,"-")</f>
        <v>-1.6674354299573313E-2</v>
      </c>
      <c r="J78" s="177">
        <f>IFERROR(H78/E78-1,"-")</f>
        <v>0.30143661991240189</v>
      </c>
      <c r="K78" s="176">
        <f>H78-G78</f>
        <v>-96086</v>
      </c>
      <c r="L78" s="176">
        <f>H78-E78</f>
        <v>1312446</v>
      </c>
      <c r="M78" s="177">
        <f>H78/H$8</f>
        <v>0.16199786742291378</v>
      </c>
      <c r="N78" s="81"/>
    </row>
    <row r="79" spans="1:14" x14ac:dyDescent="0.25">
      <c r="A79" s="1" t="s">
        <v>101</v>
      </c>
      <c r="B79" s="159" t="s">
        <v>102</v>
      </c>
      <c r="C79" s="160">
        <v>472177</v>
      </c>
      <c r="D79" s="160">
        <v>765462</v>
      </c>
      <c r="E79" s="160">
        <v>1657965</v>
      </c>
      <c r="F79" s="160">
        <v>1646973</v>
      </c>
      <c r="G79" s="160">
        <v>1680920</v>
      </c>
      <c r="H79" s="160">
        <v>1716393</v>
      </c>
      <c r="I79" s="161">
        <f>IFERROR(H79/G79-1,"-")</f>
        <v>2.1103324369987853E-2</v>
      </c>
      <c r="J79" s="178">
        <f t="shared" ref="J79:J90" si="30">IFERROR(H79/E79-1,"-")</f>
        <v>3.5240792175950553E-2</v>
      </c>
      <c r="K79" s="160">
        <f t="shared" ref="K79:K89" si="31">H79-G79</f>
        <v>35473</v>
      </c>
      <c r="L79" s="160">
        <f t="shared" ref="L79:L90" si="32">H79-E79</f>
        <v>58428</v>
      </c>
      <c r="M79" s="161">
        <f>H79/H$8</f>
        <v>4.9070171632230541E-2</v>
      </c>
      <c r="N79" s="81"/>
    </row>
    <row r="80" spans="1:14" x14ac:dyDescent="0.25">
      <c r="A80" s="162" t="s">
        <v>108</v>
      </c>
      <c r="B80" s="163" t="s">
        <v>108</v>
      </c>
      <c r="C80" s="164">
        <v>71537</v>
      </c>
      <c r="D80" s="164">
        <v>181910</v>
      </c>
      <c r="E80" s="164">
        <v>249240</v>
      </c>
      <c r="F80" s="164">
        <v>256845</v>
      </c>
      <c r="G80" s="164">
        <v>287499</v>
      </c>
      <c r="H80" s="164">
        <v>239589</v>
      </c>
      <c r="I80" s="165">
        <f>IFERROR(H80/G80-1,"-")</f>
        <v>-0.16664405789237524</v>
      </c>
      <c r="J80" s="179">
        <f t="shared" si="30"/>
        <v>-3.8721714010592212E-2</v>
      </c>
      <c r="K80" s="164">
        <f t="shared" si="31"/>
        <v>-47910</v>
      </c>
      <c r="L80" s="164">
        <f t="shared" si="32"/>
        <v>-9651</v>
      </c>
      <c r="M80" s="165">
        <f>H80/H$8</f>
        <v>6.8496395354644794E-3</v>
      </c>
      <c r="N80" s="81"/>
    </row>
    <row r="81" spans="1:14" x14ac:dyDescent="0.25">
      <c r="A81" s="162" t="s">
        <v>105</v>
      </c>
      <c r="B81" s="163" t="s">
        <v>105</v>
      </c>
      <c r="C81" s="164">
        <v>400640</v>
      </c>
      <c r="D81" s="164">
        <v>583552</v>
      </c>
      <c r="E81" s="164">
        <v>1408725</v>
      </c>
      <c r="F81" s="164">
        <v>1390128</v>
      </c>
      <c r="G81" s="164">
        <v>1393421</v>
      </c>
      <c r="H81" s="164">
        <v>1476804</v>
      </c>
      <c r="I81" s="165">
        <f>IFERROR(H81/G81-1,"-")</f>
        <v>5.9840493289537111E-2</v>
      </c>
      <c r="J81" s="179">
        <f t="shared" si="30"/>
        <v>4.8326678379385646E-2</v>
      </c>
      <c r="K81" s="164">
        <f t="shared" si="31"/>
        <v>83383</v>
      </c>
      <c r="L81" s="164">
        <f t="shared" si="32"/>
        <v>68079</v>
      </c>
      <c r="M81" s="165">
        <f>H81/H$8</f>
        <v>4.2220532096766065E-2</v>
      </c>
      <c r="N81" s="81"/>
    </row>
    <row r="82" spans="1:14" x14ac:dyDescent="0.25">
      <c r="A82" s="1"/>
      <c r="B82" s="159" t="s">
        <v>112</v>
      </c>
      <c r="C82" s="160">
        <v>1074464</v>
      </c>
      <c r="D82" s="160">
        <v>1201900</v>
      </c>
      <c r="E82" s="160">
        <v>2696005</v>
      </c>
      <c r="F82" s="160">
        <v>3489313</v>
      </c>
      <c r="G82" s="160">
        <v>4081582</v>
      </c>
      <c r="H82" s="160">
        <v>3950023</v>
      </c>
      <c r="I82" s="161">
        <f>IFERROR(H82/G82-1,"-")</f>
        <v>-3.2232355003525615E-2</v>
      </c>
      <c r="J82" s="178">
        <f t="shared" si="30"/>
        <v>0.46513934506798016</v>
      </c>
      <c r="K82" s="160">
        <f t="shared" si="31"/>
        <v>-131559</v>
      </c>
      <c r="L82" s="160">
        <f t="shared" si="32"/>
        <v>1254018</v>
      </c>
      <c r="M82" s="161">
        <f>H82/H$8</f>
        <v>0.11292769579068325</v>
      </c>
      <c r="N82" s="81"/>
    </row>
    <row r="83" spans="1:14" s="57" customFormat="1" x14ac:dyDescent="0.25">
      <c r="B83" s="163" t="s">
        <v>115</v>
      </c>
      <c r="C83" s="164">
        <v>163077</v>
      </c>
      <c r="D83" s="164">
        <v>114301</v>
      </c>
      <c r="E83" s="164">
        <v>504044</v>
      </c>
      <c r="F83" s="164">
        <v>669954</v>
      </c>
      <c r="G83" s="164">
        <v>788206</v>
      </c>
      <c r="H83" s="164">
        <v>772586</v>
      </c>
      <c r="I83" s="165">
        <f t="shared" ref="I83:I90" si="33">IFERROR(H83/G83-1,"-")</f>
        <v>-1.9817154398723225E-2</v>
      </c>
      <c r="J83" s="179">
        <f t="shared" si="30"/>
        <v>0.53277491647554576</v>
      </c>
      <c r="K83" s="164">
        <f t="shared" si="31"/>
        <v>-15620</v>
      </c>
      <c r="L83" s="164">
        <f t="shared" si="32"/>
        <v>268542</v>
      </c>
      <c r="M83" s="165">
        <f t="shared" ref="M83:M90" si="34">H83/H$8</f>
        <v>2.2087556649705787E-2</v>
      </c>
      <c r="N83" s="166"/>
    </row>
    <row r="84" spans="1:14" s="57" customFormat="1" x14ac:dyDescent="0.25">
      <c r="B84" s="163" t="s">
        <v>118</v>
      </c>
      <c r="C84" s="164">
        <v>445011</v>
      </c>
      <c r="D84" s="164">
        <v>478237</v>
      </c>
      <c r="E84" s="164">
        <v>1014024</v>
      </c>
      <c r="F84" s="164">
        <v>1213964</v>
      </c>
      <c r="G84" s="164">
        <v>1379633</v>
      </c>
      <c r="H84" s="164">
        <v>1283316</v>
      </c>
      <c r="I84" s="165">
        <f t="shared" si="33"/>
        <v>-6.9813493878444488E-2</v>
      </c>
      <c r="J84" s="179">
        <f t="shared" si="30"/>
        <v>0.26556767887150601</v>
      </c>
      <c r="K84" s="164">
        <f t="shared" si="31"/>
        <v>-96317</v>
      </c>
      <c r="L84" s="164">
        <f t="shared" si="32"/>
        <v>269292</v>
      </c>
      <c r="M84" s="165">
        <f t="shared" si="34"/>
        <v>3.6688879748628417E-2</v>
      </c>
      <c r="N84" s="166"/>
    </row>
    <row r="85" spans="1:14" x14ac:dyDescent="0.25">
      <c r="A85" s="1"/>
      <c r="B85" s="163" t="s">
        <v>121</v>
      </c>
      <c r="C85" s="164">
        <v>48969</v>
      </c>
      <c r="D85" s="164">
        <v>105849</v>
      </c>
      <c r="E85" s="164">
        <v>179405</v>
      </c>
      <c r="F85" s="164">
        <v>274030</v>
      </c>
      <c r="G85" s="164">
        <v>384632</v>
      </c>
      <c r="H85" s="164">
        <v>380202</v>
      </c>
      <c r="I85" s="165">
        <f t="shared" si="33"/>
        <v>-1.1517502443894378E-2</v>
      </c>
      <c r="J85" s="179">
        <f t="shared" si="30"/>
        <v>1.1192385942420779</v>
      </c>
      <c r="K85" s="164">
        <f t="shared" si="31"/>
        <v>-4430</v>
      </c>
      <c r="L85" s="164">
        <f t="shared" si="32"/>
        <v>200797</v>
      </c>
      <c r="M85" s="165">
        <f t="shared" si="34"/>
        <v>1.0869641972973158E-2</v>
      </c>
      <c r="N85" s="81"/>
    </row>
    <row r="86" spans="1:14" x14ac:dyDescent="0.25">
      <c r="A86" s="1"/>
      <c r="B86" s="163" t="s">
        <v>128</v>
      </c>
      <c r="C86" s="164">
        <v>15102</v>
      </c>
      <c r="D86" s="164">
        <v>38224</v>
      </c>
      <c r="E86" s="164">
        <v>75513</v>
      </c>
      <c r="F86" s="164">
        <v>91057</v>
      </c>
      <c r="G86" s="164">
        <v>134723</v>
      </c>
      <c r="H86" s="164">
        <v>119140</v>
      </c>
      <c r="I86" s="165">
        <f t="shared" si="33"/>
        <v>-0.1156669610979566</v>
      </c>
      <c r="J86" s="179">
        <f t="shared" si="30"/>
        <v>0.57774158091984162</v>
      </c>
      <c r="K86" s="164">
        <f t="shared" si="31"/>
        <v>-15583</v>
      </c>
      <c r="L86" s="164">
        <f t="shared" si="32"/>
        <v>43627</v>
      </c>
      <c r="M86" s="165">
        <f t="shared" si="34"/>
        <v>3.4061081863325862E-3</v>
      </c>
      <c r="N86" s="81"/>
    </row>
    <row r="87" spans="1:14" x14ac:dyDescent="0.25">
      <c r="A87" s="1"/>
      <c r="B87" s="163" t="s">
        <v>124</v>
      </c>
      <c r="C87" s="164">
        <v>14962</v>
      </c>
      <c r="D87" s="164">
        <v>33300</v>
      </c>
      <c r="E87" s="164">
        <v>33738</v>
      </c>
      <c r="F87" s="164">
        <v>46238</v>
      </c>
      <c r="G87" s="164">
        <v>58968</v>
      </c>
      <c r="H87" s="164">
        <v>65101</v>
      </c>
      <c r="I87" s="165">
        <f t="shared" si="33"/>
        <v>0.10400556233889557</v>
      </c>
      <c r="J87" s="179">
        <f t="shared" si="30"/>
        <v>0.92960460015412893</v>
      </c>
      <c r="K87" s="164">
        <f t="shared" si="31"/>
        <v>6133</v>
      </c>
      <c r="L87" s="164">
        <f t="shared" si="32"/>
        <v>31363</v>
      </c>
      <c r="M87" s="165">
        <f t="shared" si="34"/>
        <v>1.8611805358270748E-3</v>
      </c>
      <c r="N87" s="81"/>
    </row>
    <row r="88" spans="1:14" x14ac:dyDescent="0.25">
      <c r="A88" s="1"/>
      <c r="B88" s="163" t="s">
        <v>133</v>
      </c>
      <c r="C88" s="164">
        <v>30460</v>
      </c>
      <c r="D88" s="164">
        <v>20871</v>
      </c>
      <c r="E88" s="164">
        <v>63463</v>
      </c>
      <c r="F88" s="164">
        <v>74920</v>
      </c>
      <c r="G88" s="164">
        <v>68668</v>
      </c>
      <c r="H88" s="164">
        <v>71595</v>
      </c>
      <c r="I88" s="165">
        <f t="shared" si="33"/>
        <v>4.2625385914836667E-2</v>
      </c>
      <c r="J88" s="179">
        <f t="shared" si="30"/>
        <v>0.12813765501158159</v>
      </c>
      <c r="K88" s="164">
        <f t="shared" si="31"/>
        <v>2927</v>
      </c>
      <c r="L88" s="164">
        <f t="shared" si="32"/>
        <v>8132</v>
      </c>
      <c r="M88" s="165">
        <f t="shared" si="34"/>
        <v>2.0468383045197376E-3</v>
      </c>
      <c r="N88" s="81"/>
    </row>
    <row r="89" spans="1:14" x14ac:dyDescent="0.25">
      <c r="A89" s="162" t="s">
        <v>149</v>
      </c>
      <c r="B89" s="163" t="s">
        <v>136</v>
      </c>
      <c r="C89" s="164">
        <v>50030</v>
      </c>
      <c r="D89" s="164">
        <v>22441</v>
      </c>
      <c r="E89" s="164">
        <v>59972</v>
      </c>
      <c r="F89" s="164">
        <v>81787</v>
      </c>
      <c r="G89" s="164">
        <v>80097</v>
      </c>
      <c r="H89" s="164">
        <v>67552</v>
      </c>
      <c r="I89" s="165">
        <f t="shared" si="33"/>
        <v>-0.15662259510343712</v>
      </c>
      <c r="J89" s="179">
        <f t="shared" si="30"/>
        <v>0.12639231641432658</v>
      </c>
      <c r="K89" s="164">
        <f t="shared" si="31"/>
        <v>-12545</v>
      </c>
      <c r="L89" s="164">
        <f t="shared" si="32"/>
        <v>7580</v>
      </c>
      <c r="M89" s="165">
        <f t="shared" si="34"/>
        <v>1.9312524777836066E-3</v>
      </c>
      <c r="N89" s="81"/>
    </row>
    <row r="90" spans="1:14" x14ac:dyDescent="0.25">
      <c r="A90" s="167" t="s">
        <v>150</v>
      </c>
      <c r="B90" s="168" t="s">
        <v>150</v>
      </c>
      <c r="C90" s="169">
        <f t="shared" ref="C90:H90" si="35">C82-SUM(C83:C89)</f>
        <v>306853</v>
      </c>
      <c r="D90" s="169">
        <f t="shared" si="35"/>
        <v>388677</v>
      </c>
      <c r="E90" s="169">
        <f t="shared" si="35"/>
        <v>765846</v>
      </c>
      <c r="F90" s="169">
        <f t="shared" si="35"/>
        <v>1037363</v>
      </c>
      <c r="G90" s="169">
        <f t="shared" si="35"/>
        <v>1186655</v>
      </c>
      <c r="H90" s="169">
        <f t="shared" si="35"/>
        <v>1190531</v>
      </c>
      <c r="I90" s="170">
        <f t="shared" si="33"/>
        <v>3.2663242475698961E-3</v>
      </c>
      <c r="J90" s="180">
        <f t="shared" si="30"/>
        <v>0.55453054530545298</v>
      </c>
      <c r="K90" s="169">
        <f>H90-G90</f>
        <v>3876</v>
      </c>
      <c r="L90" s="169">
        <f t="shared" si="32"/>
        <v>424685</v>
      </c>
      <c r="M90" s="170">
        <f t="shared" si="34"/>
        <v>3.4036237914912879E-2</v>
      </c>
      <c r="N90" s="81"/>
    </row>
    <row r="91" spans="1:14" s="146" customFormat="1" x14ac:dyDescent="0.25"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</row>
    <row r="92" spans="1:14" x14ac:dyDescent="0.25">
      <c r="A92" s="1">
        <v>3</v>
      </c>
      <c r="B92" s="156" t="s">
        <v>73</v>
      </c>
      <c r="C92" s="176">
        <v>59047</v>
      </c>
      <c r="D92" s="176">
        <v>83402</v>
      </c>
      <c r="E92" s="176">
        <v>137757</v>
      </c>
      <c r="F92" s="176">
        <v>148334</v>
      </c>
      <c r="G92" s="176">
        <v>152300</v>
      </c>
      <c r="H92" s="176">
        <v>152519</v>
      </c>
      <c r="I92" s="177">
        <f>IFERROR(H92/G92-1,"-")</f>
        <v>1.4379514116875658E-3</v>
      </c>
      <c r="J92" s="177">
        <f>IFERROR(H92/E92-1,"-")</f>
        <v>0.10715970876253111</v>
      </c>
      <c r="K92" s="176">
        <f>H92-G92</f>
        <v>219</v>
      </c>
      <c r="L92" s="176">
        <f>H92-E92</f>
        <v>14762</v>
      </c>
      <c r="M92" s="177">
        <f>H92/H$8</f>
        <v>4.3603845431530947E-3</v>
      </c>
      <c r="N92" s="81"/>
    </row>
    <row r="93" spans="1:14" x14ac:dyDescent="0.25">
      <c r="A93" s="1" t="s">
        <v>101</v>
      </c>
      <c r="B93" s="159" t="s">
        <v>102</v>
      </c>
      <c r="C93" s="160">
        <v>31800</v>
      </c>
      <c r="D93" s="160">
        <v>42063</v>
      </c>
      <c r="E93" s="160">
        <v>70951</v>
      </c>
      <c r="F93" s="160">
        <v>72432</v>
      </c>
      <c r="G93" s="160">
        <v>71061</v>
      </c>
      <c r="H93" s="160">
        <v>73935</v>
      </c>
      <c r="I93" s="161">
        <f>IFERROR(H93/G93-1,"-")</f>
        <v>4.0444125469666803E-2</v>
      </c>
      <c r="J93" s="178">
        <f t="shared" ref="J93:J104" si="36">IFERROR(H93/E93-1,"-")</f>
        <v>4.2057194401770248E-2</v>
      </c>
      <c r="K93" s="160">
        <f t="shared" ref="K93:K103" si="37">H93-G93</f>
        <v>2874</v>
      </c>
      <c r="L93" s="160">
        <f t="shared" ref="L93:L104" si="38">H93-E93</f>
        <v>2984</v>
      </c>
      <c r="M93" s="161">
        <f>H93/H$8</f>
        <v>2.1137368537560834E-3</v>
      </c>
      <c r="N93" s="81"/>
    </row>
    <row r="94" spans="1:14" x14ac:dyDescent="0.25">
      <c r="A94" s="162" t="s">
        <v>108</v>
      </c>
      <c r="B94" s="163" t="s">
        <v>108</v>
      </c>
      <c r="C94" s="164">
        <v>15549</v>
      </c>
      <c r="D94" s="164">
        <v>20037</v>
      </c>
      <c r="E94" s="164">
        <v>30228</v>
      </c>
      <c r="F94" s="164">
        <v>19606</v>
      </c>
      <c r="G94" s="164">
        <v>21646</v>
      </c>
      <c r="H94" s="164">
        <v>26636</v>
      </c>
      <c r="I94" s="165">
        <f>IFERROR(H94/G94-1,"-")</f>
        <v>0.23052758015337704</v>
      </c>
      <c r="J94" s="179">
        <f t="shared" si="36"/>
        <v>-0.11883022363371709</v>
      </c>
      <c r="K94" s="164">
        <f t="shared" si="37"/>
        <v>4990</v>
      </c>
      <c r="L94" s="164">
        <f t="shared" si="38"/>
        <v>-3592</v>
      </c>
      <c r="M94" s="165">
        <f>H94/H$8</f>
        <v>7.6149989635013236E-4</v>
      </c>
      <c r="N94" s="81"/>
    </row>
    <row r="95" spans="1:14" x14ac:dyDescent="0.25">
      <c r="A95" s="162" t="s">
        <v>105</v>
      </c>
      <c r="B95" s="163" t="s">
        <v>105</v>
      </c>
      <c r="C95" s="164">
        <v>16251</v>
      </c>
      <c r="D95" s="164">
        <v>22026</v>
      </c>
      <c r="E95" s="164">
        <v>40723</v>
      </c>
      <c r="F95" s="164">
        <v>52826</v>
      </c>
      <c r="G95" s="164">
        <v>49415</v>
      </c>
      <c r="H95" s="164">
        <v>47299</v>
      </c>
      <c r="I95" s="165">
        <f>IFERROR(H95/G95-1,"-")</f>
        <v>-4.2821005767479492E-2</v>
      </c>
      <c r="J95" s="179">
        <f t="shared" si="36"/>
        <v>0.16148122682513577</v>
      </c>
      <c r="K95" s="164">
        <f t="shared" si="37"/>
        <v>-2116</v>
      </c>
      <c r="L95" s="164">
        <f t="shared" si="38"/>
        <v>6576</v>
      </c>
      <c r="M95" s="165">
        <f>H95/H$8</f>
        <v>1.3522369574059511E-3</v>
      </c>
      <c r="N95" s="81"/>
    </row>
    <row r="96" spans="1:14" x14ac:dyDescent="0.25">
      <c r="A96" s="1"/>
      <c r="B96" s="159" t="s">
        <v>112</v>
      </c>
      <c r="C96" s="160">
        <v>27247</v>
      </c>
      <c r="D96" s="160">
        <v>41339</v>
      </c>
      <c r="E96" s="160">
        <v>66806</v>
      </c>
      <c r="F96" s="160">
        <v>75902</v>
      </c>
      <c r="G96" s="160">
        <v>81239</v>
      </c>
      <c r="H96" s="160">
        <v>78584</v>
      </c>
      <c r="I96" s="161">
        <f>IFERROR(H96/G96-1,"-")</f>
        <v>-3.2681347628601976E-2</v>
      </c>
      <c r="J96" s="178">
        <f t="shared" si="36"/>
        <v>0.17630152980271241</v>
      </c>
      <c r="K96" s="160">
        <f t="shared" si="37"/>
        <v>-2655</v>
      </c>
      <c r="L96" s="160">
        <f t="shared" si="38"/>
        <v>11778</v>
      </c>
      <c r="M96" s="161">
        <f>H96/H$8</f>
        <v>2.2466476893970118E-3</v>
      </c>
      <c r="N96" s="81"/>
    </row>
    <row r="97" spans="1:14" s="57" customFormat="1" x14ac:dyDescent="0.25">
      <c r="B97" s="163" t="s">
        <v>115</v>
      </c>
      <c r="C97" s="164">
        <v>5019</v>
      </c>
      <c r="D97" s="164">
        <v>3494</v>
      </c>
      <c r="E97" s="164">
        <v>9249</v>
      </c>
      <c r="F97" s="164">
        <v>11177</v>
      </c>
      <c r="G97" s="164">
        <v>12296</v>
      </c>
      <c r="H97" s="164">
        <v>9734</v>
      </c>
      <c r="I97" s="165">
        <f t="shared" ref="I97:I104" si="39">IFERROR(H97/G97-1,"-")</f>
        <v>-0.20836044242029927</v>
      </c>
      <c r="J97" s="179">
        <f t="shared" si="36"/>
        <v>5.2438101416369287E-2</v>
      </c>
      <c r="K97" s="164">
        <f t="shared" si="37"/>
        <v>-2562</v>
      </c>
      <c r="L97" s="164">
        <f t="shared" si="38"/>
        <v>485</v>
      </c>
      <c r="M97" s="165">
        <f t="shared" ref="M97:M104" si="40">H97/H$8</f>
        <v>2.7828652917375688E-4</v>
      </c>
      <c r="N97" s="166"/>
    </row>
    <row r="98" spans="1:14" s="57" customFormat="1" x14ac:dyDescent="0.25">
      <c r="B98" s="163" t="s">
        <v>118</v>
      </c>
      <c r="C98" s="164">
        <v>7473</v>
      </c>
      <c r="D98" s="164">
        <v>15393</v>
      </c>
      <c r="E98" s="164">
        <v>21050</v>
      </c>
      <c r="F98" s="164">
        <v>22639</v>
      </c>
      <c r="G98" s="164">
        <v>25055</v>
      </c>
      <c r="H98" s="164">
        <v>23641</v>
      </c>
      <c r="I98" s="165">
        <f t="shared" si="39"/>
        <v>-5.64358411494712E-2</v>
      </c>
      <c r="J98" s="179">
        <f t="shared" si="36"/>
        <v>0.12308788598574827</v>
      </c>
      <c r="K98" s="164">
        <f t="shared" si="37"/>
        <v>-1414</v>
      </c>
      <c r="L98" s="164">
        <f t="shared" si="38"/>
        <v>2591</v>
      </c>
      <c r="M98" s="165">
        <f t="shared" si="40"/>
        <v>6.7587547115233063E-4</v>
      </c>
      <c r="N98" s="166"/>
    </row>
    <row r="99" spans="1:14" x14ac:dyDescent="0.25">
      <c r="A99" s="1"/>
      <c r="B99" s="163" t="s">
        <v>121</v>
      </c>
      <c r="C99" s="164">
        <v>4658</v>
      </c>
      <c r="D99" s="164">
        <v>7148</v>
      </c>
      <c r="E99" s="164">
        <v>7881</v>
      </c>
      <c r="F99" s="164">
        <v>8902</v>
      </c>
      <c r="G99" s="164">
        <v>9750</v>
      </c>
      <c r="H99" s="164">
        <v>9685</v>
      </c>
      <c r="I99" s="165">
        <f t="shared" si="39"/>
        <v>-6.6666666666667096E-3</v>
      </c>
      <c r="J99" s="179">
        <f t="shared" si="36"/>
        <v>0.22890496129932747</v>
      </c>
      <c r="K99" s="164">
        <f t="shared" si="37"/>
        <v>-65</v>
      </c>
      <c r="L99" s="164">
        <f t="shared" si="38"/>
        <v>1804</v>
      </c>
      <c r="M99" s="165">
        <f t="shared" si="40"/>
        <v>2.7688566211709839E-4</v>
      </c>
      <c r="N99" s="81"/>
    </row>
    <row r="100" spans="1:14" x14ac:dyDescent="0.25">
      <c r="A100" s="1"/>
      <c r="B100" s="163" t="s">
        <v>128</v>
      </c>
      <c r="C100" s="164">
        <v>940</v>
      </c>
      <c r="D100" s="164">
        <v>1385</v>
      </c>
      <c r="E100" s="164">
        <v>4981</v>
      </c>
      <c r="F100" s="164">
        <v>3623</v>
      </c>
      <c r="G100" s="164">
        <v>3800</v>
      </c>
      <c r="H100" s="164">
        <v>2844</v>
      </c>
      <c r="I100" s="165">
        <f t="shared" si="39"/>
        <v>-0.25157894736842101</v>
      </c>
      <c r="J100" s="179">
        <f t="shared" si="36"/>
        <v>-0.42903031519775148</v>
      </c>
      <c r="K100" s="164">
        <f t="shared" si="37"/>
        <v>-956</v>
      </c>
      <c r="L100" s="164">
        <f t="shared" si="38"/>
        <v>-2137</v>
      </c>
      <c r="M100" s="165">
        <f t="shared" si="40"/>
        <v>8.1307467533405029E-5</v>
      </c>
      <c r="N100" s="81"/>
    </row>
    <row r="101" spans="1:14" x14ac:dyDescent="0.25">
      <c r="A101" s="1"/>
      <c r="B101" s="163" t="s">
        <v>124</v>
      </c>
      <c r="C101" s="164">
        <v>788</v>
      </c>
      <c r="D101" s="164">
        <v>1315</v>
      </c>
      <c r="E101" s="164">
        <v>1892</v>
      </c>
      <c r="F101" s="164">
        <v>1812</v>
      </c>
      <c r="G101" s="164">
        <v>2358</v>
      </c>
      <c r="H101" s="164">
        <v>2832</v>
      </c>
      <c r="I101" s="165">
        <f t="shared" si="39"/>
        <v>0.20101781170483468</v>
      </c>
      <c r="J101" s="179">
        <f t="shared" si="36"/>
        <v>0.49682875264270621</v>
      </c>
      <c r="K101" s="164">
        <f t="shared" si="37"/>
        <v>474</v>
      </c>
      <c r="L101" s="164">
        <f t="shared" si="38"/>
        <v>940</v>
      </c>
      <c r="M101" s="165">
        <f t="shared" si="40"/>
        <v>8.0964398050141723E-5</v>
      </c>
      <c r="N101" s="81"/>
    </row>
    <row r="102" spans="1:14" x14ac:dyDescent="0.25">
      <c r="A102" s="1"/>
      <c r="B102" s="163" t="s">
        <v>133</v>
      </c>
      <c r="C102" s="164">
        <v>599</v>
      </c>
      <c r="D102" s="164">
        <v>275</v>
      </c>
      <c r="E102" s="164">
        <v>817</v>
      </c>
      <c r="F102" s="164">
        <v>420</v>
      </c>
      <c r="G102" s="164">
        <v>782</v>
      </c>
      <c r="H102" s="164">
        <v>445</v>
      </c>
      <c r="I102" s="165">
        <f t="shared" si="39"/>
        <v>-0.43094629156010233</v>
      </c>
      <c r="J102" s="179">
        <f t="shared" si="36"/>
        <v>-0.45532435740514077</v>
      </c>
      <c r="K102" s="164">
        <f t="shared" si="37"/>
        <v>-337</v>
      </c>
      <c r="L102" s="164">
        <f t="shared" si="38"/>
        <v>-372</v>
      </c>
      <c r="M102" s="165">
        <f t="shared" si="40"/>
        <v>1.2722160004347834E-5</v>
      </c>
      <c r="N102" s="81"/>
    </row>
    <row r="103" spans="1:14" x14ac:dyDescent="0.25">
      <c r="A103" s="162" t="s">
        <v>149</v>
      </c>
      <c r="B103" s="163" t="s">
        <v>136</v>
      </c>
      <c r="C103" s="164">
        <v>259</v>
      </c>
      <c r="D103" s="164">
        <v>259</v>
      </c>
      <c r="E103" s="164">
        <v>385</v>
      </c>
      <c r="F103" s="164">
        <v>950</v>
      </c>
      <c r="G103" s="164">
        <v>1244</v>
      </c>
      <c r="H103" s="164">
        <v>740</v>
      </c>
      <c r="I103" s="165">
        <f t="shared" si="39"/>
        <v>-0.40514469453376201</v>
      </c>
      <c r="J103" s="179">
        <f t="shared" si="36"/>
        <v>0.92207792207792205</v>
      </c>
      <c r="K103" s="164">
        <f t="shared" si="37"/>
        <v>-504</v>
      </c>
      <c r="L103" s="164">
        <f t="shared" si="38"/>
        <v>355</v>
      </c>
      <c r="M103" s="165">
        <f t="shared" si="40"/>
        <v>2.1155951467904264E-5</v>
      </c>
      <c r="N103" s="81"/>
    </row>
    <row r="104" spans="1:14" x14ac:dyDescent="0.25">
      <c r="A104" s="167" t="s">
        <v>150</v>
      </c>
      <c r="B104" s="168" t="s">
        <v>150</v>
      </c>
      <c r="C104" s="169">
        <f t="shared" ref="C104:H104" si="41">C96-SUM(C97:C103)</f>
        <v>7511</v>
      </c>
      <c r="D104" s="169">
        <f t="shared" si="41"/>
        <v>12070</v>
      </c>
      <c r="E104" s="169">
        <f t="shared" si="41"/>
        <v>20551</v>
      </c>
      <c r="F104" s="169">
        <f t="shared" si="41"/>
        <v>26379</v>
      </c>
      <c r="G104" s="169">
        <f t="shared" si="41"/>
        <v>25954</v>
      </c>
      <c r="H104" s="169">
        <f t="shared" si="41"/>
        <v>28663</v>
      </c>
      <c r="I104" s="170">
        <f t="shared" si="39"/>
        <v>0.10437697464745321</v>
      </c>
      <c r="J104" s="180">
        <f t="shared" si="36"/>
        <v>0.39472531750279782</v>
      </c>
      <c r="K104" s="169">
        <f>H104-G104</f>
        <v>2709</v>
      </c>
      <c r="L104" s="169">
        <f t="shared" si="38"/>
        <v>8112</v>
      </c>
      <c r="M104" s="170">
        <f t="shared" si="40"/>
        <v>8.194500498980269E-4</v>
      </c>
      <c r="N104" s="81"/>
    </row>
    <row r="105" spans="1:14" s="146" customFormat="1" x14ac:dyDescent="0.25"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</row>
    <row r="106" spans="1:14" x14ac:dyDescent="0.25">
      <c r="A106" s="1">
        <v>3</v>
      </c>
      <c r="B106" s="156" t="s">
        <v>73</v>
      </c>
      <c r="C106" s="176">
        <v>442013</v>
      </c>
      <c r="D106" s="176">
        <v>749212</v>
      </c>
      <c r="E106" s="176">
        <v>1316064</v>
      </c>
      <c r="F106" s="176">
        <v>1447168</v>
      </c>
      <c r="G106" s="176">
        <v>1453294</v>
      </c>
      <c r="H106" s="176">
        <v>1411233</v>
      </c>
      <c r="I106" s="177">
        <f>IFERROR(H106/G106-1,"-")</f>
        <v>-2.8941838334156755E-2</v>
      </c>
      <c r="J106" s="177">
        <f>IFERROR(H106/E106-1,"-")</f>
        <v>7.2313352542125564E-2</v>
      </c>
      <c r="K106" s="176">
        <f>H106-G106</f>
        <v>-42061</v>
      </c>
      <c r="L106" s="176">
        <f>H106-E106</f>
        <v>95169</v>
      </c>
      <c r="M106" s="177">
        <f>H106/H$8</f>
        <v>4.0345914672844513E-2</v>
      </c>
      <c r="N106" s="81"/>
    </row>
    <row r="107" spans="1:14" x14ac:dyDescent="0.25">
      <c r="A107" s="1" t="s">
        <v>101</v>
      </c>
      <c r="B107" s="159" t="s">
        <v>102</v>
      </c>
      <c r="C107" s="160">
        <v>125264</v>
      </c>
      <c r="D107" s="160">
        <v>199003</v>
      </c>
      <c r="E107" s="160">
        <v>220579</v>
      </c>
      <c r="F107" s="160">
        <v>219096</v>
      </c>
      <c r="G107" s="160">
        <v>207819</v>
      </c>
      <c r="H107" s="160">
        <v>216184</v>
      </c>
      <c r="I107" s="161">
        <f>IFERROR(H107/G107-1,"-")</f>
        <v>4.0251372588646861E-2</v>
      </c>
      <c r="J107" s="178">
        <f t="shared" ref="J107:J118" si="42">IFERROR(H107/E107-1,"-")</f>
        <v>-1.9924834186391238E-2</v>
      </c>
      <c r="K107" s="160">
        <f t="shared" ref="K107:K117" si="43">H107-G107</f>
        <v>8365</v>
      </c>
      <c r="L107" s="160">
        <f t="shared" ref="L107:L118" si="44">H107-E107</f>
        <v>-4395</v>
      </c>
      <c r="M107" s="161">
        <f>H107/H$8</f>
        <v>6.1805110974829935E-3</v>
      </c>
      <c r="N107" s="81"/>
    </row>
    <row r="108" spans="1:14" x14ac:dyDescent="0.25">
      <c r="A108" s="162" t="s">
        <v>108</v>
      </c>
      <c r="B108" s="163" t="s">
        <v>108</v>
      </c>
      <c r="C108" s="164">
        <v>16702</v>
      </c>
      <c r="D108" s="164">
        <v>106031</v>
      </c>
      <c r="E108" s="164">
        <v>75504</v>
      </c>
      <c r="F108" s="164">
        <v>57419</v>
      </c>
      <c r="G108" s="164">
        <v>59079</v>
      </c>
      <c r="H108" s="164">
        <v>76236</v>
      </c>
      <c r="I108" s="165">
        <f>IFERROR(H108/G108-1,"-")</f>
        <v>0.29040775910221917</v>
      </c>
      <c r="J108" s="179">
        <f t="shared" si="42"/>
        <v>9.694850603941596E-3</v>
      </c>
      <c r="K108" s="164">
        <f t="shared" si="43"/>
        <v>17157</v>
      </c>
      <c r="L108" s="164">
        <f t="shared" si="44"/>
        <v>732</v>
      </c>
      <c r="M108" s="165">
        <f>H108/H$8</f>
        <v>2.1795204271718234E-3</v>
      </c>
      <c r="N108" s="81"/>
    </row>
    <row r="109" spans="1:14" x14ac:dyDescent="0.25">
      <c r="A109" s="162" t="s">
        <v>105</v>
      </c>
      <c r="B109" s="163" t="s">
        <v>105</v>
      </c>
      <c r="C109" s="164">
        <v>108562</v>
      </c>
      <c r="D109" s="164">
        <v>92972</v>
      </c>
      <c r="E109" s="164">
        <v>145075</v>
      </c>
      <c r="F109" s="164">
        <v>161677</v>
      </c>
      <c r="G109" s="164">
        <v>148740</v>
      </c>
      <c r="H109" s="164">
        <v>139948</v>
      </c>
      <c r="I109" s="165">
        <f>IFERROR(H109/G109-1,"-")</f>
        <v>-5.9109856124781479E-2</v>
      </c>
      <c r="J109" s="179">
        <f t="shared" si="42"/>
        <v>-3.5340341202826142E-2</v>
      </c>
      <c r="K109" s="164">
        <f t="shared" si="43"/>
        <v>-8792</v>
      </c>
      <c r="L109" s="164">
        <f t="shared" si="44"/>
        <v>-5127</v>
      </c>
      <c r="M109" s="165">
        <f>H109/H$8</f>
        <v>4.0009906703111697E-3</v>
      </c>
      <c r="N109" s="81"/>
    </row>
    <row r="110" spans="1:14" x14ac:dyDescent="0.25">
      <c r="A110" s="1"/>
      <c r="B110" s="159" t="s">
        <v>112</v>
      </c>
      <c r="C110" s="160">
        <v>316749</v>
      </c>
      <c r="D110" s="160">
        <v>550209</v>
      </c>
      <c r="E110" s="160">
        <v>1095485</v>
      </c>
      <c r="F110" s="160">
        <v>1228072</v>
      </c>
      <c r="G110" s="160">
        <v>1245475</v>
      </c>
      <c r="H110" s="160">
        <v>1195049</v>
      </c>
      <c r="I110" s="161">
        <f>IFERROR(H110/G110-1,"-")</f>
        <v>-4.048736425861621E-2</v>
      </c>
      <c r="J110" s="178">
        <f t="shared" si="42"/>
        <v>9.0885772055299796E-2</v>
      </c>
      <c r="K110" s="160">
        <f t="shared" si="43"/>
        <v>-50426</v>
      </c>
      <c r="L110" s="160">
        <f t="shared" si="44"/>
        <v>99564</v>
      </c>
      <c r="M110" s="161">
        <f>H110/H$8</f>
        <v>3.4165403575361519E-2</v>
      </c>
      <c r="N110" s="81"/>
    </row>
    <row r="111" spans="1:14" s="57" customFormat="1" x14ac:dyDescent="0.25">
      <c r="B111" s="163" t="s">
        <v>115</v>
      </c>
      <c r="C111" s="164">
        <v>181253</v>
      </c>
      <c r="D111" s="164">
        <v>251557</v>
      </c>
      <c r="E111" s="164">
        <v>673877</v>
      </c>
      <c r="F111" s="164">
        <v>775590</v>
      </c>
      <c r="G111" s="164">
        <v>761721</v>
      </c>
      <c r="H111" s="164">
        <v>693060</v>
      </c>
      <c r="I111" s="165">
        <f t="shared" ref="I111:I118" si="45">IFERROR(H111/G111-1,"-")</f>
        <v>-9.0139302973135882E-2</v>
      </c>
      <c r="J111" s="179">
        <f t="shared" si="42"/>
        <v>2.8466619279186034E-2</v>
      </c>
      <c r="K111" s="164">
        <f t="shared" si="43"/>
        <v>-68661</v>
      </c>
      <c r="L111" s="164">
        <f t="shared" si="44"/>
        <v>19183</v>
      </c>
      <c r="M111" s="165">
        <f t="shared" ref="M111:M118" si="46">H111/H$8</f>
        <v>1.9813978005872607E-2</v>
      </c>
      <c r="N111" s="166"/>
    </row>
    <row r="112" spans="1:14" s="57" customFormat="1" x14ac:dyDescent="0.25">
      <c r="B112" s="163" t="s">
        <v>118</v>
      </c>
      <c r="C112" s="164">
        <v>22554</v>
      </c>
      <c r="D112" s="164">
        <v>57079</v>
      </c>
      <c r="E112" s="164">
        <v>45927</v>
      </c>
      <c r="F112" s="164">
        <v>60304</v>
      </c>
      <c r="G112" s="164">
        <v>60756</v>
      </c>
      <c r="H112" s="164">
        <v>64460</v>
      </c>
      <c r="I112" s="165">
        <f t="shared" si="45"/>
        <v>6.096517216406605E-2</v>
      </c>
      <c r="J112" s="179">
        <f t="shared" si="42"/>
        <v>0.40353169159753532</v>
      </c>
      <c r="K112" s="164">
        <f t="shared" si="43"/>
        <v>3704</v>
      </c>
      <c r="L112" s="164">
        <f t="shared" si="44"/>
        <v>18533</v>
      </c>
      <c r="M112" s="165">
        <f t="shared" si="46"/>
        <v>1.842854907596093E-3</v>
      </c>
      <c r="N112" s="166"/>
    </row>
    <row r="113" spans="1:14" x14ac:dyDescent="0.25">
      <c r="A113" s="1"/>
      <c r="B113" s="163" t="s">
        <v>121</v>
      </c>
      <c r="C113" s="164">
        <v>13883</v>
      </c>
      <c r="D113" s="164">
        <v>67210</v>
      </c>
      <c r="E113" s="164">
        <v>65652</v>
      </c>
      <c r="F113" s="164">
        <v>76293</v>
      </c>
      <c r="G113" s="164">
        <v>85229</v>
      </c>
      <c r="H113" s="164">
        <v>102486</v>
      </c>
      <c r="I113" s="165">
        <f t="shared" si="45"/>
        <v>0.20247802977859641</v>
      </c>
      <c r="J113" s="179">
        <f t="shared" si="42"/>
        <v>0.56104916834216789</v>
      </c>
      <c r="K113" s="164">
        <f t="shared" si="43"/>
        <v>17257</v>
      </c>
      <c r="L113" s="164">
        <f t="shared" si="44"/>
        <v>36834</v>
      </c>
      <c r="M113" s="165">
        <f t="shared" si="46"/>
        <v>2.9299849218103195E-3</v>
      </c>
      <c r="N113" s="81"/>
    </row>
    <row r="114" spans="1:14" x14ac:dyDescent="0.25">
      <c r="A114" s="1"/>
      <c r="B114" s="163" t="s">
        <v>128</v>
      </c>
      <c r="C114" s="164">
        <v>9005</v>
      </c>
      <c r="D114" s="164">
        <v>29461</v>
      </c>
      <c r="E114" s="164">
        <v>41263</v>
      </c>
      <c r="F114" s="164">
        <v>42135</v>
      </c>
      <c r="G114" s="164">
        <v>41377</v>
      </c>
      <c r="H114" s="164">
        <v>42484</v>
      </c>
      <c r="I114" s="165">
        <f t="shared" si="45"/>
        <v>2.6753993764651929E-2</v>
      </c>
      <c r="J114" s="179">
        <f t="shared" si="42"/>
        <v>2.9590674454111454E-2</v>
      </c>
      <c r="K114" s="164">
        <f t="shared" si="43"/>
        <v>1107</v>
      </c>
      <c r="L114" s="164">
        <f t="shared" si="44"/>
        <v>1221</v>
      </c>
      <c r="M114" s="165">
        <f t="shared" si="46"/>
        <v>1.214580327246547E-3</v>
      </c>
      <c r="N114" s="81"/>
    </row>
    <row r="115" spans="1:14" x14ac:dyDescent="0.25">
      <c r="A115" s="1"/>
      <c r="B115" s="163" t="s">
        <v>124</v>
      </c>
      <c r="C115" s="164">
        <v>19818</v>
      </c>
      <c r="D115" s="164">
        <v>36897</v>
      </c>
      <c r="E115" s="164">
        <v>41249</v>
      </c>
      <c r="F115" s="164">
        <v>42266</v>
      </c>
      <c r="G115" s="164">
        <v>33197</v>
      </c>
      <c r="H115" s="164">
        <v>33804</v>
      </c>
      <c r="I115" s="165">
        <f t="shared" si="45"/>
        <v>1.8284784769708073E-2</v>
      </c>
      <c r="J115" s="179">
        <f t="shared" si="42"/>
        <v>-0.18048922398118739</v>
      </c>
      <c r="K115" s="164">
        <f t="shared" si="43"/>
        <v>607</v>
      </c>
      <c r="L115" s="164">
        <f t="shared" si="44"/>
        <v>-7445</v>
      </c>
      <c r="M115" s="165">
        <f t="shared" si="46"/>
        <v>9.6642673435275096E-4</v>
      </c>
      <c r="N115" s="81"/>
    </row>
    <row r="116" spans="1:14" x14ac:dyDescent="0.25">
      <c r="A116" s="1"/>
      <c r="B116" s="163" t="s">
        <v>133</v>
      </c>
      <c r="C116" s="164">
        <v>2343</v>
      </c>
      <c r="D116" s="164">
        <v>2314</v>
      </c>
      <c r="E116" s="164">
        <v>11983</v>
      </c>
      <c r="F116" s="164">
        <v>11780</v>
      </c>
      <c r="G116" s="164">
        <v>11633</v>
      </c>
      <c r="H116" s="164">
        <v>9289</v>
      </c>
      <c r="I116" s="165">
        <f t="shared" si="45"/>
        <v>-0.20149574486374966</v>
      </c>
      <c r="J116" s="179">
        <f t="shared" si="42"/>
        <v>-0.22481849286489197</v>
      </c>
      <c r="K116" s="164">
        <f t="shared" si="43"/>
        <v>-2344</v>
      </c>
      <c r="L116" s="164">
        <f t="shared" si="44"/>
        <v>-2694</v>
      </c>
      <c r="M116" s="165">
        <f t="shared" si="46"/>
        <v>2.6556436916940905E-4</v>
      </c>
      <c r="N116" s="81"/>
    </row>
    <row r="117" spans="1:14" x14ac:dyDescent="0.25">
      <c r="A117" s="162" t="s">
        <v>149</v>
      </c>
      <c r="B117" s="163" t="s">
        <v>136</v>
      </c>
      <c r="C117" s="164">
        <v>7286</v>
      </c>
      <c r="D117" s="164">
        <v>3610</v>
      </c>
      <c r="E117" s="164">
        <v>7507</v>
      </c>
      <c r="F117" s="164">
        <v>7656</v>
      </c>
      <c r="G117" s="164">
        <v>10984</v>
      </c>
      <c r="H117" s="164">
        <v>6717</v>
      </c>
      <c r="I117" s="165">
        <f t="shared" si="45"/>
        <v>-0.38847414420975968</v>
      </c>
      <c r="J117" s="179">
        <f t="shared" si="42"/>
        <v>-0.10523511389369922</v>
      </c>
      <c r="K117" s="164">
        <f t="shared" si="43"/>
        <v>-4267</v>
      </c>
      <c r="L117" s="164">
        <f t="shared" si="44"/>
        <v>-790</v>
      </c>
      <c r="M117" s="165">
        <f t="shared" si="46"/>
        <v>1.9203314325663909E-4</v>
      </c>
      <c r="N117" s="81"/>
    </row>
    <row r="118" spans="1:14" x14ac:dyDescent="0.25">
      <c r="A118" s="167" t="s">
        <v>150</v>
      </c>
      <c r="B118" s="168" t="s">
        <v>150</v>
      </c>
      <c r="C118" s="169">
        <f t="shared" ref="C118:H118" si="47">C110-SUM(C111:C117)</f>
        <v>60607</v>
      </c>
      <c r="D118" s="169">
        <f t="shared" si="47"/>
        <v>102081</v>
      </c>
      <c r="E118" s="169">
        <f t="shared" si="47"/>
        <v>208027</v>
      </c>
      <c r="F118" s="169">
        <f t="shared" si="47"/>
        <v>212048</v>
      </c>
      <c r="G118" s="169">
        <f t="shared" si="47"/>
        <v>240578</v>
      </c>
      <c r="H118" s="169">
        <f t="shared" si="47"/>
        <v>242749</v>
      </c>
      <c r="I118" s="170">
        <f t="shared" si="45"/>
        <v>9.0241002917972324E-3</v>
      </c>
      <c r="J118" s="180">
        <f t="shared" si="42"/>
        <v>0.16691102597259011</v>
      </c>
      <c r="K118" s="169">
        <f>H118-G118</f>
        <v>2171</v>
      </c>
      <c r="L118" s="169">
        <f t="shared" si="44"/>
        <v>34722</v>
      </c>
      <c r="M118" s="170">
        <f t="shared" si="46"/>
        <v>6.9399811660571511E-3</v>
      </c>
      <c r="N118" s="81"/>
    </row>
    <row r="119" spans="1:14" s="146" customFormat="1" x14ac:dyDescent="0.25"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</row>
    <row r="120" spans="1:14" x14ac:dyDescent="0.25">
      <c r="A120" s="1">
        <v>3</v>
      </c>
      <c r="B120" s="156" t="s">
        <v>73</v>
      </c>
      <c r="C120" s="176">
        <v>216673</v>
      </c>
      <c r="D120" s="176">
        <v>359169</v>
      </c>
      <c r="E120" s="176">
        <v>543499</v>
      </c>
      <c r="F120" s="176">
        <v>577841</v>
      </c>
      <c r="G120" s="176">
        <v>583363</v>
      </c>
      <c r="H120" s="176">
        <v>615470</v>
      </c>
      <c r="I120" s="177">
        <f>IFERROR(H120/G120-1,"-")</f>
        <v>5.5037772364719739E-2</v>
      </c>
      <c r="J120" s="177">
        <f>IFERROR(H120/E120-1,"-")</f>
        <v>0.13242158679224802</v>
      </c>
      <c r="K120" s="176">
        <f>H120-G120</f>
        <v>32107</v>
      </c>
      <c r="L120" s="176">
        <f>H120-E120</f>
        <v>71971</v>
      </c>
      <c r="M120" s="177">
        <f>H120/H$8</f>
        <v>1.7595747905339239E-2</v>
      </c>
      <c r="N120" s="81"/>
    </row>
    <row r="121" spans="1:14" x14ac:dyDescent="0.25">
      <c r="A121" s="1" t="s">
        <v>101</v>
      </c>
      <c r="B121" s="159" t="s">
        <v>102</v>
      </c>
      <c r="C121" s="160">
        <v>116562</v>
      </c>
      <c r="D121" s="160">
        <v>206631</v>
      </c>
      <c r="E121" s="160">
        <v>271944</v>
      </c>
      <c r="F121" s="160">
        <v>303323</v>
      </c>
      <c r="G121" s="160">
        <v>307279</v>
      </c>
      <c r="H121" s="160">
        <v>343569</v>
      </c>
      <c r="I121" s="161">
        <f>IFERROR(H121/G121-1,"-")</f>
        <v>0.1181011393554392</v>
      </c>
      <c r="J121" s="178">
        <f t="shared" ref="J121:J132" si="48">IFERROR(H121/E121-1,"-")</f>
        <v>0.26338143147118531</v>
      </c>
      <c r="K121" s="160">
        <f t="shared" ref="K121:K131" si="49">H121-G121</f>
        <v>36290</v>
      </c>
      <c r="L121" s="160">
        <f t="shared" ref="L121:L132" si="50">H121-E121</f>
        <v>71625</v>
      </c>
      <c r="M121" s="161">
        <f>H121/H$8</f>
        <v>9.8223366079410804E-3</v>
      </c>
      <c r="N121" s="81"/>
    </row>
    <row r="122" spans="1:14" x14ac:dyDescent="0.25">
      <c r="A122" s="162" t="s">
        <v>108</v>
      </c>
      <c r="B122" s="163" t="s">
        <v>108</v>
      </c>
      <c r="C122" s="164">
        <v>45374</v>
      </c>
      <c r="D122" s="164">
        <v>96469</v>
      </c>
      <c r="E122" s="164">
        <v>128559</v>
      </c>
      <c r="F122" s="164">
        <v>122170</v>
      </c>
      <c r="G122" s="164">
        <v>132724</v>
      </c>
      <c r="H122" s="164">
        <v>158037</v>
      </c>
      <c r="I122" s="165">
        <f>IFERROR(H122/G122-1,"-")</f>
        <v>0.19071908622404399</v>
      </c>
      <c r="J122" s="179">
        <f t="shared" si="48"/>
        <v>0.2292954985648612</v>
      </c>
      <c r="K122" s="164">
        <f t="shared" si="49"/>
        <v>25313</v>
      </c>
      <c r="L122" s="164">
        <f t="shared" si="50"/>
        <v>29478</v>
      </c>
      <c r="M122" s="165">
        <f>H122/H$8</f>
        <v>4.518139327207008E-3</v>
      </c>
      <c r="N122" s="81"/>
    </row>
    <row r="123" spans="1:14" x14ac:dyDescent="0.25">
      <c r="A123" s="162" t="s">
        <v>105</v>
      </c>
      <c r="B123" s="163" t="s">
        <v>105</v>
      </c>
      <c r="C123" s="164">
        <v>71188</v>
      </c>
      <c r="D123" s="164">
        <v>110162</v>
      </c>
      <c r="E123" s="164">
        <v>143385</v>
      </c>
      <c r="F123" s="164">
        <v>181153</v>
      </c>
      <c r="G123" s="164">
        <v>174555</v>
      </c>
      <c r="H123" s="164">
        <v>185532</v>
      </c>
      <c r="I123" s="165">
        <f>IFERROR(H123/G123-1,"-")</f>
        <v>6.2885623442467953E-2</v>
      </c>
      <c r="J123" s="179">
        <f t="shared" si="48"/>
        <v>0.2939428810545035</v>
      </c>
      <c r="K123" s="164">
        <f t="shared" si="49"/>
        <v>10977</v>
      </c>
      <c r="L123" s="164">
        <f t="shared" si="50"/>
        <v>42147</v>
      </c>
      <c r="M123" s="165">
        <f>H123/H$8</f>
        <v>5.3041972807340724E-3</v>
      </c>
      <c r="N123" s="81"/>
    </row>
    <row r="124" spans="1:14" x14ac:dyDescent="0.25">
      <c r="A124" s="1"/>
      <c r="B124" s="159" t="s">
        <v>112</v>
      </c>
      <c r="C124" s="160">
        <v>100111</v>
      </c>
      <c r="D124" s="160">
        <v>152538</v>
      </c>
      <c r="E124" s="160">
        <v>271555</v>
      </c>
      <c r="F124" s="160">
        <v>274518</v>
      </c>
      <c r="G124" s="160">
        <v>276084</v>
      </c>
      <c r="H124" s="160">
        <v>271901</v>
      </c>
      <c r="I124" s="161">
        <f>IFERROR(H124/G124-1,"-")</f>
        <v>-1.5151185870966755E-2</v>
      </c>
      <c r="J124" s="178">
        <f t="shared" si="48"/>
        <v>1.2741433595404583E-3</v>
      </c>
      <c r="K124" s="160">
        <f t="shared" si="49"/>
        <v>-4183</v>
      </c>
      <c r="L124" s="160">
        <f t="shared" si="50"/>
        <v>346</v>
      </c>
      <c r="M124" s="161">
        <f>H124/H$8</f>
        <v>7.7734112973981582E-3</v>
      </c>
      <c r="N124" s="81"/>
    </row>
    <row r="125" spans="1:14" s="57" customFormat="1" x14ac:dyDescent="0.25">
      <c r="B125" s="163" t="s">
        <v>115</v>
      </c>
      <c r="C125" s="164">
        <v>11431</v>
      </c>
      <c r="D125" s="164">
        <v>11117</v>
      </c>
      <c r="E125" s="164">
        <v>33351</v>
      </c>
      <c r="F125" s="164">
        <v>40285</v>
      </c>
      <c r="G125" s="164">
        <v>36563</v>
      </c>
      <c r="H125" s="164">
        <v>30846</v>
      </c>
      <c r="I125" s="165">
        <f t="shared" ref="I125:I132" si="51">IFERROR(H125/G125-1,"-")</f>
        <v>-0.15636025490249705</v>
      </c>
      <c r="J125" s="179">
        <f t="shared" si="48"/>
        <v>-7.511019159845278E-2</v>
      </c>
      <c r="K125" s="164">
        <f t="shared" si="49"/>
        <v>-5717</v>
      </c>
      <c r="L125" s="164">
        <f t="shared" si="50"/>
        <v>-2505</v>
      </c>
      <c r="M125" s="165">
        <f t="shared" ref="M125:M132" si="52">H125/H$8</f>
        <v>8.8186010672834441E-4</v>
      </c>
      <c r="N125" s="166"/>
    </row>
    <row r="126" spans="1:14" s="57" customFormat="1" x14ac:dyDescent="0.25">
      <c r="B126" s="163" t="s">
        <v>118</v>
      </c>
      <c r="C126" s="164">
        <v>11548</v>
      </c>
      <c r="D126" s="164">
        <v>23428</v>
      </c>
      <c r="E126" s="164">
        <v>34791</v>
      </c>
      <c r="F126" s="164">
        <v>43431</v>
      </c>
      <c r="G126" s="164">
        <v>42207</v>
      </c>
      <c r="H126" s="164">
        <v>43215</v>
      </c>
      <c r="I126" s="165">
        <f t="shared" si="51"/>
        <v>2.3882294406141202E-2</v>
      </c>
      <c r="J126" s="179">
        <f t="shared" si="48"/>
        <v>0.24213158575493665</v>
      </c>
      <c r="K126" s="164">
        <f t="shared" si="49"/>
        <v>1008</v>
      </c>
      <c r="L126" s="164">
        <f t="shared" si="50"/>
        <v>8424</v>
      </c>
      <c r="M126" s="165">
        <f t="shared" si="52"/>
        <v>1.2354789766020036E-3</v>
      </c>
      <c r="N126" s="166"/>
    </row>
    <row r="127" spans="1:14" x14ac:dyDescent="0.25">
      <c r="A127" s="1"/>
      <c r="B127" s="163" t="s">
        <v>121</v>
      </c>
      <c r="C127" s="164">
        <v>7014</v>
      </c>
      <c r="D127" s="164">
        <v>18250</v>
      </c>
      <c r="E127" s="164">
        <v>23874</v>
      </c>
      <c r="F127" s="164">
        <v>26766</v>
      </c>
      <c r="G127" s="164">
        <v>26411</v>
      </c>
      <c r="H127" s="164">
        <v>27334</v>
      </c>
      <c r="I127" s="165">
        <f t="shared" si="51"/>
        <v>3.4947559728900845E-2</v>
      </c>
      <c r="J127" s="179">
        <f t="shared" si="48"/>
        <v>0.14492753623188404</v>
      </c>
      <c r="K127" s="164">
        <f t="shared" si="49"/>
        <v>923</v>
      </c>
      <c r="L127" s="164">
        <f t="shared" si="50"/>
        <v>3460</v>
      </c>
      <c r="M127" s="165">
        <f t="shared" si="52"/>
        <v>7.8145510462661501E-4</v>
      </c>
      <c r="N127" s="81"/>
    </row>
    <row r="128" spans="1:14" x14ac:dyDescent="0.25">
      <c r="A128" s="1"/>
      <c r="B128" s="163" t="s">
        <v>128</v>
      </c>
      <c r="C128" s="164">
        <v>1882</v>
      </c>
      <c r="D128" s="164">
        <v>3678</v>
      </c>
      <c r="E128" s="164">
        <v>6463</v>
      </c>
      <c r="F128" s="164">
        <v>7409</v>
      </c>
      <c r="G128" s="164">
        <v>7428</v>
      </c>
      <c r="H128" s="164">
        <v>8757</v>
      </c>
      <c r="I128" s="165">
        <f t="shared" si="51"/>
        <v>0.17891760904684983</v>
      </c>
      <c r="J128" s="179">
        <f t="shared" si="48"/>
        <v>0.35494352467894164</v>
      </c>
      <c r="K128" s="164">
        <f t="shared" si="49"/>
        <v>1329</v>
      </c>
      <c r="L128" s="164">
        <f t="shared" si="50"/>
        <v>2294</v>
      </c>
      <c r="M128" s="165">
        <f t="shared" si="52"/>
        <v>2.5035495541140222E-4</v>
      </c>
      <c r="N128" s="81"/>
    </row>
    <row r="129" spans="1:14" x14ac:dyDescent="0.25">
      <c r="A129" s="1"/>
      <c r="B129" s="163" t="s">
        <v>124</v>
      </c>
      <c r="C129" s="164">
        <v>1919</v>
      </c>
      <c r="D129" s="164">
        <v>3450</v>
      </c>
      <c r="E129" s="164">
        <v>4851</v>
      </c>
      <c r="F129" s="164">
        <v>6010</v>
      </c>
      <c r="G129" s="164">
        <v>5932</v>
      </c>
      <c r="H129" s="164">
        <v>6825</v>
      </c>
      <c r="I129" s="165">
        <f t="shared" si="51"/>
        <v>0.15053944706675648</v>
      </c>
      <c r="J129" s="179">
        <f t="shared" si="48"/>
        <v>0.40692640692640691</v>
      </c>
      <c r="K129" s="164">
        <f t="shared" si="49"/>
        <v>893</v>
      </c>
      <c r="L129" s="164">
        <f t="shared" si="50"/>
        <v>1974</v>
      </c>
      <c r="M129" s="165">
        <f t="shared" si="52"/>
        <v>1.9512076860600891E-4</v>
      </c>
      <c r="N129" s="81"/>
    </row>
    <row r="130" spans="1:14" x14ac:dyDescent="0.25">
      <c r="A130" s="1"/>
      <c r="B130" s="163" t="s">
        <v>133</v>
      </c>
      <c r="C130" s="164">
        <v>1701</v>
      </c>
      <c r="D130" s="164">
        <v>1442</v>
      </c>
      <c r="E130" s="164">
        <v>2747</v>
      </c>
      <c r="F130" s="164">
        <v>3507</v>
      </c>
      <c r="G130" s="164">
        <v>3870</v>
      </c>
      <c r="H130" s="164">
        <v>3006</v>
      </c>
      <c r="I130" s="165">
        <f t="shared" si="51"/>
        <v>-0.22325581395348837</v>
      </c>
      <c r="J130" s="179">
        <f t="shared" si="48"/>
        <v>9.4284674190025397E-2</v>
      </c>
      <c r="K130" s="164">
        <f t="shared" si="49"/>
        <v>-864</v>
      </c>
      <c r="L130" s="164">
        <f t="shared" si="50"/>
        <v>259</v>
      </c>
      <c r="M130" s="165">
        <f t="shared" si="52"/>
        <v>8.593890555745975E-5</v>
      </c>
      <c r="N130" s="81"/>
    </row>
    <row r="131" spans="1:14" x14ac:dyDescent="0.25">
      <c r="A131" s="162" t="s">
        <v>149</v>
      </c>
      <c r="B131" s="163" t="s">
        <v>136</v>
      </c>
      <c r="C131" s="164">
        <v>2155</v>
      </c>
      <c r="D131" s="164">
        <v>2010</v>
      </c>
      <c r="E131" s="164">
        <v>4022</v>
      </c>
      <c r="F131" s="164">
        <v>4912</v>
      </c>
      <c r="G131" s="164">
        <v>5426</v>
      </c>
      <c r="H131" s="164">
        <v>4655</v>
      </c>
      <c r="I131" s="165">
        <f t="shared" si="51"/>
        <v>-0.14209362329524511</v>
      </c>
      <c r="J131" s="179">
        <f t="shared" si="48"/>
        <v>0.15738438587767289</v>
      </c>
      <c r="K131" s="164">
        <f t="shared" si="49"/>
        <v>-771</v>
      </c>
      <c r="L131" s="164">
        <f t="shared" si="50"/>
        <v>633</v>
      </c>
      <c r="M131" s="165">
        <f t="shared" si="52"/>
        <v>1.3308237038255993E-4</v>
      </c>
      <c r="N131" s="81"/>
    </row>
    <row r="132" spans="1:14" x14ac:dyDescent="0.25">
      <c r="A132" s="167" t="s">
        <v>150</v>
      </c>
      <c r="B132" s="168" t="s">
        <v>150</v>
      </c>
      <c r="C132" s="169">
        <f t="shared" ref="C132:H132" si="53">C124-SUM(C125:C131)</f>
        <v>62461</v>
      </c>
      <c r="D132" s="169">
        <f t="shared" si="53"/>
        <v>89163</v>
      </c>
      <c r="E132" s="169">
        <f t="shared" si="53"/>
        <v>161456</v>
      </c>
      <c r="F132" s="169">
        <f t="shared" si="53"/>
        <v>142198</v>
      </c>
      <c r="G132" s="169">
        <f t="shared" si="53"/>
        <v>148247</v>
      </c>
      <c r="H132" s="169">
        <f t="shared" si="53"/>
        <v>147263</v>
      </c>
      <c r="I132" s="170">
        <f t="shared" si="51"/>
        <v>-6.6375710806964028E-3</v>
      </c>
      <c r="J132" s="180">
        <f t="shared" si="48"/>
        <v>-8.7906302645922141E-2</v>
      </c>
      <c r="K132" s="169">
        <f>H132-G132</f>
        <v>-984</v>
      </c>
      <c r="L132" s="169">
        <f t="shared" si="50"/>
        <v>-14193</v>
      </c>
      <c r="M132" s="170">
        <f t="shared" si="52"/>
        <v>4.2101201094837644E-3</v>
      </c>
      <c r="N132" s="81"/>
    </row>
    <row r="133" spans="1:14" s="146" customFormat="1" x14ac:dyDescent="0.25"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</row>
    <row r="134" spans="1:14" x14ac:dyDescent="0.25">
      <c r="A134" s="1">
        <v>3</v>
      </c>
      <c r="B134" s="156" t="s">
        <v>73</v>
      </c>
      <c r="C134" s="176">
        <v>610766</v>
      </c>
      <c r="D134" s="176">
        <v>774989</v>
      </c>
      <c r="E134" s="176">
        <v>1753173</v>
      </c>
      <c r="F134" s="176">
        <v>1897228</v>
      </c>
      <c r="G134" s="176">
        <v>1991159</v>
      </c>
      <c r="H134" s="176">
        <v>2013195</v>
      </c>
      <c r="I134" s="177">
        <f>IFERROR(H134/G134-1,"-")</f>
        <v>1.1066921325720402E-2</v>
      </c>
      <c r="J134" s="177">
        <f>IFERROR(H134/E134-1,"-")</f>
        <v>0.14831508356562639</v>
      </c>
      <c r="K134" s="176">
        <f>H134-G134</f>
        <v>22036</v>
      </c>
      <c r="L134" s="176">
        <f>H134-E134</f>
        <v>260022</v>
      </c>
      <c r="M134" s="177">
        <f>H134/H$8</f>
        <v>5.7555480696523678E-2</v>
      </c>
      <c r="N134" s="81"/>
    </row>
    <row r="135" spans="1:14" x14ac:dyDescent="0.25">
      <c r="A135" s="1" t="s">
        <v>101</v>
      </c>
      <c r="B135" s="159" t="s">
        <v>102</v>
      </c>
      <c r="C135" s="160">
        <v>77176</v>
      </c>
      <c r="D135" s="160">
        <v>141993</v>
      </c>
      <c r="E135" s="160">
        <v>105275</v>
      </c>
      <c r="F135" s="160">
        <v>121724</v>
      </c>
      <c r="G135" s="160">
        <v>103793</v>
      </c>
      <c r="H135" s="160">
        <v>122657</v>
      </c>
      <c r="I135" s="161">
        <f>IFERROR(H135/G135-1,"-")</f>
        <v>0.18174636054454529</v>
      </c>
      <c r="J135" s="178">
        <f t="shared" ref="J135:J146" si="54">IFERROR(H135/E135-1,"-")</f>
        <v>0.16511042507717888</v>
      </c>
      <c r="K135" s="160">
        <f t="shared" ref="K135:K145" si="55">H135-G135</f>
        <v>18864</v>
      </c>
      <c r="L135" s="160">
        <f t="shared" ref="L135:L146" si="56">H135-E135</f>
        <v>17382</v>
      </c>
      <c r="M135" s="161">
        <f>H135/H$8</f>
        <v>3.5066561340523421E-3</v>
      </c>
      <c r="N135" s="81"/>
    </row>
    <row r="136" spans="1:14" x14ac:dyDescent="0.25">
      <c r="A136" s="162" t="s">
        <v>108</v>
      </c>
      <c r="B136" s="163" t="s">
        <v>108</v>
      </c>
      <c r="C136" s="164">
        <v>51058</v>
      </c>
      <c r="D136" s="164">
        <v>86437</v>
      </c>
      <c r="E136" s="164">
        <v>57602</v>
      </c>
      <c r="F136" s="164">
        <v>67596</v>
      </c>
      <c r="G136" s="164">
        <v>47888</v>
      </c>
      <c r="H136" s="164">
        <v>53311</v>
      </c>
      <c r="I136" s="165">
        <f>IFERROR(H136/G136-1,"-")</f>
        <v>0.11324340126962906</v>
      </c>
      <c r="J136" s="179">
        <f t="shared" si="54"/>
        <v>-7.4493941182597778E-2</v>
      </c>
      <c r="K136" s="164">
        <f t="shared" si="55"/>
        <v>5423</v>
      </c>
      <c r="L136" s="164">
        <f t="shared" si="56"/>
        <v>-4291</v>
      </c>
      <c r="M136" s="165">
        <f>H136/H$8</f>
        <v>1.5241147685208704E-3</v>
      </c>
      <c r="N136" s="81"/>
    </row>
    <row r="137" spans="1:14" x14ac:dyDescent="0.25">
      <c r="A137" s="162" t="s">
        <v>105</v>
      </c>
      <c r="B137" s="163" t="s">
        <v>105</v>
      </c>
      <c r="C137" s="164">
        <v>26118</v>
      </c>
      <c r="D137" s="164">
        <v>55556</v>
      </c>
      <c r="E137" s="164">
        <v>47673</v>
      </c>
      <c r="F137" s="164">
        <v>54128</v>
      </c>
      <c r="G137" s="164">
        <v>55905</v>
      </c>
      <c r="H137" s="164">
        <v>69346</v>
      </c>
      <c r="I137" s="165">
        <f>IFERROR(H137/G137-1,"-")</f>
        <v>0.24042572220731606</v>
      </c>
      <c r="J137" s="179">
        <f t="shared" si="54"/>
        <v>0.4546179178990204</v>
      </c>
      <c r="K137" s="164">
        <f t="shared" si="55"/>
        <v>13441</v>
      </c>
      <c r="L137" s="164">
        <f t="shared" si="56"/>
        <v>21673</v>
      </c>
      <c r="M137" s="165">
        <f>H137/H$8</f>
        <v>1.9825413655314718E-3</v>
      </c>
      <c r="N137" s="81"/>
    </row>
    <row r="138" spans="1:14" x14ac:dyDescent="0.25">
      <c r="A138" s="1"/>
      <c r="B138" s="159" t="s">
        <v>112</v>
      </c>
      <c r="C138" s="160">
        <v>533590</v>
      </c>
      <c r="D138" s="160">
        <v>632996</v>
      </c>
      <c r="E138" s="160">
        <v>1647898</v>
      </c>
      <c r="F138" s="160">
        <v>1775504</v>
      </c>
      <c r="G138" s="160">
        <v>1887366</v>
      </c>
      <c r="H138" s="160">
        <v>1890538</v>
      </c>
      <c r="I138" s="161">
        <f>IFERROR(H138/G138-1,"-")</f>
        <v>1.6806491162817405E-3</v>
      </c>
      <c r="J138" s="178">
        <f t="shared" si="54"/>
        <v>0.14724212299547657</v>
      </c>
      <c r="K138" s="160">
        <f t="shared" si="55"/>
        <v>3172</v>
      </c>
      <c r="L138" s="160">
        <f t="shared" si="56"/>
        <v>242640</v>
      </c>
      <c r="M138" s="161">
        <f>H138/H$8</f>
        <v>5.4048824562471336E-2</v>
      </c>
      <c r="N138" s="81"/>
    </row>
    <row r="139" spans="1:14" s="57" customFormat="1" x14ac:dyDescent="0.25">
      <c r="B139" s="163" t="s">
        <v>115</v>
      </c>
      <c r="C139" s="164">
        <v>226701</v>
      </c>
      <c r="D139" s="164">
        <v>182984</v>
      </c>
      <c r="E139" s="164">
        <v>740061</v>
      </c>
      <c r="F139" s="164">
        <v>747598</v>
      </c>
      <c r="G139" s="164">
        <v>859363</v>
      </c>
      <c r="H139" s="164">
        <v>888724</v>
      </c>
      <c r="I139" s="165">
        <f t="shared" ref="I139:I146" si="57">IFERROR(H139/G139-1,"-")</f>
        <v>3.4166004354388102E-2</v>
      </c>
      <c r="J139" s="179">
        <f t="shared" si="54"/>
        <v>0.20087938696945251</v>
      </c>
      <c r="K139" s="164">
        <f t="shared" si="55"/>
        <v>29361</v>
      </c>
      <c r="L139" s="164">
        <f t="shared" si="56"/>
        <v>148663</v>
      </c>
      <c r="M139" s="165">
        <f t="shared" ref="M139:M146" si="58">H139/H$8</f>
        <v>2.5407840286975337E-2</v>
      </c>
      <c r="N139" s="166"/>
    </row>
    <row r="140" spans="1:14" s="57" customFormat="1" x14ac:dyDescent="0.25">
      <c r="B140" s="163" t="s">
        <v>118</v>
      </c>
      <c r="C140" s="164">
        <v>45672</v>
      </c>
      <c r="D140" s="164">
        <v>69325</v>
      </c>
      <c r="E140" s="164">
        <v>132461</v>
      </c>
      <c r="F140" s="164">
        <v>181835</v>
      </c>
      <c r="G140" s="164">
        <v>190230</v>
      </c>
      <c r="H140" s="164">
        <v>189850</v>
      </c>
      <c r="I140" s="165">
        <f t="shared" si="57"/>
        <v>-1.9975818745728846E-3</v>
      </c>
      <c r="J140" s="179">
        <f t="shared" si="54"/>
        <v>0.43325205154724777</v>
      </c>
      <c r="K140" s="164">
        <f t="shared" si="55"/>
        <v>-380</v>
      </c>
      <c r="L140" s="164">
        <f t="shared" si="56"/>
        <v>57389</v>
      </c>
      <c r="M140" s="165">
        <f t="shared" si="58"/>
        <v>5.4276451164616546E-3</v>
      </c>
      <c r="N140" s="166"/>
    </row>
    <row r="141" spans="1:14" x14ac:dyDescent="0.25">
      <c r="A141" s="1"/>
      <c r="B141" s="163" t="s">
        <v>121</v>
      </c>
      <c r="C141" s="164">
        <v>42455</v>
      </c>
      <c r="D141" s="164">
        <v>94016</v>
      </c>
      <c r="E141" s="164">
        <v>171222</v>
      </c>
      <c r="F141" s="164">
        <v>162480</v>
      </c>
      <c r="G141" s="164">
        <v>166493</v>
      </c>
      <c r="H141" s="164">
        <v>159618</v>
      </c>
      <c r="I141" s="165">
        <f t="shared" si="57"/>
        <v>-4.1293027334482479E-2</v>
      </c>
      <c r="J141" s="179">
        <f t="shared" si="54"/>
        <v>-6.7771664856151714E-2</v>
      </c>
      <c r="K141" s="164">
        <f t="shared" si="55"/>
        <v>-6875</v>
      </c>
      <c r="L141" s="164">
        <f t="shared" si="56"/>
        <v>-11604</v>
      </c>
      <c r="M141" s="165">
        <f t="shared" si="58"/>
        <v>4.5633387316269492E-3</v>
      </c>
      <c r="N141" s="81"/>
    </row>
    <row r="142" spans="1:14" x14ac:dyDescent="0.25">
      <c r="A142" s="1"/>
      <c r="B142" s="163" t="s">
        <v>128</v>
      </c>
      <c r="C142" s="164">
        <v>8958</v>
      </c>
      <c r="D142" s="164">
        <v>22357</v>
      </c>
      <c r="E142" s="164">
        <v>60881</v>
      </c>
      <c r="F142" s="164">
        <v>79292</v>
      </c>
      <c r="G142" s="164">
        <v>59046</v>
      </c>
      <c r="H142" s="164">
        <v>57091</v>
      </c>
      <c r="I142" s="165">
        <f t="shared" si="57"/>
        <v>-3.3109778816515889E-2</v>
      </c>
      <c r="J142" s="179">
        <f t="shared" si="54"/>
        <v>-6.2252591120382395E-2</v>
      </c>
      <c r="K142" s="164">
        <f t="shared" si="55"/>
        <v>-1955</v>
      </c>
      <c r="L142" s="164">
        <f t="shared" si="56"/>
        <v>-3790</v>
      </c>
      <c r="M142" s="165">
        <f t="shared" si="58"/>
        <v>1.6321816557488139E-3</v>
      </c>
      <c r="N142" s="81"/>
    </row>
    <row r="143" spans="1:14" x14ac:dyDescent="0.25">
      <c r="A143" s="1"/>
      <c r="B143" s="163" t="s">
        <v>124</v>
      </c>
      <c r="C143" s="164">
        <v>12571</v>
      </c>
      <c r="D143" s="164">
        <v>20808</v>
      </c>
      <c r="E143" s="164">
        <v>32138</v>
      </c>
      <c r="F143" s="164">
        <v>41049</v>
      </c>
      <c r="G143" s="164">
        <v>42057</v>
      </c>
      <c r="H143" s="164">
        <v>33352</v>
      </c>
      <c r="I143" s="165">
        <f t="shared" si="57"/>
        <v>-0.2069810019735121</v>
      </c>
      <c r="J143" s="179">
        <f t="shared" si="54"/>
        <v>3.7774597050221015E-2</v>
      </c>
      <c r="K143" s="164">
        <f t="shared" si="55"/>
        <v>-8705</v>
      </c>
      <c r="L143" s="164">
        <f t="shared" si="56"/>
        <v>1214</v>
      </c>
      <c r="M143" s="165">
        <f t="shared" si="58"/>
        <v>9.5350445048316616E-4</v>
      </c>
      <c r="N143" s="81"/>
    </row>
    <row r="144" spans="1:14" x14ac:dyDescent="0.25">
      <c r="A144" s="1"/>
      <c r="B144" s="163" t="s">
        <v>133</v>
      </c>
      <c r="C144" s="164">
        <v>15372</v>
      </c>
      <c r="D144" s="164">
        <v>9958</v>
      </c>
      <c r="E144" s="164">
        <v>24691</v>
      </c>
      <c r="F144" s="164">
        <v>28175</v>
      </c>
      <c r="G144" s="164">
        <v>26046</v>
      </c>
      <c r="H144" s="164">
        <v>26684</v>
      </c>
      <c r="I144" s="165">
        <f t="shared" si="57"/>
        <v>2.4495124011364444E-2</v>
      </c>
      <c r="J144" s="179">
        <f t="shared" si="54"/>
        <v>8.0717670406220909E-2</v>
      </c>
      <c r="K144" s="164">
        <f t="shared" si="55"/>
        <v>638</v>
      </c>
      <c r="L144" s="164">
        <f t="shared" si="56"/>
        <v>1993</v>
      </c>
      <c r="M144" s="165">
        <f t="shared" si="58"/>
        <v>7.6287217428318559E-4</v>
      </c>
      <c r="N144" s="81"/>
    </row>
    <row r="145" spans="1:14" x14ac:dyDescent="0.25">
      <c r="A145" s="162" t="s">
        <v>149</v>
      </c>
      <c r="B145" s="163" t="s">
        <v>136</v>
      </c>
      <c r="C145" s="164">
        <v>29519</v>
      </c>
      <c r="D145" s="164">
        <v>6358</v>
      </c>
      <c r="E145" s="164">
        <v>14264</v>
      </c>
      <c r="F145" s="164">
        <v>21389</v>
      </c>
      <c r="G145" s="164">
        <v>19939</v>
      </c>
      <c r="H145" s="164">
        <v>16759</v>
      </c>
      <c r="I145" s="165">
        <f t="shared" si="57"/>
        <v>-0.15948643362254877</v>
      </c>
      <c r="J145" s="179">
        <f t="shared" si="54"/>
        <v>0.17491587212563098</v>
      </c>
      <c r="K145" s="164">
        <f t="shared" si="55"/>
        <v>-3180</v>
      </c>
      <c r="L145" s="164">
        <f t="shared" si="56"/>
        <v>2495</v>
      </c>
      <c r="M145" s="165">
        <f t="shared" si="58"/>
        <v>4.7912512250082101E-4</v>
      </c>
      <c r="N145" s="81"/>
    </row>
    <row r="146" spans="1:14" x14ac:dyDescent="0.25">
      <c r="A146" s="167" t="s">
        <v>150</v>
      </c>
      <c r="B146" s="168" t="s">
        <v>150</v>
      </c>
      <c r="C146" s="169">
        <f t="shared" ref="C146:H146" si="59">C138-SUM(C139:C145)</f>
        <v>152342</v>
      </c>
      <c r="D146" s="169">
        <f t="shared" si="59"/>
        <v>227190</v>
      </c>
      <c r="E146" s="169">
        <f t="shared" si="59"/>
        <v>472180</v>
      </c>
      <c r="F146" s="169">
        <f t="shared" si="59"/>
        <v>513686</v>
      </c>
      <c r="G146" s="169">
        <f t="shared" si="59"/>
        <v>524192</v>
      </c>
      <c r="H146" s="169">
        <f t="shared" si="59"/>
        <v>518460</v>
      </c>
      <c r="I146" s="170">
        <f t="shared" si="57"/>
        <v>-1.0934924607777341E-2</v>
      </c>
      <c r="J146" s="180">
        <f t="shared" si="54"/>
        <v>9.8013469439620415E-2</v>
      </c>
      <c r="K146" s="169">
        <f>H146-G146</f>
        <v>-5732</v>
      </c>
      <c r="L146" s="169">
        <f t="shared" si="56"/>
        <v>46280</v>
      </c>
      <c r="M146" s="170">
        <f t="shared" si="58"/>
        <v>1.4822317024391411E-2</v>
      </c>
      <c r="N146" s="81"/>
    </row>
    <row r="147" spans="1:14" s="146" customFormat="1" x14ac:dyDescent="0.25"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</row>
    <row r="148" spans="1:14" x14ac:dyDescent="0.25">
      <c r="A148" s="1">
        <v>3</v>
      </c>
      <c r="B148" s="156" t="s">
        <v>73</v>
      </c>
      <c r="C148" s="176">
        <v>20711205</v>
      </c>
      <c r="D148" s="176">
        <v>28127038</v>
      </c>
      <c r="E148" s="176">
        <v>63448755</v>
      </c>
      <c r="F148" s="176">
        <v>69765232</v>
      </c>
      <c r="G148" s="176">
        <v>72907219</v>
      </c>
      <c r="H148" s="176">
        <v>70667483</v>
      </c>
      <c r="I148" s="177">
        <f>IFERROR(H148/G148-1,"-")</f>
        <v>-3.0720359804150554E-2</v>
      </c>
      <c r="J148" s="177">
        <f>IFERROR(H148/E148-1,"-")</f>
        <v>0.11377257126637086</v>
      </c>
      <c r="K148" s="176">
        <f>H148-G148</f>
        <v>-2239736</v>
      </c>
      <c r="L148" s="176">
        <f>H148-E148</f>
        <v>7218728</v>
      </c>
      <c r="M148" s="177">
        <f>H148/H$8</f>
        <v>2.0203214063607429</v>
      </c>
      <c r="N148" s="81"/>
    </row>
    <row r="149" spans="1:14" x14ac:dyDescent="0.25">
      <c r="A149" s="1" t="s">
        <v>101</v>
      </c>
      <c r="B149" s="159" t="s">
        <v>102</v>
      </c>
      <c r="C149" s="160">
        <v>3422341</v>
      </c>
      <c r="D149" s="160">
        <v>5821294</v>
      </c>
      <c r="E149" s="160">
        <v>8564381</v>
      </c>
      <c r="F149" s="160">
        <v>8824899</v>
      </c>
      <c r="G149" s="160">
        <v>8719149</v>
      </c>
      <c r="H149" s="160">
        <v>8545405</v>
      </c>
      <c r="I149" s="161">
        <f>IFERROR(H149/G149-1,"-")</f>
        <v>-1.9926715325085054E-2</v>
      </c>
      <c r="J149" s="178">
        <f t="shared" ref="J149:J160" si="60">IFERROR(H149/E149-1,"-")</f>
        <v>-2.2156884426323131E-3</v>
      </c>
      <c r="K149" s="160">
        <f t="shared" ref="K149:K159" si="61">H149-G149</f>
        <v>-173744</v>
      </c>
      <c r="L149" s="160">
        <f t="shared" ref="L149:L160" si="62">H149-E149</f>
        <v>-18976</v>
      </c>
      <c r="M149" s="161">
        <f>H149/H$8</f>
        <v>0.24430563980214381</v>
      </c>
      <c r="N149" s="81"/>
    </row>
    <row r="150" spans="1:14" x14ac:dyDescent="0.25">
      <c r="A150" s="162" t="s">
        <v>108</v>
      </c>
      <c r="B150" s="163" t="s">
        <v>108</v>
      </c>
      <c r="C150" s="164">
        <v>1174894</v>
      </c>
      <c r="D150" s="164">
        <v>2320179</v>
      </c>
      <c r="E150" s="164">
        <v>2587591</v>
      </c>
      <c r="F150" s="164">
        <v>2859516</v>
      </c>
      <c r="G150" s="164">
        <v>2828657</v>
      </c>
      <c r="H150" s="164">
        <v>2518579</v>
      </c>
      <c r="I150" s="165">
        <f>IFERROR(H150/G150-1,"-")</f>
        <v>-0.1096202190650899</v>
      </c>
      <c r="J150" s="179">
        <f t="shared" si="60"/>
        <v>-2.6670366375520671E-2</v>
      </c>
      <c r="K150" s="164">
        <f t="shared" si="61"/>
        <v>-310078</v>
      </c>
      <c r="L150" s="164">
        <f t="shared" si="62"/>
        <v>-69012</v>
      </c>
      <c r="M150" s="165">
        <f>H150/H$8</f>
        <v>7.2003966340652495E-2</v>
      </c>
      <c r="N150" s="81"/>
    </row>
    <row r="151" spans="1:14" x14ac:dyDescent="0.25">
      <c r="A151" s="162" t="s">
        <v>105</v>
      </c>
      <c r="B151" s="163" t="s">
        <v>105</v>
      </c>
      <c r="C151" s="164">
        <v>2247447</v>
      </c>
      <c r="D151" s="164">
        <v>3501115</v>
      </c>
      <c r="E151" s="164">
        <v>5976790</v>
      </c>
      <c r="F151" s="164">
        <v>5965383</v>
      </c>
      <c r="G151" s="164">
        <v>5890492</v>
      </c>
      <c r="H151" s="164">
        <v>6026826</v>
      </c>
      <c r="I151" s="165">
        <f>IFERROR(H151/G151-1,"-")</f>
        <v>2.3144755989822352E-2</v>
      </c>
      <c r="J151" s="179">
        <f t="shared" si="60"/>
        <v>8.3717179288547161E-3</v>
      </c>
      <c r="K151" s="164">
        <f t="shared" si="61"/>
        <v>136334</v>
      </c>
      <c r="L151" s="164">
        <f t="shared" si="62"/>
        <v>50036</v>
      </c>
      <c r="M151" s="165">
        <f>H151/H$8</f>
        <v>0.17230167346149133</v>
      </c>
      <c r="N151" s="81"/>
    </row>
    <row r="152" spans="1:14" x14ac:dyDescent="0.25">
      <c r="A152" s="1"/>
      <c r="B152" s="159" t="s">
        <v>112</v>
      </c>
      <c r="C152" s="160">
        <v>17288864</v>
      </c>
      <c r="D152" s="160">
        <v>22305744</v>
      </c>
      <c r="E152" s="160">
        <v>54884374</v>
      </c>
      <c r="F152" s="160">
        <v>60940333</v>
      </c>
      <c r="G152" s="160">
        <v>64188070</v>
      </c>
      <c r="H152" s="160">
        <v>62122078</v>
      </c>
      <c r="I152" s="161">
        <f>IFERROR(H152/G152-1,"-")</f>
        <v>-3.2186541829346216E-2</v>
      </c>
      <c r="J152" s="178">
        <f t="shared" si="60"/>
        <v>0.13187185117570976</v>
      </c>
      <c r="K152" s="160">
        <f t="shared" si="61"/>
        <v>-2065992</v>
      </c>
      <c r="L152" s="160">
        <f t="shared" si="62"/>
        <v>7237704</v>
      </c>
      <c r="M152" s="161">
        <f>H152/H$8</f>
        <v>1.7760157665585987</v>
      </c>
      <c r="N152" s="81"/>
    </row>
    <row r="153" spans="1:14" s="57" customFormat="1" x14ac:dyDescent="0.25">
      <c r="B153" s="163" t="s">
        <v>115</v>
      </c>
      <c r="C153" s="164">
        <v>6813394</v>
      </c>
      <c r="D153" s="164">
        <v>6741008</v>
      </c>
      <c r="E153" s="164">
        <v>25451634</v>
      </c>
      <c r="F153" s="164">
        <v>27938117</v>
      </c>
      <c r="G153" s="164">
        <v>29499781</v>
      </c>
      <c r="H153" s="164">
        <v>28631782</v>
      </c>
      <c r="I153" s="165">
        <f t="shared" ref="I153:I160" si="63">IFERROR(H153/G153-1,"-")</f>
        <v>-2.9423913350407616E-2</v>
      </c>
      <c r="J153" s="179">
        <f t="shared" si="60"/>
        <v>0.12494867716548175</v>
      </c>
      <c r="K153" s="164">
        <f t="shared" si="61"/>
        <v>-867999</v>
      </c>
      <c r="L153" s="164">
        <f t="shared" si="62"/>
        <v>3180148</v>
      </c>
      <c r="M153" s="165">
        <f t="shared" ref="M153:M160" si="64">H153/H$8</f>
        <v>0.81855755463731739</v>
      </c>
      <c r="N153" s="166"/>
    </row>
    <row r="154" spans="1:14" s="57" customFormat="1" x14ac:dyDescent="0.25">
      <c r="B154" s="163" t="s">
        <v>118</v>
      </c>
      <c r="C154" s="164">
        <v>2607104</v>
      </c>
      <c r="D154" s="164">
        <v>3683805</v>
      </c>
      <c r="E154" s="164">
        <v>6436991</v>
      </c>
      <c r="F154" s="164">
        <v>7317666</v>
      </c>
      <c r="G154" s="164">
        <v>7622147</v>
      </c>
      <c r="H154" s="164">
        <v>7239954</v>
      </c>
      <c r="I154" s="165">
        <f t="shared" si="63"/>
        <v>-5.0142433621393034E-2</v>
      </c>
      <c r="J154" s="179">
        <f t="shared" si="60"/>
        <v>0.12474197959885291</v>
      </c>
      <c r="K154" s="164">
        <f t="shared" si="61"/>
        <v>-382193</v>
      </c>
      <c r="L154" s="164">
        <f t="shared" si="62"/>
        <v>802963</v>
      </c>
      <c r="M154" s="165">
        <f t="shared" si="64"/>
        <v>0.20698393980251262</v>
      </c>
      <c r="N154" s="166"/>
    </row>
    <row r="155" spans="1:14" x14ac:dyDescent="0.25">
      <c r="A155" s="1"/>
      <c r="B155" s="163" t="s">
        <v>121</v>
      </c>
      <c r="C155" s="164">
        <v>804299</v>
      </c>
      <c r="D155" s="164">
        <v>1658166</v>
      </c>
      <c r="E155" s="164">
        <v>2618114</v>
      </c>
      <c r="F155" s="164">
        <v>3092405</v>
      </c>
      <c r="G155" s="164">
        <v>3253645</v>
      </c>
      <c r="H155" s="164">
        <v>3229183</v>
      </c>
      <c r="I155" s="165">
        <f t="shared" si="63"/>
        <v>-7.5183371265150623E-3</v>
      </c>
      <c r="J155" s="179">
        <f t="shared" si="60"/>
        <v>0.23340045544235277</v>
      </c>
      <c r="K155" s="164">
        <f t="shared" si="61"/>
        <v>-24462</v>
      </c>
      <c r="L155" s="164">
        <f t="shared" si="62"/>
        <v>611069</v>
      </c>
      <c r="M155" s="165">
        <f t="shared" si="64"/>
        <v>9.2319511931056072E-2</v>
      </c>
      <c r="N155" s="81"/>
    </row>
    <row r="156" spans="1:14" x14ac:dyDescent="0.25">
      <c r="A156" s="1"/>
      <c r="B156" s="163" t="s">
        <v>128</v>
      </c>
      <c r="C156" s="164">
        <v>607962</v>
      </c>
      <c r="D156" s="164">
        <v>1388524</v>
      </c>
      <c r="E156" s="164">
        <v>2584972</v>
      </c>
      <c r="F156" s="164">
        <v>2649369</v>
      </c>
      <c r="G156" s="164">
        <v>2767450</v>
      </c>
      <c r="H156" s="164">
        <v>2596681</v>
      </c>
      <c r="I156" s="165">
        <f t="shared" si="63"/>
        <v>-6.1706263889139801E-2</v>
      </c>
      <c r="J156" s="179">
        <f t="shared" si="60"/>
        <v>4.5296428742749306E-3</v>
      </c>
      <c r="K156" s="164">
        <f t="shared" si="61"/>
        <v>-170769</v>
      </c>
      <c r="L156" s="164">
        <f t="shared" si="62"/>
        <v>11709</v>
      </c>
      <c r="M156" s="165">
        <f t="shared" si="64"/>
        <v>7.4236834072471766E-2</v>
      </c>
      <c r="N156" s="81"/>
    </row>
    <row r="157" spans="1:14" x14ac:dyDescent="0.25">
      <c r="A157" s="1"/>
      <c r="B157" s="163" t="s">
        <v>124</v>
      </c>
      <c r="C157" s="164">
        <v>898492</v>
      </c>
      <c r="D157" s="164">
        <v>1466706</v>
      </c>
      <c r="E157" s="164">
        <v>2276593</v>
      </c>
      <c r="F157" s="164">
        <v>2362784</v>
      </c>
      <c r="G157" s="164">
        <v>2430554</v>
      </c>
      <c r="H157" s="164">
        <v>2268686</v>
      </c>
      <c r="I157" s="165">
        <f t="shared" si="63"/>
        <v>-6.659716262218407E-2</v>
      </c>
      <c r="J157" s="179">
        <f t="shared" si="60"/>
        <v>-3.4731724115817375E-3</v>
      </c>
      <c r="K157" s="164">
        <f t="shared" si="61"/>
        <v>-161868</v>
      </c>
      <c r="L157" s="164">
        <f t="shared" si="62"/>
        <v>-7907</v>
      </c>
      <c r="M157" s="165">
        <f t="shared" si="64"/>
        <v>6.4859744475559256E-2</v>
      </c>
      <c r="N157" s="81"/>
    </row>
    <row r="158" spans="1:14" x14ac:dyDescent="0.25">
      <c r="A158" s="1"/>
      <c r="B158" s="163" t="s">
        <v>133</v>
      </c>
      <c r="C158" s="164">
        <v>482408</v>
      </c>
      <c r="D158" s="164">
        <v>384691</v>
      </c>
      <c r="E158" s="164">
        <v>984785</v>
      </c>
      <c r="F158" s="164">
        <v>1051351</v>
      </c>
      <c r="G158" s="164">
        <v>1025843</v>
      </c>
      <c r="H158" s="164">
        <v>994861</v>
      </c>
      <c r="I158" s="165">
        <f t="shared" si="63"/>
        <v>-3.0201502569106586E-2</v>
      </c>
      <c r="J158" s="179">
        <f t="shared" si="60"/>
        <v>1.0231674934122692E-2</v>
      </c>
      <c r="K158" s="164">
        <f t="shared" si="61"/>
        <v>-30982</v>
      </c>
      <c r="L158" s="164">
        <f t="shared" si="62"/>
        <v>10076</v>
      </c>
      <c r="M158" s="165">
        <f t="shared" si="64"/>
        <v>2.8442204099068519E-2</v>
      </c>
      <c r="N158" s="81"/>
    </row>
    <row r="159" spans="1:14" x14ac:dyDescent="0.25">
      <c r="A159" s="162" t="s">
        <v>149</v>
      </c>
      <c r="B159" s="163" t="s">
        <v>136</v>
      </c>
      <c r="C159" s="164">
        <v>713110</v>
      </c>
      <c r="D159" s="164">
        <v>345938</v>
      </c>
      <c r="E159" s="164">
        <v>868845</v>
      </c>
      <c r="F159" s="164">
        <v>1092599</v>
      </c>
      <c r="G159" s="164">
        <v>1064019</v>
      </c>
      <c r="H159" s="164">
        <v>943148</v>
      </c>
      <c r="I159" s="165">
        <f t="shared" si="63"/>
        <v>-0.11359853536450004</v>
      </c>
      <c r="J159" s="179">
        <f t="shared" si="60"/>
        <v>8.5519281344773823E-2</v>
      </c>
      <c r="K159" s="164">
        <f t="shared" si="61"/>
        <v>-120871</v>
      </c>
      <c r="L159" s="164">
        <f t="shared" si="62"/>
        <v>74303</v>
      </c>
      <c r="M159" s="165">
        <f t="shared" si="64"/>
        <v>2.6963774750068878E-2</v>
      </c>
      <c r="N159" s="81"/>
    </row>
    <row r="160" spans="1:14" x14ac:dyDescent="0.25">
      <c r="A160" s="167" t="s">
        <v>150</v>
      </c>
      <c r="B160" s="168" t="s">
        <v>150</v>
      </c>
      <c r="C160" s="169">
        <f t="shared" ref="C160:H160" si="65">C152-SUM(C153:C159)</f>
        <v>4362095</v>
      </c>
      <c r="D160" s="169">
        <f t="shared" si="65"/>
        <v>6636906</v>
      </c>
      <c r="E160" s="169">
        <f t="shared" si="65"/>
        <v>13662440</v>
      </c>
      <c r="F160" s="169">
        <f t="shared" si="65"/>
        <v>15436042</v>
      </c>
      <c r="G160" s="169">
        <f t="shared" si="65"/>
        <v>16524631</v>
      </c>
      <c r="H160" s="169">
        <f t="shared" si="65"/>
        <v>16217783</v>
      </c>
      <c r="I160" s="170">
        <f t="shared" si="63"/>
        <v>-1.8569128714583716E-2</v>
      </c>
      <c r="J160" s="180">
        <f t="shared" si="60"/>
        <v>0.18703416080875734</v>
      </c>
      <c r="K160" s="169">
        <f>H160-G160</f>
        <v>-306848</v>
      </c>
      <c r="L160" s="169">
        <f t="shared" si="62"/>
        <v>2555343</v>
      </c>
      <c r="M160" s="170">
        <f t="shared" si="64"/>
        <v>0.46365220279054431</v>
      </c>
      <c r="N160" s="81"/>
    </row>
    <row r="161" spans="2:16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</row>
    <row r="162" spans="2:16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A779-EF50-483C-B85A-529AC8265AFC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0049-673D-4946-ADCC-634B87C89652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257</v>
      </c>
      <c r="E1" t="s">
        <v>257</v>
      </c>
    </row>
    <row r="4" spans="1:13" ht="48.75" customHeight="1" thickBot="1" x14ac:dyDescent="0.3">
      <c r="B4" s="274" t="s">
        <v>301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73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4">
        <f t="shared" ref="C7" si="0">E7-1</f>
        <v>2022</v>
      </c>
      <c r="D7" s="302"/>
      <c r="E7" s="301">
        <f t="shared" ref="E7" si="1">G7-1</f>
        <v>2023</v>
      </c>
      <c r="F7" s="302"/>
      <c r="G7" s="301">
        <f t="shared" ref="G7" si="2">I7-1</f>
        <v>2024</v>
      </c>
      <c r="H7" s="302"/>
      <c r="I7" s="301">
        <f>K7-1</f>
        <v>2025</v>
      </c>
      <c r="J7" s="302"/>
      <c r="K7" s="301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CONCATENATE("dif ",RIGHT(K7,2),"/",RIGHT(I7,2))</f>
        <v>dif 26/25</v>
      </c>
    </row>
    <row r="9" spans="1:13" x14ac:dyDescent="0.25">
      <c r="A9" s="1" t="s">
        <v>75</v>
      </c>
      <c r="B9" s="116" t="s">
        <v>76</v>
      </c>
      <c r="C9" s="187">
        <v>7.3644056930375692</v>
      </c>
      <c r="D9" s="188">
        <v>3.1109909413101065</v>
      </c>
      <c r="E9" s="187">
        <v>7.2885726989773234</v>
      </c>
      <c r="F9" s="188">
        <f t="shared" ref="F9:H21" si="3">IFERROR(E9-C9,"-")</f>
        <v>-7.5832994060245795E-2</v>
      </c>
      <c r="G9" s="187">
        <v>7.5802932298404482</v>
      </c>
      <c r="H9" s="188">
        <f t="shared" si="3"/>
        <v>0.29172053086312477</v>
      </c>
      <c r="I9" s="187">
        <v>7.5436789772727275</v>
      </c>
      <c r="J9" s="188">
        <f t="shared" ref="J9:J21" si="4">IFERROR(I9-G9,"-")</f>
        <v>-3.6614252567720662E-2</v>
      </c>
      <c r="K9" s="187">
        <v>7.274397679014422</v>
      </c>
      <c r="L9" s="188">
        <f t="shared" ref="L9:L15" si="5">IFERROR(K9-I9,"-")</f>
        <v>-0.26928129825830549</v>
      </c>
    </row>
    <row r="10" spans="1:13" x14ac:dyDescent="0.25">
      <c r="A10" s="1" t="s">
        <v>77</v>
      </c>
      <c r="B10" s="116" t="s">
        <v>78</v>
      </c>
      <c r="C10" s="187">
        <v>6.5212775777716239</v>
      </c>
      <c r="D10" s="188">
        <v>2.9164090285992774</v>
      </c>
      <c r="E10" s="187">
        <v>6.7735424066533829</v>
      </c>
      <c r="F10" s="188">
        <f t="shared" si="3"/>
        <v>0.25226482888175905</v>
      </c>
      <c r="G10" s="187">
        <v>6.9712386605911121</v>
      </c>
      <c r="H10" s="188">
        <f t="shared" si="3"/>
        <v>0.19769625393772916</v>
      </c>
      <c r="I10" s="187">
        <v>7.2220742967575688</v>
      </c>
      <c r="J10" s="188">
        <f t="shared" si="4"/>
        <v>0.25083563616645677</v>
      </c>
      <c r="K10" s="187">
        <v>7.6326716445091964</v>
      </c>
      <c r="L10" s="188">
        <f t="shared" si="5"/>
        <v>0.41059734775162759</v>
      </c>
    </row>
    <row r="11" spans="1:13" x14ac:dyDescent="0.25">
      <c r="A11" s="1" t="s">
        <v>79</v>
      </c>
      <c r="B11" s="116" t="s">
        <v>80</v>
      </c>
      <c r="C11" s="187">
        <v>6.6980792586928164</v>
      </c>
      <c r="D11" s="188">
        <v>2.607371702808833</v>
      </c>
      <c r="E11" s="187">
        <v>6.7377011388261332</v>
      </c>
      <c r="F11" s="188">
        <f t="shared" si="3"/>
        <v>3.96218801333168E-2</v>
      </c>
      <c r="G11" s="187">
        <v>6.4654920309986839</v>
      </c>
      <c r="H11" s="188">
        <f t="shared" si="3"/>
        <v>-0.27220910782744934</v>
      </c>
      <c r="I11" s="187">
        <v>6.9178930739170204</v>
      </c>
      <c r="J11" s="188">
        <f t="shared" si="4"/>
        <v>0.45240104291833649</v>
      </c>
      <c r="K11" s="187">
        <v>7.1122186087764501</v>
      </c>
      <c r="L11" s="188">
        <f t="shared" si="5"/>
        <v>0.19432553485942972</v>
      </c>
    </row>
    <row r="12" spans="1:13" x14ac:dyDescent="0.25">
      <c r="A12" s="1" t="s">
        <v>81</v>
      </c>
      <c r="B12" s="116" t="s">
        <v>82</v>
      </c>
      <c r="C12" s="187">
        <v>6.3827739181384446</v>
      </c>
      <c r="D12" s="188">
        <v>2.955882381700258</v>
      </c>
      <c r="E12" s="187">
        <v>6.1673905637881115</v>
      </c>
      <c r="F12" s="188">
        <f t="shared" si="3"/>
        <v>-0.21538335435033318</v>
      </c>
      <c r="G12" s="187">
        <v>6.965188020716055</v>
      </c>
      <c r="H12" s="188">
        <f t="shared" si="3"/>
        <v>0.79779745692794357</v>
      </c>
      <c r="I12" s="187">
        <v>6.8137684550908393</v>
      </c>
      <c r="J12" s="188">
        <f t="shared" si="4"/>
        <v>-0.15141956562521575</v>
      </c>
      <c r="K12" s="187">
        <v>6.6024670353041257</v>
      </c>
      <c r="L12" s="188">
        <f t="shared" si="5"/>
        <v>-0.21130141978671357</v>
      </c>
    </row>
    <row r="13" spans="1:13" x14ac:dyDescent="0.25">
      <c r="A13" s="1" t="s">
        <v>83</v>
      </c>
      <c r="B13" s="116" t="s">
        <v>84</v>
      </c>
      <c r="C13" s="187">
        <v>6.2174707421855713</v>
      </c>
      <c r="D13" s="188">
        <v>2.6858863951241614</v>
      </c>
      <c r="E13" s="187">
        <v>6.5183552234649831</v>
      </c>
      <c r="F13" s="188">
        <f t="shared" si="3"/>
        <v>0.30088448127941181</v>
      </c>
      <c r="G13" s="187">
        <v>6.820077615250117</v>
      </c>
      <c r="H13" s="188">
        <f t="shared" si="3"/>
        <v>0.30172239178513394</v>
      </c>
      <c r="I13" s="187">
        <v>7.3308251433251437</v>
      </c>
      <c r="J13" s="188">
        <f t="shared" si="4"/>
        <v>0.51074752807502666</v>
      </c>
      <c r="K13" s="187">
        <v>6.3049797884234966</v>
      </c>
      <c r="L13" s="188">
        <f t="shared" si="5"/>
        <v>-1.0258453549016471</v>
      </c>
    </row>
    <row r="14" spans="1:13" x14ac:dyDescent="0.25">
      <c r="A14" s="1" t="s">
        <v>85</v>
      </c>
      <c r="B14" s="116" t="s">
        <v>86</v>
      </c>
      <c r="C14" s="187">
        <v>7.000953086942709</v>
      </c>
      <c r="D14" s="188">
        <v>2.0577652910458131</v>
      </c>
      <c r="E14" s="187">
        <v>6.7547590790410634</v>
      </c>
      <c r="F14" s="188">
        <f t="shared" si="3"/>
        <v>-0.24619400790164558</v>
      </c>
      <c r="G14" s="187">
        <v>6.8785517271573049</v>
      </c>
      <c r="H14" s="188">
        <f t="shared" si="3"/>
        <v>0.12379264811624147</v>
      </c>
      <c r="I14" s="187">
        <v>6.7413964333520449</v>
      </c>
      <c r="J14" s="188">
        <f t="shared" si="4"/>
        <v>-0.13715529380526004</v>
      </c>
      <c r="K14" s="187">
        <v>6.3049797884234966</v>
      </c>
      <c r="L14" s="188">
        <f t="shared" si="5"/>
        <v>-0.43641664492854826</v>
      </c>
    </row>
    <row r="15" spans="1:13" x14ac:dyDescent="0.25">
      <c r="A15" s="1" t="s">
        <v>87</v>
      </c>
      <c r="B15" s="116" t="s">
        <v>88</v>
      </c>
      <c r="C15" s="187">
        <v>6.9023408766388297</v>
      </c>
      <c r="D15" s="188">
        <v>0.92465225740015633</v>
      </c>
      <c r="E15" s="187">
        <v>6.6886318097614454</v>
      </c>
      <c r="F15" s="188">
        <f t="shared" si="3"/>
        <v>-0.21370906687738422</v>
      </c>
      <c r="G15" s="187">
        <v>6.9805567830313739</v>
      </c>
      <c r="H15" s="188">
        <f t="shared" si="3"/>
        <v>0.2919249732699285</v>
      </c>
      <c r="I15" s="187">
        <v>6.7038852318259874</v>
      </c>
      <c r="J15" s="188">
        <f t="shared" si="4"/>
        <v>-0.27667155120538656</v>
      </c>
      <c r="K15" s="187">
        <v>6.3049797884234966</v>
      </c>
      <c r="L15" s="188">
        <f t="shared" si="5"/>
        <v>-0.39890544340249079</v>
      </c>
    </row>
    <row r="16" spans="1:13" x14ac:dyDescent="0.25">
      <c r="A16" s="1" t="s">
        <v>89</v>
      </c>
      <c r="B16" s="116" t="s">
        <v>90</v>
      </c>
      <c r="C16" s="187">
        <v>7.2397501926274384</v>
      </c>
      <c r="D16" s="188">
        <v>2.0405068130561901</v>
      </c>
      <c r="E16" s="187">
        <v>7.1337124926456168</v>
      </c>
      <c r="F16" s="188">
        <f t="shared" si="3"/>
        <v>-0.10603769998182155</v>
      </c>
      <c r="G16" s="187">
        <v>7.0900904459101861</v>
      </c>
      <c r="H16" s="188">
        <f t="shared" si="3"/>
        <v>-4.3622046735430686E-2</v>
      </c>
      <c r="I16" s="187">
        <v>7.4288856592953376</v>
      </c>
      <c r="J16" s="188">
        <f t="shared" si="4"/>
        <v>0.33879521338515151</v>
      </c>
      <c r="K16" s="187"/>
      <c r="L16" s="188"/>
    </row>
    <row r="17" spans="1:13" x14ac:dyDescent="0.25">
      <c r="A17" s="1" t="s">
        <v>91</v>
      </c>
      <c r="B17" s="116" t="s">
        <v>92</v>
      </c>
      <c r="C17" s="187">
        <v>6.7605067064083455</v>
      </c>
      <c r="D17" s="188">
        <v>0.92917114604940121</v>
      </c>
      <c r="E17" s="187">
        <v>6.8220845019451737</v>
      </c>
      <c r="F17" s="188">
        <f t="shared" si="3"/>
        <v>6.1577795536828184E-2</v>
      </c>
      <c r="G17" s="187">
        <v>6.8866018317439339</v>
      </c>
      <c r="H17" s="188">
        <f t="shared" si="3"/>
        <v>6.4517329798760237E-2</v>
      </c>
      <c r="I17" s="187">
        <v>6.7704580121202129</v>
      </c>
      <c r="J17" s="188">
        <f t="shared" si="4"/>
        <v>-0.116143819623721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6.9025843149549875</v>
      </c>
      <c r="D18" s="188">
        <v>0.97436478167927465</v>
      </c>
      <c r="E18" s="187">
        <v>6.8264086055904345</v>
      </c>
      <c r="F18" s="188">
        <f t="shared" si="3"/>
        <v>-7.6175709364552979E-2</v>
      </c>
      <c r="G18" s="187">
        <v>6.499798836911598</v>
      </c>
      <c r="H18" s="188">
        <f t="shared" si="3"/>
        <v>-0.32660976867883651</v>
      </c>
      <c r="I18" s="187">
        <v>6.8760667623291294</v>
      </c>
      <c r="J18" s="188">
        <f t="shared" si="4"/>
        <v>0.3762679254175314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7.2594999762797094</v>
      </c>
      <c r="D19" s="188">
        <v>0.32866017388027391</v>
      </c>
      <c r="E19" s="187">
        <v>6.7909695542611646</v>
      </c>
      <c r="F19" s="188">
        <f t="shared" si="3"/>
        <v>-0.46853042201854489</v>
      </c>
      <c r="G19" s="187">
        <v>6.9614775499721784</v>
      </c>
      <c r="H19" s="188">
        <f t="shared" si="3"/>
        <v>0.17050799571101383</v>
      </c>
      <c r="I19" s="187">
        <v>6.9672299465240641</v>
      </c>
      <c r="J19" s="188">
        <f t="shared" si="4"/>
        <v>5.7523965518857523E-3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6.700858000858001</v>
      </c>
      <c r="D20" s="188">
        <v>0.47294655726722024</v>
      </c>
      <c r="E20" s="187">
        <v>6.5663159638803741</v>
      </c>
      <c r="F20" s="188">
        <f t="shared" si="3"/>
        <v>-0.1345420369776269</v>
      </c>
      <c r="G20" s="187">
        <v>6.8930442249892661</v>
      </c>
      <c r="H20" s="188">
        <f t="shared" si="3"/>
        <v>0.32672826110889197</v>
      </c>
      <c r="I20" s="187">
        <v>6.7914762814654814</v>
      </c>
      <c r="J20" s="188">
        <f t="shared" si="4"/>
        <v>-0.10156794352378462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6.8179177263924213</v>
      </c>
      <c r="D21" s="190">
        <v>1.295929212291556</v>
      </c>
      <c r="E21" s="189">
        <v>6.757255964867916</v>
      </c>
      <c r="F21" s="190">
        <f t="shared" si="3"/>
        <v>-6.0661761524505309E-2</v>
      </c>
      <c r="G21" s="189">
        <v>6.9053546037801281</v>
      </c>
      <c r="H21" s="190">
        <f t="shared" si="3"/>
        <v>0.14809863891221209</v>
      </c>
      <c r="I21" s="189">
        <v>6.9984252461204735</v>
      </c>
      <c r="J21" s="190">
        <f t="shared" si="4"/>
        <v>9.3070642340345344E-2</v>
      </c>
      <c r="K21" s="189">
        <v>6.8126303935514461</v>
      </c>
      <c r="L21" s="190">
        <v>-0.20726998262907159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59.25" customHeight="1" thickBot="1" x14ac:dyDescent="0.3">
      <c r="B26" s="274" t="s">
        <v>302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102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4">
        <f t="shared" ref="C29" si="6">E29-1</f>
        <v>2022</v>
      </c>
      <c r="D29" s="302"/>
      <c r="E29" s="301">
        <f t="shared" ref="E29" si="7">G29-1</f>
        <v>2023</v>
      </c>
      <c r="F29" s="302"/>
      <c r="G29" s="301">
        <f t="shared" ref="G29" si="8">I29-1</f>
        <v>2024</v>
      </c>
      <c r="H29" s="302"/>
      <c r="I29" s="301">
        <f>K29-1</f>
        <v>2025</v>
      </c>
      <c r="J29" s="302"/>
      <c r="K29" s="301"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CONCATENATE("dif ",RIGHT(K29,2),"/",RIGHT(I29,2))</f>
        <v>dif 26/25</v>
      </c>
    </row>
    <row r="31" spans="1:13" x14ac:dyDescent="0.25">
      <c r="B31" s="116" t="s">
        <v>76</v>
      </c>
      <c r="C31" s="187">
        <v>5.724462365591398</v>
      </c>
      <c r="D31" s="188">
        <v>3.3585214171869842</v>
      </c>
      <c r="E31" s="187">
        <v>4.65979381443299</v>
      </c>
      <c r="F31" s="188">
        <f t="shared" ref="F31:H43" si="9">IFERROR(E31-C31,"-")</f>
        <v>-1.064668551158408</v>
      </c>
      <c r="G31" s="187">
        <v>4.4596391263057926</v>
      </c>
      <c r="H31" s="188">
        <f t="shared" si="9"/>
        <v>-0.20015468812719739</v>
      </c>
      <c r="I31" s="187">
        <v>4.9236192714453582</v>
      </c>
      <c r="J31" s="188">
        <f t="shared" ref="J31:L43" si="10">IFERROR(I31-G31,"-")</f>
        <v>0.46398014513956554</v>
      </c>
      <c r="K31" s="187">
        <v>4.6042296072507556</v>
      </c>
      <c r="L31" s="188">
        <f t="shared" si="10"/>
        <v>-0.31938966419460257</v>
      </c>
    </row>
    <row r="32" spans="1:13" x14ac:dyDescent="0.25">
      <c r="B32" s="116" t="s">
        <v>78</v>
      </c>
      <c r="C32" s="187">
        <v>2.9379509379509381</v>
      </c>
      <c r="D32" s="188">
        <v>0.74752540603604434</v>
      </c>
      <c r="E32" s="187">
        <v>4.0410122164048863</v>
      </c>
      <c r="F32" s="188">
        <f t="shared" si="9"/>
        <v>1.1030612784539482</v>
      </c>
      <c r="G32" s="187">
        <v>2.5011169024571855</v>
      </c>
      <c r="H32" s="188">
        <f t="shared" si="9"/>
        <v>-1.5398953139477007</v>
      </c>
      <c r="I32" s="187">
        <v>3.7223880597014927</v>
      </c>
      <c r="J32" s="188">
        <f t="shared" si="10"/>
        <v>1.2212711572443071</v>
      </c>
      <c r="K32" s="187">
        <v>4.3747099767981439</v>
      </c>
      <c r="L32" s="188">
        <f t="shared" si="10"/>
        <v>0.65232191709665122</v>
      </c>
    </row>
    <row r="33" spans="2:13" x14ac:dyDescent="0.25">
      <c r="B33" s="116" t="s">
        <v>80</v>
      </c>
      <c r="C33" s="187">
        <v>3.2213947190250507</v>
      </c>
      <c r="D33" s="188">
        <v>0.96800543561640007</v>
      </c>
      <c r="E33" s="187">
        <v>3.6146943353897925</v>
      </c>
      <c r="F33" s="188">
        <f t="shared" si="9"/>
        <v>0.39329961636474176</v>
      </c>
      <c r="G33" s="187">
        <v>3.1333333333333333</v>
      </c>
      <c r="H33" s="188">
        <f t="shared" si="9"/>
        <v>-0.48136100205645915</v>
      </c>
      <c r="I33" s="187">
        <v>3.7395048439181915</v>
      </c>
      <c r="J33" s="188">
        <f t="shared" si="10"/>
        <v>0.60617151058485819</v>
      </c>
      <c r="K33" s="187">
        <v>3.6489825581395348</v>
      </c>
      <c r="L33" s="188">
        <f t="shared" si="10"/>
        <v>-9.052228577865673E-2</v>
      </c>
    </row>
    <row r="34" spans="2:13" x14ac:dyDescent="0.25">
      <c r="B34" s="116" t="s">
        <v>82</v>
      </c>
      <c r="C34" s="187">
        <v>2.8110674525212835</v>
      </c>
      <c r="D34" s="188">
        <v>0.41800386870625461</v>
      </c>
      <c r="E34" s="187">
        <v>2.8504016064257027</v>
      </c>
      <c r="F34" s="188">
        <f>IFERROR(E34-C34,"-")</f>
        <v>3.9334153904419189E-2</v>
      </c>
      <c r="G34" s="187">
        <v>3.7895878524945772</v>
      </c>
      <c r="H34" s="188">
        <f>IFERROR(G34-E34,"-")</f>
        <v>0.93918624606887446</v>
      </c>
      <c r="I34" s="187">
        <v>3.6893333333333334</v>
      </c>
      <c r="J34" s="188">
        <f>IFERROR(I34-G34,"-")</f>
        <v>-0.10025451916124384</v>
      </c>
      <c r="K34" s="187">
        <v>3.3453169347209082</v>
      </c>
      <c r="L34" s="188">
        <f t="shared" si="10"/>
        <v>-0.34401639861242517</v>
      </c>
    </row>
    <row r="35" spans="2:13" x14ac:dyDescent="0.25">
      <c r="B35" s="116" t="s">
        <v>84</v>
      </c>
      <c r="C35" s="187">
        <v>2.6286314315715784</v>
      </c>
      <c r="D35" s="188">
        <v>8.691379026988999E-2</v>
      </c>
      <c r="E35" s="187">
        <v>3.2831715210355985</v>
      </c>
      <c r="F35" s="188">
        <f t="shared" si="9"/>
        <v>0.65454008946402009</v>
      </c>
      <c r="G35" s="187">
        <v>3.0149592021758838</v>
      </c>
      <c r="H35" s="188">
        <f t="shared" si="9"/>
        <v>-0.26821231885971475</v>
      </c>
      <c r="I35" s="187">
        <v>3.8170005414185164</v>
      </c>
      <c r="J35" s="188">
        <f t="shared" si="10"/>
        <v>0.80204133924263266</v>
      </c>
      <c r="K35" s="187">
        <v>3.5104458324359249</v>
      </c>
      <c r="L35" s="188">
        <f t="shared" si="10"/>
        <v>-0.30655470898259152</v>
      </c>
    </row>
    <row r="36" spans="2:13" x14ac:dyDescent="0.25">
      <c r="B36" s="116" t="s">
        <v>86</v>
      </c>
      <c r="C36" s="187">
        <v>3.6400807672892479</v>
      </c>
      <c r="D36" s="188">
        <v>5.3633333308181541E-2</v>
      </c>
      <c r="E36" s="187">
        <v>3.3483852529294085</v>
      </c>
      <c r="F36" s="188">
        <f t="shared" si="9"/>
        <v>-0.29169551435983943</v>
      </c>
      <c r="G36" s="187">
        <v>3.406364301389905</v>
      </c>
      <c r="H36" s="188">
        <f t="shared" si="9"/>
        <v>5.7979048460496507E-2</v>
      </c>
      <c r="I36" s="187">
        <v>3.2416153319644079</v>
      </c>
      <c r="J36" s="188">
        <f t="shared" si="10"/>
        <v>-0.1647489694254971</v>
      </c>
      <c r="K36" s="187">
        <v>3.1463759021022906</v>
      </c>
      <c r="L36" s="188">
        <f t="shared" si="10"/>
        <v>-9.5239429862117309E-2</v>
      </c>
    </row>
    <row r="37" spans="2:13" x14ac:dyDescent="0.25">
      <c r="B37" s="116" t="s">
        <v>88</v>
      </c>
      <c r="C37" s="187">
        <v>4.1811648079306076</v>
      </c>
      <c r="D37" s="188">
        <v>-0.26476147722943111</v>
      </c>
      <c r="E37" s="187">
        <v>4.0293920053745378</v>
      </c>
      <c r="F37" s="188">
        <f t="shared" si="9"/>
        <v>-0.15177280255606984</v>
      </c>
      <c r="G37" s="187">
        <v>3.6836089494163424</v>
      </c>
      <c r="H37" s="188">
        <f t="shared" si="9"/>
        <v>-0.34578305595819536</v>
      </c>
      <c r="I37" s="187">
        <v>3.3543548387096775</v>
      </c>
      <c r="J37" s="188">
        <f t="shared" si="10"/>
        <v>-0.32925411070666488</v>
      </c>
      <c r="K37" s="187">
        <v>3.5928991905813099</v>
      </c>
      <c r="L37" s="188">
        <f t="shared" si="10"/>
        <v>0.23854435187163237</v>
      </c>
    </row>
    <row r="38" spans="2:13" x14ac:dyDescent="0.25">
      <c r="B38" s="116" t="s">
        <v>90</v>
      </c>
      <c r="C38" s="187">
        <v>4.0331521739130434</v>
      </c>
      <c r="D38" s="188">
        <v>0.23408132606170762</v>
      </c>
      <c r="E38" s="187">
        <v>4.0018788163457026</v>
      </c>
      <c r="F38" s="188">
        <f t="shared" si="9"/>
        <v>-3.1273357567340732E-2</v>
      </c>
      <c r="G38" s="187">
        <v>3.593650159744409</v>
      </c>
      <c r="H38" s="188">
        <f t="shared" si="9"/>
        <v>-0.40822865660129359</v>
      </c>
      <c r="I38" s="187">
        <v>4.2007764836383803</v>
      </c>
      <c r="J38" s="188">
        <f t="shared" si="10"/>
        <v>0.60712632389397125</v>
      </c>
      <c r="K38" s="187"/>
      <c r="L38" s="188"/>
    </row>
    <row r="39" spans="2:13" x14ac:dyDescent="0.25">
      <c r="B39" s="116" t="s">
        <v>92</v>
      </c>
      <c r="C39" s="187">
        <v>3.5713871154962273</v>
      </c>
      <c r="D39" s="188">
        <v>0.16788172258405476</v>
      </c>
      <c r="E39" s="187">
        <v>3.6274393849793021</v>
      </c>
      <c r="F39" s="188">
        <f t="shared" si="9"/>
        <v>5.6052269483074735E-2</v>
      </c>
      <c r="G39" s="187">
        <v>3.963002114164905</v>
      </c>
      <c r="H39" s="188">
        <f t="shared" si="9"/>
        <v>0.33556272918560293</v>
      </c>
      <c r="I39" s="187">
        <v>3.7727522431789051</v>
      </c>
      <c r="J39" s="188">
        <f t="shared" si="10"/>
        <v>-0.19024987098599988</v>
      </c>
      <c r="K39" s="187"/>
      <c r="L39" s="188"/>
    </row>
    <row r="40" spans="2:13" x14ac:dyDescent="0.25">
      <c r="B40" s="116" t="s">
        <v>94</v>
      </c>
      <c r="C40" s="187">
        <v>3.554815263476681</v>
      </c>
      <c r="D40" s="188">
        <v>0.42222370112155794</v>
      </c>
      <c r="E40" s="187">
        <v>3.2132940681531341</v>
      </c>
      <c r="F40" s="188">
        <f t="shared" si="9"/>
        <v>-0.34152119532354686</v>
      </c>
      <c r="G40" s="187">
        <v>3.3147033533963888</v>
      </c>
      <c r="H40" s="188">
        <f t="shared" si="9"/>
        <v>0.10140928524325465</v>
      </c>
      <c r="I40" s="187">
        <v>3.4663247863247864</v>
      </c>
      <c r="J40" s="188">
        <f t="shared" si="10"/>
        <v>0.15162143292839758</v>
      </c>
      <c r="K40" s="187"/>
      <c r="L40" s="188"/>
    </row>
    <row r="41" spans="2:13" x14ac:dyDescent="0.25">
      <c r="B41" s="116" t="s">
        <v>96</v>
      </c>
      <c r="C41" s="187">
        <v>3.6112132352941178</v>
      </c>
      <c r="D41" s="188">
        <v>0.18012349170437414</v>
      </c>
      <c r="E41" s="187">
        <v>3.4485981308411215</v>
      </c>
      <c r="F41" s="188">
        <f t="shared" si="9"/>
        <v>-0.16261510445299621</v>
      </c>
      <c r="G41" s="187">
        <v>4.3719325153374236</v>
      </c>
      <c r="H41" s="188">
        <f t="shared" si="9"/>
        <v>0.92333438449630201</v>
      </c>
      <c r="I41" s="187">
        <v>4.1312714776632307</v>
      </c>
      <c r="J41" s="188">
        <f t="shared" si="10"/>
        <v>-0.24066103767419289</v>
      </c>
      <c r="K41" s="187"/>
      <c r="L41" s="188"/>
    </row>
    <row r="42" spans="2:13" x14ac:dyDescent="0.25">
      <c r="B42" s="116" t="s">
        <v>98</v>
      </c>
      <c r="C42" s="187">
        <v>4.1369788846778563</v>
      </c>
      <c r="D42" s="188">
        <v>0.97014865896637437</v>
      </c>
      <c r="E42" s="187">
        <v>3.404673393520977</v>
      </c>
      <c r="F42" s="188">
        <f t="shared" si="9"/>
        <v>-0.73230549115687937</v>
      </c>
      <c r="G42" s="187">
        <v>3.9628305932809149</v>
      </c>
      <c r="H42" s="188">
        <f t="shared" si="9"/>
        <v>0.55815719975993794</v>
      </c>
      <c r="I42" s="187">
        <v>3.5750845002414291</v>
      </c>
      <c r="J42" s="188">
        <f t="shared" si="10"/>
        <v>-0.38774609303948582</v>
      </c>
      <c r="K42" s="187"/>
      <c r="L42" s="188"/>
    </row>
    <row r="43" spans="2:13" ht="15.75" x14ac:dyDescent="0.25">
      <c r="B43" s="119" t="s">
        <v>32</v>
      </c>
      <c r="C43" s="189">
        <v>3.6194389053152718</v>
      </c>
      <c r="D43" s="190">
        <v>0.47911247219425279</v>
      </c>
      <c r="E43" s="189">
        <v>3.6150990466573609</v>
      </c>
      <c r="F43" s="190">
        <f t="shared" si="9"/>
        <v>-4.3398586579108667E-3</v>
      </c>
      <c r="G43" s="189">
        <v>3.5534595501386561</v>
      </c>
      <c r="H43" s="190">
        <f t="shared" si="9"/>
        <v>-6.1639496518704817E-2</v>
      </c>
      <c r="I43" s="189">
        <v>3.7180054561988483</v>
      </c>
      <c r="J43" s="190">
        <f t="shared" si="10"/>
        <v>0.16454590606019215</v>
      </c>
      <c r="K43" s="189">
        <v>3.5099197791770895</v>
      </c>
      <c r="L43" s="190">
        <v>-4.9847914996118625E-2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7" spans="2:13" x14ac:dyDescent="0.25">
      <c r="E47" s="122"/>
      <c r="G47" s="122"/>
      <c r="I47" s="125"/>
    </row>
    <row r="48" spans="2:13" ht="48.75" customHeight="1" thickBot="1" x14ac:dyDescent="0.3">
      <c r="B48" s="274" t="s">
        <v>303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105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4">
        <f t="shared" ref="C51" si="11">E51-1</f>
        <v>2022</v>
      </c>
      <c r="D51" s="302"/>
      <c r="E51" s="301">
        <f t="shared" ref="E51" si="12">G51-1</f>
        <v>2023</v>
      </c>
      <c r="F51" s="302"/>
      <c r="G51" s="301">
        <f t="shared" ref="G51" si="13">I51-1</f>
        <v>2024</v>
      </c>
      <c r="H51" s="302"/>
      <c r="I51" s="301">
        <f>K51-1</f>
        <v>2025</v>
      </c>
      <c r="J51" s="302"/>
      <c r="K51" s="301"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CONCATENATE("dif ",RIGHT(K51,2),"/",RIGHT(I51,2))</f>
        <v>dif 26/25</v>
      </c>
    </row>
    <row r="53" spans="1:13" x14ac:dyDescent="0.25">
      <c r="A53" s="1">
        <v>1</v>
      </c>
      <c r="B53" s="116" t="s">
        <v>76</v>
      </c>
      <c r="C53" s="187">
        <v>5.7339805825242722</v>
      </c>
      <c r="D53" s="188">
        <v>0.36876319121992474</v>
      </c>
      <c r="E53" s="187">
        <v>5.0429362880886428</v>
      </c>
      <c r="F53" s="188">
        <f t="shared" ref="F53:H65" si="14">IFERROR(E53-C53,"-")</f>
        <v>-0.69104429443562942</v>
      </c>
      <c r="G53" s="187">
        <v>5.6556016597510377</v>
      </c>
      <c r="H53" s="188">
        <f t="shared" si="14"/>
        <v>0.61266537166239488</v>
      </c>
      <c r="I53" s="187">
        <v>5.9452736318407959</v>
      </c>
      <c r="J53" s="188">
        <f t="shared" ref="J53:L65" si="15">IFERROR(I53-G53,"-")</f>
        <v>0.28967197208975826</v>
      </c>
      <c r="K53" s="187">
        <v>5.8961538461538465</v>
      </c>
      <c r="L53" s="188">
        <f t="shared" si="15"/>
        <v>-4.9119785686949413E-2</v>
      </c>
    </row>
    <row r="54" spans="1:13" x14ac:dyDescent="0.25">
      <c r="A54" s="1">
        <v>2</v>
      </c>
      <c r="B54" s="116" t="s">
        <v>78</v>
      </c>
      <c r="C54" s="187">
        <v>4.2582524271844662</v>
      </c>
      <c r="D54" s="188">
        <v>7.7182468336729926E-2</v>
      </c>
      <c r="E54" s="187">
        <v>4.5245579567779961</v>
      </c>
      <c r="F54" s="188">
        <f t="shared" si="14"/>
        <v>0.26630552959352993</v>
      </c>
      <c r="G54" s="187">
        <v>3.5454545454545454</v>
      </c>
      <c r="H54" s="188">
        <f t="shared" si="14"/>
        <v>-0.97910341132345069</v>
      </c>
      <c r="I54" s="187">
        <v>4.55</v>
      </c>
      <c r="J54" s="188">
        <f t="shared" si="15"/>
        <v>1.0045454545454544</v>
      </c>
      <c r="K54" s="187">
        <v>5.2146118721461185</v>
      </c>
      <c r="L54" s="188">
        <f t="shared" si="15"/>
        <v>0.66461187214611872</v>
      </c>
    </row>
    <row r="55" spans="1:13" x14ac:dyDescent="0.25">
      <c r="A55" s="1">
        <v>3</v>
      </c>
      <c r="B55" s="116" t="s">
        <v>80</v>
      </c>
      <c r="C55" s="187">
        <v>4.8299445471349349</v>
      </c>
      <c r="D55" s="188">
        <v>1.1959922924930253</v>
      </c>
      <c r="E55" s="187">
        <v>4.1807228915662646</v>
      </c>
      <c r="F55" s="188">
        <f t="shared" si="14"/>
        <v>-0.64922165556867029</v>
      </c>
      <c r="G55" s="187">
        <v>4.1143911439114387</v>
      </c>
      <c r="H55" s="188">
        <f t="shared" si="14"/>
        <v>-6.6331747654825968E-2</v>
      </c>
      <c r="I55" s="187">
        <v>4.6043046357615891</v>
      </c>
      <c r="J55" s="188">
        <f t="shared" si="15"/>
        <v>0.48991349185015043</v>
      </c>
      <c r="K55" s="187">
        <v>4.0191616766467062</v>
      </c>
      <c r="L55" s="188">
        <f t="shared" si="15"/>
        <v>-0.5851429591148829</v>
      </c>
    </row>
    <row r="56" spans="1:13" x14ac:dyDescent="0.25">
      <c r="A56" s="1">
        <v>4</v>
      </c>
      <c r="B56" s="116" t="s">
        <v>82</v>
      </c>
      <c r="C56" s="187">
        <v>3.7936046511627906</v>
      </c>
      <c r="D56" s="188">
        <v>9.201011813317761E-2</v>
      </c>
      <c r="E56" s="187">
        <v>4.0883054892601436</v>
      </c>
      <c r="F56" s="188">
        <f>IFERROR(E56-C56,"-")</f>
        <v>0.29470083809735304</v>
      </c>
      <c r="G56" s="187">
        <v>4.7992895204262878</v>
      </c>
      <c r="H56" s="188">
        <f>IFERROR(G56-E56,"-")</f>
        <v>0.71098403116614417</v>
      </c>
      <c r="I56" s="187">
        <v>4.6322350845948357</v>
      </c>
      <c r="J56" s="188">
        <f>IFERROR(I56-G56,"-")</f>
        <v>-0.16705443583145207</v>
      </c>
      <c r="K56" s="187">
        <v>5.5784499054820413</v>
      </c>
      <c r="L56" s="188">
        <f t="shared" si="15"/>
        <v>0.94621482088720565</v>
      </c>
    </row>
    <row r="57" spans="1:13" x14ac:dyDescent="0.25">
      <c r="A57" s="1">
        <v>5</v>
      </c>
      <c r="B57" s="116" t="s">
        <v>84</v>
      </c>
      <c r="C57" s="187">
        <v>3.9125596184419713</v>
      </c>
      <c r="D57" s="188">
        <v>0.25798777519088256</v>
      </c>
      <c r="E57" s="187">
        <v>3.9587750294464077</v>
      </c>
      <c r="F57" s="188">
        <f t="shared" si="14"/>
        <v>4.621541100443638E-2</v>
      </c>
      <c r="G57" s="187">
        <v>4.9326145552560643</v>
      </c>
      <c r="H57" s="188">
        <f t="shared" si="14"/>
        <v>0.9738395258096566</v>
      </c>
      <c r="I57" s="187">
        <v>5.5975460122699383</v>
      </c>
      <c r="J57" s="188">
        <f t="shared" si="15"/>
        <v>0.66493145701387402</v>
      </c>
      <c r="K57" s="187">
        <v>6.1537356321839081</v>
      </c>
      <c r="L57" s="188">
        <f t="shared" si="15"/>
        <v>0.55618961991396976</v>
      </c>
    </row>
    <row r="58" spans="1:13" x14ac:dyDescent="0.25">
      <c r="A58" s="1">
        <v>6</v>
      </c>
      <c r="B58" s="116" t="s">
        <v>86</v>
      </c>
      <c r="C58" s="187">
        <v>5.4429347826086953</v>
      </c>
      <c r="D58" s="188">
        <v>1.082934782608695</v>
      </c>
      <c r="E58" s="187">
        <v>4.3403590944574555</v>
      </c>
      <c r="F58" s="188">
        <f t="shared" si="14"/>
        <v>-1.1025756881512399</v>
      </c>
      <c r="G58" s="187">
        <v>4.7995337995337994</v>
      </c>
      <c r="H58" s="188">
        <f t="shared" si="14"/>
        <v>0.45917470507634395</v>
      </c>
      <c r="I58" s="187">
        <v>4.7594529364440872</v>
      </c>
      <c r="J58" s="188">
        <f t="shared" si="15"/>
        <v>-4.008086308971226E-2</v>
      </c>
      <c r="K58" s="187">
        <v>4.539608574091333</v>
      </c>
      <c r="L58" s="188">
        <f t="shared" si="15"/>
        <v>-0.21984436235275417</v>
      </c>
    </row>
    <row r="59" spans="1:13" x14ac:dyDescent="0.25">
      <c r="A59" s="1">
        <v>7</v>
      </c>
      <c r="B59" s="116" t="s">
        <v>88</v>
      </c>
      <c r="C59" s="187">
        <v>6.2126563649742454</v>
      </c>
      <c r="D59" s="188">
        <v>0.46215029209975178</v>
      </c>
      <c r="E59" s="187">
        <v>5.3826199740596632</v>
      </c>
      <c r="F59" s="188">
        <f t="shared" si="14"/>
        <v>-0.83003639091458226</v>
      </c>
      <c r="G59" s="187">
        <v>6.0435855263157894</v>
      </c>
      <c r="H59" s="188">
        <f t="shared" si="14"/>
        <v>0.66096555225612619</v>
      </c>
      <c r="I59" s="187">
        <v>5.4310975609756094</v>
      </c>
      <c r="J59" s="188">
        <f t="shared" si="15"/>
        <v>-0.61248796534018002</v>
      </c>
      <c r="K59" s="187">
        <v>5.3710455764075071</v>
      </c>
      <c r="L59" s="188">
        <f t="shared" si="15"/>
        <v>-6.0051984568102235E-2</v>
      </c>
    </row>
    <row r="60" spans="1:13" x14ac:dyDescent="0.25">
      <c r="A60" s="1">
        <v>8</v>
      </c>
      <c r="B60" s="116" t="s">
        <v>90</v>
      </c>
      <c r="C60" s="187">
        <v>6.4098601913171454</v>
      </c>
      <c r="D60" s="188">
        <v>0.87768759479935543</v>
      </c>
      <c r="E60" s="187">
        <v>5.612125162972621</v>
      </c>
      <c r="F60" s="188">
        <f t="shared" si="14"/>
        <v>-0.79773502834452437</v>
      </c>
      <c r="G60" s="187">
        <v>5.8556461001164148</v>
      </c>
      <c r="H60" s="188">
        <f t="shared" si="14"/>
        <v>0.24352093714379386</v>
      </c>
      <c r="I60" s="187">
        <v>5.8579207920792076</v>
      </c>
      <c r="J60" s="188">
        <f t="shared" si="15"/>
        <v>2.2746919627927298E-3</v>
      </c>
      <c r="K60" s="187"/>
      <c r="L60" s="188"/>
    </row>
    <row r="61" spans="1:13" x14ac:dyDescent="0.25">
      <c r="A61" s="1">
        <v>9</v>
      </c>
      <c r="B61" s="116" t="s">
        <v>92</v>
      </c>
      <c r="C61" s="187">
        <v>5.5612691466083151</v>
      </c>
      <c r="D61" s="188">
        <v>3.4091186816803898E-2</v>
      </c>
      <c r="E61" s="187">
        <v>5.5102239532619279</v>
      </c>
      <c r="F61" s="188">
        <f t="shared" si="14"/>
        <v>-5.104519334638713E-2</v>
      </c>
      <c r="G61" s="187">
        <v>5.8552746294681777</v>
      </c>
      <c r="H61" s="188">
        <f t="shared" si="14"/>
        <v>0.34505067620624974</v>
      </c>
      <c r="I61" s="187">
        <v>5.25</v>
      </c>
      <c r="J61" s="188">
        <f t="shared" si="15"/>
        <v>-0.60527462946817767</v>
      </c>
      <c r="K61" s="187"/>
      <c r="L61" s="188"/>
    </row>
    <row r="62" spans="1:13" x14ac:dyDescent="0.25">
      <c r="A62" s="1">
        <v>10</v>
      </c>
      <c r="B62" s="116" t="s">
        <v>94</v>
      </c>
      <c r="C62" s="187">
        <v>4.6286201022146507</v>
      </c>
      <c r="D62" s="188">
        <v>-0.36525744880575761</v>
      </c>
      <c r="E62" s="187">
        <v>4.8662790697674421</v>
      </c>
      <c r="F62" s="188">
        <f t="shared" si="14"/>
        <v>0.23765896755279137</v>
      </c>
      <c r="G62" s="187">
        <v>5.0836909871244638</v>
      </c>
      <c r="H62" s="188">
        <f t="shared" si="14"/>
        <v>0.2174119173570217</v>
      </c>
      <c r="I62" s="187">
        <v>4.9358386801099909</v>
      </c>
      <c r="J62" s="188">
        <f t="shared" si="15"/>
        <v>-0.14785230701447283</v>
      </c>
      <c r="K62" s="187"/>
      <c r="L62" s="188"/>
    </row>
    <row r="63" spans="1:13" x14ac:dyDescent="0.25">
      <c r="A63" s="1">
        <v>11</v>
      </c>
      <c r="B63" s="116" t="s">
        <v>96</v>
      </c>
      <c r="C63" s="187">
        <v>4.5814977973568283</v>
      </c>
      <c r="D63" s="188">
        <v>-0.71818674522992243</v>
      </c>
      <c r="E63" s="187">
        <v>4.4314049586776862</v>
      </c>
      <c r="F63" s="188">
        <f t="shared" si="14"/>
        <v>-0.15009283867914203</v>
      </c>
      <c r="G63" s="187">
        <v>4.5080042689434361</v>
      </c>
      <c r="H63" s="188">
        <f t="shared" si="14"/>
        <v>7.6599310265749843E-2</v>
      </c>
      <c r="I63" s="187">
        <v>5.1870350690754519</v>
      </c>
      <c r="J63" s="188">
        <f t="shared" si="15"/>
        <v>0.67903080013201578</v>
      </c>
      <c r="K63" s="187"/>
      <c r="L63" s="188"/>
    </row>
    <row r="64" spans="1:13" x14ac:dyDescent="0.25">
      <c r="A64" s="1">
        <v>12</v>
      </c>
      <c r="B64" s="116" t="s">
        <v>98</v>
      </c>
      <c r="C64" s="187">
        <v>4.6321559074299632</v>
      </c>
      <c r="D64" s="188">
        <v>0.50064673352704148</v>
      </c>
      <c r="E64" s="187">
        <v>4.2139201637666321</v>
      </c>
      <c r="F64" s="188">
        <f t="shared" si="14"/>
        <v>-0.41823574366333105</v>
      </c>
      <c r="G64" s="187">
        <v>4.8214285714285712</v>
      </c>
      <c r="H64" s="188">
        <f t="shared" si="14"/>
        <v>0.60750840766193903</v>
      </c>
      <c r="I64" s="187">
        <v>4.5507246376811592</v>
      </c>
      <c r="J64" s="188">
        <f t="shared" si="15"/>
        <v>-0.27070393374741197</v>
      </c>
      <c r="K64" s="187"/>
      <c r="L64" s="188"/>
    </row>
    <row r="65" spans="1:13" ht="15.75" x14ac:dyDescent="0.25">
      <c r="B65" s="119" t="s">
        <v>32</v>
      </c>
      <c r="C65" s="189">
        <v>5.2284492213204654</v>
      </c>
      <c r="D65" s="190">
        <v>0.18752734490271727</v>
      </c>
      <c r="E65" s="189">
        <v>4.7820478840887004</v>
      </c>
      <c r="F65" s="190">
        <f t="shared" si="14"/>
        <v>-0.44640133723176501</v>
      </c>
      <c r="G65" s="189">
        <v>5.1606203267792852</v>
      </c>
      <c r="H65" s="190">
        <f t="shared" si="14"/>
        <v>0.37857244269058477</v>
      </c>
      <c r="I65" s="189">
        <v>5.1812612074118354</v>
      </c>
      <c r="J65" s="190">
        <f t="shared" si="15"/>
        <v>2.0640880632550207E-2</v>
      </c>
      <c r="K65" s="189">
        <v>5.2226920366455252</v>
      </c>
      <c r="L65" s="190">
        <v>0.12421661660818817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4" t="s">
        <v>304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108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4">
        <f t="shared" ref="C73" si="16">E73-1</f>
        <v>2022</v>
      </c>
      <c r="D73" s="302"/>
      <c r="E73" s="301">
        <f t="shared" ref="E73" si="17">G73-1</f>
        <v>2023</v>
      </c>
      <c r="F73" s="302"/>
      <c r="G73" s="301">
        <f t="shared" ref="G73" si="18">I73-1</f>
        <v>2024</v>
      </c>
      <c r="H73" s="302"/>
      <c r="I73" s="301">
        <f>K73-1</f>
        <v>2025</v>
      </c>
      <c r="J73" s="302"/>
      <c r="K73" s="301"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CONCATENATE("dif ",RIGHT(K73,2),"/",RIGHT(I73,2))</f>
        <v>dif 26/25</v>
      </c>
    </row>
    <row r="75" spans="1:13" x14ac:dyDescent="0.25">
      <c r="A75" s="1">
        <v>1</v>
      </c>
      <c r="B75" s="116" t="s">
        <v>76</v>
      </c>
      <c r="C75" s="187">
        <v>5.7030567685589517</v>
      </c>
      <c r="D75" s="188">
        <v>3.8140142521400096</v>
      </c>
      <c r="E75" s="187">
        <v>4.361380798274002</v>
      </c>
      <c r="F75" s="188">
        <f t="shared" ref="F75:H77" si="19">IFERROR(E75-C75,"-")</f>
        <v>-1.3416759702849497</v>
      </c>
      <c r="G75" s="187">
        <v>3.4500875656742558</v>
      </c>
      <c r="H75" s="188">
        <f t="shared" si="19"/>
        <v>-0.91129323259974626</v>
      </c>
      <c r="I75" s="187">
        <v>2.439516129032258</v>
      </c>
      <c r="J75" s="188">
        <f t="shared" ref="J75:J77" si="20">IFERROR(I75-G75,"-")</f>
        <v>-1.0105714366419978</v>
      </c>
      <c r="K75" s="187">
        <v>2.7518382352941178</v>
      </c>
      <c r="L75" s="188">
        <f t="shared" ref="L75:L81" si="21">IFERROR(K75-I75,"-")</f>
        <v>0.31232210626185974</v>
      </c>
    </row>
    <row r="76" spans="1:13" x14ac:dyDescent="0.25">
      <c r="A76" s="1">
        <v>2</v>
      </c>
      <c r="B76" s="116" t="s">
        <v>78</v>
      </c>
      <c r="C76" s="187">
        <v>2.1572904707233067</v>
      </c>
      <c r="D76" s="188">
        <v>0.15457413389754038</v>
      </c>
      <c r="E76" s="187">
        <v>3.6546310832025117</v>
      </c>
      <c r="F76" s="188">
        <f t="shared" si="19"/>
        <v>1.497340612479205</v>
      </c>
      <c r="G76" s="187">
        <v>1.9333333333333333</v>
      </c>
      <c r="H76" s="188">
        <f t="shared" si="19"/>
        <v>-1.7212977498691784</v>
      </c>
      <c r="I76" s="187">
        <v>2.4962962962962965</v>
      </c>
      <c r="J76" s="188">
        <f t="shared" si="20"/>
        <v>0.56296296296296311</v>
      </c>
      <c r="K76" s="187">
        <v>3.5070754716981134</v>
      </c>
      <c r="L76" s="188">
        <f t="shared" si="21"/>
        <v>1.0107791754018169</v>
      </c>
    </row>
    <row r="77" spans="1:13" x14ac:dyDescent="0.25">
      <c r="A77" s="1">
        <v>3</v>
      </c>
      <c r="B77" s="116" t="s">
        <v>80</v>
      </c>
      <c r="C77" s="187">
        <v>2.2916666666666665</v>
      </c>
      <c r="D77" s="188">
        <v>0.22955714810731331</v>
      </c>
      <c r="E77" s="187">
        <v>3.2065637065637067</v>
      </c>
      <c r="F77" s="188">
        <f t="shared" si="19"/>
        <v>0.91489703989704019</v>
      </c>
      <c r="G77" s="187">
        <v>2.6110019646365421</v>
      </c>
      <c r="H77" s="188">
        <f t="shared" si="19"/>
        <v>-0.5955617419271646</v>
      </c>
      <c r="I77" s="187">
        <v>2.1323076923076925</v>
      </c>
      <c r="J77" s="188">
        <f t="shared" si="20"/>
        <v>-0.47869427232884965</v>
      </c>
      <c r="K77" s="187">
        <v>3.0776340110905731</v>
      </c>
      <c r="L77" s="188">
        <f t="shared" si="21"/>
        <v>0.94532631878288065</v>
      </c>
    </row>
    <row r="78" spans="1:13" x14ac:dyDescent="0.25">
      <c r="A78" s="1">
        <v>4</v>
      </c>
      <c r="B78" s="116" t="s">
        <v>82</v>
      </c>
      <c r="C78" s="187">
        <v>2.5253592561284868</v>
      </c>
      <c r="D78" s="188">
        <v>0.28011993549029857</v>
      </c>
      <c r="E78" s="187">
        <v>2.5206611570247932</v>
      </c>
      <c r="F78" s="188">
        <f>IFERROR(E78-C78,"-")</f>
        <v>-4.6980991036935649E-3</v>
      </c>
      <c r="G78" s="187">
        <v>3.096341463414634</v>
      </c>
      <c r="H78" s="188">
        <f>IFERROR(G78-E78,"-")</f>
        <v>0.5756803063898408</v>
      </c>
      <c r="I78" s="187">
        <v>2.7497781721384205</v>
      </c>
      <c r="J78" s="188">
        <f>IFERROR(I78-G78,"-")</f>
        <v>-0.34656329127621355</v>
      </c>
      <c r="K78" s="187">
        <v>2.2271651680075721</v>
      </c>
      <c r="L78" s="188">
        <f t="shared" si="21"/>
        <v>-0.52261300413084832</v>
      </c>
    </row>
    <row r="79" spans="1:13" x14ac:dyDescent="0.25">
      <c r="A79" s="1">
        <v>5</v>
      </c>
      <c r="B79" s="116" t="s">
        <v>84</v>
      </c>
      <c r="C79" s="187">
        <v>2.2661579892280073</v>
      </c>
      <c r="D79" s="188">
        <v>-4.991028622814353E-2</v>
      </c>
      <c r="E79" s="187">
        <v>2.9297597042513863</v>
      </c>
      <c r="F79" s="188">
        <f t="shared" ref="F79:H87" si="22">IFERROR(E79-C79,"-")</f>
        <v>0.66360171502337906</v>
      </c>
      <c r="G79" s="187">
        <v>2.043032786885246</v>
      </c>
      <c r="H79" s="188">
        <f t="shared" si="22"/>
        <v>-0.88672691736614029</v>
      </c>
      <c r="I79" s="187">
        <v>2.4108527131782944</v>
      </c>
      <c r="J79" s="188">
        <f t="shared" ref="J79:J87" si="23">IFERROR(I79-G79,"-")</f>
        <v>0.36781992629304838</v>
      </c>
      <c r="K79" s="187">
        <v>2.3786527222393108</v>
      </c>
      <c r="L79" s="188">
        <f t="shared" si="21"/>
        <v>-3.2199990938983625E-2</v>
      </c>
    </row>
    <row r="80" spans="1:13" x14ac:dyDescent="0.25">
      <c r="A80" s="1">
        <v>6</v>
      </c>
      <c r="B80" s="116" t="s">
        <v>86</v>
      </c>
      <c r="C80" s="187">
        <v>2.5742971887550201</v>
      </c>
      <c r="D80" s="188">
        <v>-0.44385320018188557</v>
      </c>
      <c r="E80" s="187">
        <v>2.775473399458972</v>
      </c>
      <c r="F80" s="188">
        <f t="shared" si="22"/>
        <v>0.20117621070395186</v>
      </c>
      <c r="G80" s="187">
        <v>2.7691897654584223</v>
      </c>
      <c r="H80" s="188">
        <f t="shared" si="22"/>
        <v>-6.2836340005496538E-3</v>
      </c>
      <c r="I80" s="187">
        <v>2.1179273377010124</v>
      </c>
      <c r="J80" s="188">
        <f t="shared" si="23"/>
        <v>-0.65126242775740995</v>
      </c>
      <c r="K80" s="187">
        <v>2.4392147587511825</v>
      </c>
      <c r="L80" s="188">
        <f t="shared" si="21"/>
        <v>0.32128742105017016</v>
      </c>
    </row>
    <row r="81" spans="1:13" x14ac:dyDescent="0.25">
      <c r="A81" s="1">
        <v>7</v>
      </c>
      <c r="B81" s="116" t="s">
        <v>88</v>
      </c>
      <c r="C81" s="187">
        <v>3.1494768310911807</v>
      </c>
      <c r="D81" s="188">
        <v>-9.6333224774741044E-2</v>
      </c>
      <c r="E81" s="187">
        <v>3.5564369900271986</v>
      </c>
      <c r="F81" s="188">
        <f t="shared" si="22"/>
        <v>0.40696015893601789</v>
      </c>
      <c r="G81" s="187">
        <v>2.6926795580110499</v>
      </c>
      <c r="H81" s="188">
        <f t="shared" si="22"/>
        <v>-0.86375743201614874</v>
      </c>
      <c r="I81" s="187">
        <v>2.6074561403508771</v>
      </c>
      <c r="J81" s="188">
        <f t="shared" si="23"/>
        <v>-8.5223417660172718E-2</v>
      </c>
      <c r="K81" s="187">
        <v>2.6642397087650518</v>
      </c>
      <c r="L81" s="188">
        <f t="shared" si="21"/>
        <v>5.6783568414174646E-2</v>
      </c>
    </row>
    <row r="82" spans="1:13" x14ac:dyDescent="0.25">
      <c r="A82" s="1">
        <v>8</v>
      </c>
      <c r="B82" s="116" t="s">
        <v>90</v>
      </c>
      <c r="C82" s="187">
        <v>3.2569093967796201</v>
      </c>
      <c r="D82" s="188">
        <v>0.22507293565361453</v>
      </c>
      <c r="E82" s="187">
        <v>3.095080763582966</v>
      </c>
      <c r="F82" s="188">
        <f t="shared" si="22"/>
        <v>-0.16182863319665408</v>
      </c>
      <c r="G82" s="187">
        <v>2.4124620060790272</v>
      </c>
      <c r="H82" s="188">
        <f t="shared" si="22"/>
        <v>-0.68261875750393886</v>
      </c>
      <c r="I82" s="187">
        <v>3.2130421953378576</v>
      </c>
      <c r="J82" s="188">
        <f t="shared" si="23"/>
        <v>0.80058018925883045</v>
      </c>
      <c r="K82" s="187"/>
      <c r="L82" s="188"/>
    </row>
    <row r="83" spans="1:13" x14ac:dyDescent="0.25">
      <c r="A83" s="1">
        <v>9</v>
      </c>
      <c r="B83" s="116" t="s">
        <v>92</v>
      </c>
      <c r="C83" s="187">
        <v>2.8530805687203791</v>
      </c>
      <c r="D83" s="188">
        <v>0.19057082593004404</v>
      </c>
      <c r="E83" s="187">
        <v>2.8063694267515924</v>
      </c>
      <c r="F83" s="188">
        <f t="shared" si="22"/>
        <v>-4.6711141968786674E-2</v>
      </c>
      <c r="G83" s="187">
        <v>2.6794795978710821</v>
      </c>
      <c r="H83" s="188">
        <f t="shared" si="22"/>
        <v>-0.12688982888051026</v>
      </c>
      <c r="I83" s="187">
        <v>3.0464354001638898</v>
      </c>
      <c r="J83" s="188">
        <f t="shared" si="23"/>
        <v>0.36695580229280766</v>
      </c>
      <c r="K83" s="187"/>
      <c r="L83" s="188"/>
    </row>
    <row r="84" spans="1:13" x14ac:dyDescent="0.25">
      <c r="A84" s="1">
        <v>10</v>
      </c>
      <c r="B84" s="116" t="s">
        <v>94</v>
      </c>
      <c r="C84" s="187">
        <v>2.9624060150375939</v>
      </c>
      <c r="D84" s="188">
        <v>0.37692311161827785</v>
      </c>
      <c r="E84" s="187">
        <v>2.5399644760213143</v>
      </c>
      <c r="F84" s="188">
        <f t="shared" si="22"/>
        <v>-0.42244153901627968</v>
      </c>
      <c r="G84" s="187">
        <v>2.6699256941728589</v>
      </c>
      <c r="H84" s="188">
        <f t="shared" si="22"/>
        <v>0.1299612181515446</v>
      </c>
      <c r="I84" s="187">
        <v>2.5921483097055615</v>
      </c>
      <c r="J84" s="188">
        <f t="shared" si="23"/>
        <v>-7.7777384467297317E-2</v>
      </c>
      <c r="K84" s="187"/>
      <c r="L84" s="188"/>
    </row>
    <row r="85" spans="1:13" x14ac:dyDescent="0.25">
      <c r="A85" s="1">
        <v>11</v>
      </c>
      <c r="B85" s="116" t="s">
        <v>96</v>
      </c>
      <c r="C85" s="187">
        <v>2.9164037854889591</v>
      </c>
      <c r="D85" s="188">
        <v>0.12155953199808911</v>
      </c>
      <c r="E85" s="187">
        <v>2.5729013254786453</v>
      </c>
      <c r="F85" s="188">
        <f t="shared" si="22"/>
        <v>-0.34350246001031381</v>
      </c>
      <c r="G85" s="187">
        <v>4.0245231607629428</v>
      </c>
      <c r="H85" s="188">
        <f t="shared" si="22"/>
        <v>1.4516218352842976</v>
      </c>
      <c r="I85" s="187">
        <v>2.1984435797665371</v>
      </c>
      <c r="J85" s="188">
        <f t="shared" si="23"/>
        <v>-1.8260795809964057</v>
      </c>
      <c r="K85" s="187"/>
      <c r="L85" s="188"/>
    </row>
    <row r="86" spans="1:13" x14ac:dyDescent="0.25">
      <c r="A86" s="1">
        <v>12</v>
      </c>
      <c r="B86" s="116" t="s">
        <v>98</v>
      </c>
      <c r="C86" s="187">
        <v>3.7407407407407409</v>
      </c>
      <c r="D86" s="188">
        <v>0.23298293027515582</v>
      </c>
      <c r="E86" s="187">
        <v>2.5320088300220749</v>
      </c>
      <c r="F86" s="188">
        <f t="shared" si="22"/>
        <v>-1.208731910718666</v>
      </c>
      <c r="G86" s="187">
        <v>2.1342281879194629</v>
      </c>
      <c r="H86" s="188">
        <f t="shared" si="22"/>
        <v>-0.39778064210261199</v>
      </c>
      <c r="I86" s="187">
        <v>2.4612202688728027</v>
      </c>
      <c r="J86" s="188">
        <f t="shared" si="23"/>
        <v>0.32699208095333976</v>
      </c>
      <c r="K86" s="187"/>
      <c r="L86" s="188"/>
    </row>
    <row r="87" spans="1:13" ht="15.75" x14ac:dyDescent="0.25">
      <c r="B87" s="119" t="s">
        <v>32</v>
      </c>
      <c r="C87" s="189">
        <v>2.8847155448717947</v>
      </c>
      <c r="D87" s="190">
        <v>0.35694832744234617</v>
      </c>
      <c r="E87" s="189">
        <v>3.0241589119541876</v>
      </c>
      <c r="F87" s="190">
        <f t="shared" si="22"/>
        <v>0.13944336708239291</v>
      </c>
      <c r="G87" s="189">
        <v>2.606007836308228</v>
      </c>
      <c r="H87" s="190">
        <f t="shared" si="22"/>
        <v>-0.41815107564595966</v>
      </c>
      <c r="I87" s="189">
        <v>2.7191165969601143</v>
      </c>
      <c r="J87" s="190">
        <f t="shared" si="23"/>
        <v>0.11310876065188635</v>
      </c>
      <c r="K87" s="189">
        <v>2.5160169029443837</v>
      </c>
      <c r="L87" s="190">
        <v>2.6567709134190043E-2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4" t="s">
        <v>305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9" t="s">
        <v>112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4">
        <f t="shared" ref="C95" si="24">E95-1</f>
        <v>2022</v>
      </c>
      <c r="D95" s="302"/>
      <c r="E95" s="301">
        <f t="shared" ref="E95" si="25">G95-1</f>
        <v>2023</v>
      </c>
      <c r="F95" s="302"/>
      <c r="G95" s="301">
        <f t="shared" ref="G95" si="26">I95-1</f>
        <v>2024</v>
      </c>
      <c r="H95" s="302"/>
      <c r="I95" s="301">
        <f>K95-1</f>
        <v>2025</v>
      </c>
      <c r="J95" s="302"/>
      <c r="K95" s="301">
        <v>2026</v>
      </c>
      <c r="L95" s="303"/>
    </row>
    <row r="96" spans="1:13" ht="16.5" thickTop="1" thickBot="1" x14ac:dyDescent="0.3">
      <c r="B96" s="87"/>
      <c r="C96" s="113" t="s">
        <v>74</v>
      </c>
      <c r="D96" s="114" t="str">
        <f>CONCATENATE("dif ",RIGHT(C95,2),"/",RIGHT(C95-1,2))</f>
        <v>dif 22/21</v>
      </c>
      <c r="E96" s="115" t="s">
        <v>74</v>
      </c>
      <c r="F96" s="114" t="str">
        <f>CONCATENATE("dif ",RIGHT(E95,2),"/",RIGHT(C95,2))</f>
        <v>dif 23/22</v>
      </c>
      <c r="G96" s="115" t="s">
        <v>74</v>
      </c>
      <c r="H96" s="114" t="str">
        <f>CONCATENATE("dif ",RIGHT(G95,2),"/",RIGHT(E95,2))</f>
        <v>dif 24/23</v>
      </c>
      <c r="I96" s="115" t="s">
        <v>74</v>
      </c>
      <c r="J96" s="114" t="str">
        <f>CONCATENATE("dif ",RIGHT(I95,2),"/",RIGHT(G95,2))</f>
        <v>dif 25/24</v>
      </c>
      <c r="K96" s="115" t="s">
        <v>74</v>
      </c>
      <c r="L96" s="114" t="str">
        <f>CONCATENATE("dif ",RIGHT(K95,2),"/",RIGHT(I95,2))</f>
        <v>dif 26/25</v>
      </c>
    </row>
    <row r="97" spans="2:12" x14ac:dyDescent="0.25">
      <c r="B97" s="116" t="s">
        <v>76</v>
      </c>
      <c r="C97" s="187">
        <v>6.4585365853658541</v>
      </c>
      <c r="D97" s="188">
        <v>-1.2127166318188616</v>
      </c>
      <c r="E97" s="187">
        <v>7.4965692625113958</v>
      </c>
      <c r="F97" s="188">
        <f t="shared" ref="F97:H99" si="27">IFERROR(E97-C97,"-")</f>
        <v>1.0380326771455417</v>
      </c>
      <c r="G97" s="187">
        <v>7.7287346975651623</v>
      </c>
      <c r="H97" s="188">
        <f t="shared" si="27"/>
        <v>0.23216543505376652</v>
      </c>
      <c r="I97" s="187">
        <v>7.6465378050468242</v>
      </c>
      <c r="J97" s="188">
        <f t="shared" ref="J97:J99" si="28">IFERROR(I97-G97,"-")</f>
        <v>-8.2196892518338061E-2</v>
      </c>
      <c r="K97" s="187">
        <v>7.4318090743131933</v>
      </c>
      <c r="L97" s="188">
        <f t="shared" ref="L97:L103" si="29">IFERROR(K97-I97,"-")</f>
        <v>-0.21472873073363097</v>
      </c>
    </row>
    <row r="98" spans="2:12" x14ac:dyDescent="0.25">
      <c r="B98" s="116" t="s">
        <v>78</v>
      </c>
      <c r="C98" s="187">
        <v>5.3278617710583154</v>
      </c>
      <c r="D98" s="188">
        <v>-2.6582434122299663</v>
      </c>
      <c r="E98" s="187">
        <v>6.916271649954421</v>
      </c>
      <c r="F98" s="188">
        <f t="shared" si="27"/>
        <v>1.5884098788961056</v>
      </c>
      <c r="G98" s="187">
        <v>7.2371334927805826</v>
      </c>
      <c r="H98" s="188">
        <f t="shared" si="27"/>
        <v>0.32086184282616159</v>
      </c>
      <c r="I98" s="187">
        <v>7.3257572407694012</v>
      </c>
      <c r="J98" s="188">
        <f t="shared" si="28"/>
        <v>8.8623747988818558E-2</v>
      </c>
      <c r="K98" s="187">
        <v>7.7657568003032891</v>
      </c>
      <c r="L98" s="188">
        <f t="shared" si="29"/>
        <v>0.43999955953388792</v>
      </c>
    </row>
    <row r="99" spans="2:12" x14ac:dyDescent="0.25">
      <c r="B99" s="116" t="s">
        <v>80</v>
      </c>
      <c r="C99" s="187">
        <v>6.549460043196544</v>
      </c>
      <c r="D99" s="188">
        <v>-3.0156431910796231</v>
      </c>
      <c r="E99" s="187">
        <v>7.0174319300713357</v>
      </c>
      <c r="F99" s="188">
        <f t="shared" si="27"/>
        <v>0.46797188687479174</v>
      </c>
      <c r="G99" s="187">
        <v>6.7771826031339941</v>
      </c>
      <c r="H99" s="188">
        <f t="shared" si="27"/>
        <v>-0.24024932693734158</v>
      </c>
      <c r="I99" s="187">
        <v>7.0455783783783783</v>
      </c>
      <c r="J99" s="188">
        <f t="shared" si="28"/>
        <v>0.26839577524438418</v>
      </c>
      <c r="K99" s="187">
        <v>7.32590466795211</v>
      </c>
      <c r="L99" s="188">
        <f t="shared" si="29"/>
        <v>0.28032628957373174</v>
      </c>
    </row>
    <row r="100" spans="2:12" x14ac:dyDescent="0.25">
      <c r="B100" s="116" t="s">
        <v>82</v>
      </c>
      <c r="C100" s="187">
        <v>5.5182413470533209</v>
      </c>
      <c r="D100" s="188" t="s">
        <v>257</v>
      </c>
      <c r="E100" s="187">
        <v>6.8450769230769231</v>
      </c>
      <c r="F100" s="188">
        <f>IFERROR(E100-C100,"-")</f>
        <v>1.3268355760236021</v>
      </c>
      <c r="G100" s="187">
        <v>7.1761118048218231</v>
      </c>
      <c r="H100" s="188">
        <f>IFERROR(G100-E100,"-")</f>
        <v>0.33103488174490003</v>
      </c>
      <c r="I100" s="187">
        <v>7.1445442996282882</v>
      </c>
      <c r="J100" s="188">
        <f>IFERROR(I100-G100,"-")</f>
        <v>-3.1567505193534906E-2</v>
      </c>
      <c r="K100" s="187">
        <v>7.1102807414327156</v>
      </c>
      <c r="L100" s="188">
        <f t="shared" si="29"/>
        <v>-3.4263558195572585E-2</v>
      </c>
    </row>
    <row r="101" spans="2:12" x14ac:dyDescent="0.25">
      <c r="B101" s="116" t="s">
        <v>84</v>
      </c>
      <c r="C101" s="187">
        <v>5.0102339181286553</v>
      </c>
      <c r="D101" s="188" t="s">
        <v>257</v>
      </c>
      <c r="E101" s="187">
        <v>6.9376146788990827</v>
      </c>
      <c r="F101" s="188">
        <f t="shared" ref="F101:H109" si="30">IFERROR(E101-C101,"-")</f>
        <v>1.9273807607704274</v>
      </c>
      <c r="G101" s="187">
        <v>7.215223838440898</v>
      </c>
      <c r="H101" s="188">
        <f t="shared" si="30"/>
        <v>0.27760915954181531</v>
      </c>
      <c r="I101" s="187">
        <v>7.6977217479789699</v>
      </c>
      <c r="J101" s="188">
        <f t="shared" ref="J101:J109" si="31">IFERROR(I101-G101,"-")</f>
        <v>0.48249790953807192</v>
      </c>
      <c r="K101" s="187">
        <v>7.0021492665627854</v>
      </c>
      <c r="L101" s="188">
        <f t="shared" si="29"/>
        <v>-0.69557248141618455</v>
      </c>
    </row>
    <row r="102" spans="2:12" x14ac:dyDescent="0.25">
      <c r="B102" s="116" t="s">
        <v>86</v>
      </c>
      <c r="C102" s="187">
        <v>6.4601671309192197</v>
      </c>
      <c r="D102" s="188" t="s">
        <v>257</v>
      </c>
      <c r="E102" s="187">
        <v>7.4332802003871112</v>
      </c>
      <c r="F102" s="188">
        <f t="shared" si="30"/>
        <v>0.97311306946789156</v>
      </c>
      <c r="G102" s="187">
        <v>7.3506738946635499</v>
      </c>
      <c r="H102" s="188">
        <f t="shared" si="30"/>
        <v>-8.2606305723561313E-2</v>
      </c>
      <c r="I102" s="187">
        <v>7.2467262934229382</v>
      </c>
      <c r="J102" s="188">
        <f t="shared" si="31"/>
        <v>-0.10394760124061175</v>
      </c>
      <c r="K102" s="187">
        <v>7.2735975185838813</v>
      </c>
      <c r="L102" s="188">
        <f t="shared" si="29"/>
        <v>2.6871225160943091E-2</v>
      </c>
    </row>
    <row r="103" spans="2:12" x14ac:dyDescent="0.25">
      <c r="B103" s="116" t="s">
        <v>88</v>
      </c>
      <c r="C103" s="187">
        <v>7.0141099261689908</v>
      </c>
      <c r="D103" s="188" t="s">
        <v>257</v>
      </c>
      <c r="E103" s="187">
        <v>7.4610918671025024</v>
      </c>
      <c r="F103" s="188">
        <f t="shared" si="30"/>
        <v>0.44698194093351162</v>
      </c>
      <c r="G103" s="187">
        <v>7.632933930032241</v>
      </c>
      <c r="H103" s="188">
        <f t="shared" si="30"/>
        <v>0.17184206292973858</v>
      </c>
      <c r="I103" s="187">
        <v>7.6586061051857302</v>
      </c>
      <c r="J103" s="188">
        <f t="shared" si="31"/>
        <v>2.5672175153489185E-2</v>
      </c>
      <c r="K103" s="187">
        <v>7.3988557417245611</v>
      </c>
      <c r="L103" s="188">
        <f t="shared" si="29"/>
        <v>-0.25975036346116909</v>
      </c>
    </row>
    <row r="104" spans="2:12" x14ac:dyDescent="0.25">
      <c r="B104" s="116" t="s">
        <v>90</v>
      </c>
      <c r="C104" s="187">
        <v>6.4512410426835602</v>
      </c>
      <c r="D104" s="188">
        <v>-0.36418752874501159</v>
      </c>
      <c r="E104" s="187">
        <v>7.7616424165371756</v>
      </c>
      <c r="F104" s="188">
        <f t="shared" si="30"/>
        <v>1.3104013738536153</v>
      </c>
      <c r="G104" s="187">
        <v>7.9521933927428483</v>
      </c>
      <c r="H104" s="188">
        <f t="shared" si="30"/>
        <v>0.19055097620567274</v>
      </c>
      <c r="I104" s="187">
        <v>8.2997506234413958</v>
      </c>
      <c r="J104" s="188">
        <f t="shared" si="31"/>
        <v>0.34755723069854749</v>
      </c>
      <c r="K104" s="187"/>
      <c r="L104" s="188"/>
    </row>
    <row r="105" spans="2:12" x14ac:dyDescent="0.25">
      <c r="B105" s="116" t="s">
        <v>92</v>
      </c>
      <c r="C105" s="187">
        <v>7.082481389578164</v>
      </c>
      <c r="D105" s="188">
        <v>-1.662857702889653E-3</v>
      </c>
      <c r="E105" s="187">
        <v>7.3991134372997225</v>
      </c>
      <c r="F105" s="188">
        <f t="shared" si="30"/>
        <v>0.31663204772155851</v>
      </c>
      <c r="G105" s="187">
        <v>7.3389119058002619</v>
      </c>
      <c r="H105" s="188">
        <f t="shared" si="30"/>
        <v>-6.0201531499460614E-2</v>
      </c>
      <c r="I105" s="187">
        <v>7.6414130666099167</v>
      </c>
      <c r="J105" s="188">
        <f t="shared" si="31"/>
        <v>0.30250116080965483</v>
      </c>
      <c r="K105" s="187"/>
      <c r="L105" s="188"/>
    </row>
    <row r="106" spans="2:12" x14ac:dyDescent="0.25">
      <c r="B106" s="116" t="s">
        <v>94</v>
      </c>
      <c r="C106" s="187">
        <v>6.5688409646233934</v>
      </c>
      <c r="D106" s="188">
        <v>1.4083046978650575</v>
      </c>
      <c r="E106" s="187">
        <v>7.2059213433495364</v>
      </c>
      <c r="F106" s="188">
        <f t="shared" si="30"/>
        <v>0.63708037872614298</v>
      </c>
      <c r="G106" s="187">
        <v>6.9657051819553919</v>
      </c>
      <c r="H106" s="188">
        <f t="shared" si="30"/>
        <v>-0.24021616139414448</v>
      </c>
      <c r="I106" s="187">
        <v>7.2994439020248763</v>
      </c>
      <c r="J106" s="188">
        <f t="shared" si="31"/>
        <v>0.33373872006948435</v>
      </c>
      <c r="K106" s="187"/>
      <c r="L106" s="188"/>
    </row>
    <row r="107" spans="2:12" x14ac:dyDescent="0.25">
      <c r="B107" s="116" t="s">
        <v>96</v>
      </c>
      <c r="C107" s="187">
        <v>7.1657880580957505</v>
      </c>
      <c r="D107" s="188">
        <v>-0.11080136555249709</v>
      </c>
      <c r="E107" s="187">
        <v>6.9781878462679403</v>
      </c>
      <c r="F107" s="188">
        <f t="shared" si="30"/>
        <v>-0.18760021182781017</v>
      </c>
      <c r="G107" s="187">
        <v>7.1145564168819986</v>
      </c>
      <c r="H107" s="188">
        <f t="shared" si="30"/>
        <v>0.13636857061405827</v>
      </c>
      <c r="I107" s="187">
        <v>7.1554744525547447</v>
      </c>
      <c r="J107" s="188">
        <f t="shared" si="31"/>
        <v>4.09180356727461E-2</v>
      </c>
      <c r="K107" s="187"/>
      <c r="L107" s="188"/>
    </row>
    <row r="108" spans="2:12" x14ac:dyDescent="0.25">
      <c r="B108" s="116" t="s">
        <v>98</v>
      </c>
      <c r="C108" s="187">
        <v>6.5794545249633725</v>
      </c>
      <c r="D108" s="188">
        <v>6.8560289829464161E-2</v>
      </c>
      <c r="E108" s="187">
        <v>6.8337751022058493</v>
      </c>
      <c r="F108" s="188">
        <f t="shared" si="30"/>
        <v>0.25432057724247681</v>
      </c>
      <c r="G108" s="187">
        <v>7.0803069754693713</v>
      </c>
      <c r="H108" s="188">
        <f t="shared" si="30"/>
        <v>0.24653187326352199</v>
      </c>
      <c r="I108" s="187">
        <v>7.0942144253056405</v>
      </c>
      <c r="J108" s="188">
        <f t="shared" si="31"/>
        <v>1.3907449836269237E-2</v>
      </c>
      <c r="K108" s="187"/>
      <c r="L108" s="188"/>
    </row>
    <row r="109" spans="2:12" ht="15.75" x14ac:dyDescent="0.25">
      <c r="B109" s="119" t="s">
        <v>32</v>
      </c>
      <c r="C109" s="189">
        <v>6.6540103016924208</v>
      </c>
      <c r="D109" s="190">
        <v>-0.98594846237504541</v>
      </c>
      <c r="E109" s="189">
        <v>7.1854244065107773</v>
      </c>
      <c r="F109" s="190">
        <f t="shared" si="30"/>
        <v>0.53141410481835649</v>
      </c>
      <c r="G109" s="189">
        <v>7.2831624482424626</v>
      </c>
      <c r="H109" s="190">
        <f t="shared" si="30"/>
        <v>9.7738041731685321E-2</v>
      </c>
      <c r="I109" s="189">
        <v>7.4233647722186014</v>
      </c>
      <c r="J109" s="190">
        <f t="shared" si="31"/>
        <v>0.14020232397613874</v>
      </c>
      <c r="K109" s="189">
        <v>7.3388074264433056</v>
      </c>
      <c r="L109" s="190">
        <v>-4.6563458233265465E-2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4" spans="1:13" ht="48.75" customHeight="1" thickBot="1" x14ac:dyDescent="0.3">
      <c r="B114" s="274" t="s">
        <v>306</v>
      </c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9" t="s">
        <v>115</v>
      </c>
      <c r="D116" s="300"/>
      <c r="E116" s="300"/>
      <c r="F116" s="300"/>
      <c r="G116" s="300"/>
      <c r="H116" s="300"/>
      <c r="I116" s="300"/>
      <c r="J116" s="300"/>
      <c r="K116" s="300"/>
      <c r="L116" s="300"/>
    </row>
    <row r="117" spans="1:13" ht="22.5" thickTop="1" thickBot="1" x14ac:dyDescent="0.3">
      <c r="B117" s="112"/>
      <c r="C117" s="304">
        <f t="shared" ref="C117" si="32">E117-1</f>
        <v>2022</v>
      </c>
      <c r="D117" s="302"/>
      <c r="E117" s="301">
        <f t="shared" ref="E117" si="33">G117-1</f>
        <v>2023</v>
      </c>
      <c r="F117" s="302"/>
      <c r="G117" s="301">
        <f t="shared" ref="G117" si="34">I117-1</f>
        <v>2024</v>
      </c>
      <c r="H117" s="302"/>
      <c r="I117" s="301">
        <f>K117-1</f>
        <v>2025</v>
      </c>
      <c r="J117" s="302"/>
      <c r="K117" s="301">
        <v>2026</v>
      </c>
      <c r="L117" s="303"/>
    </row>
    <row r="118" spans="1:13" ht="16.5" thickTop="1" thickBot="1" x14ac:dyDescent="0.3">
      <c r="B118" s="87"/>
      <c r="C118" s="113" t="s">
        <v>74</v>
      </c>
      <c r="D118" s="114" t="str">
        <f>CONCATENATE("dif ",RIGHT(C117,2),"/",RIGHT(C117-1,2))</f>
        <v>dif 22/21</v>
      </c>
      <c r="E118" s="115" t="s">
        <v>74</v>
      </c>
      <c r="F118" s="114" t="str">
        <f>CONCATENATE("dif ",RIGHT(E117,2),"/",RIGHT(C117,2))</f>
        <v>dif 23/22</v>
      </c>
      <c r="G118" s="115" t="s">
        <v>74</v>
      </c>
      <c r="H118" s="114" t="str">
        <f>CONCATENATE("dif ",RIGHT(G117,2),"/",RIGHT(E117,2))</f>
        <v>dif 24/23</v>
      </c>
      <c r="I118" s="115" t="s">
        <v>74</v>
      </c>
      <c r="J118" s="114" t="str">
        <f>CONCATENATE("dif ",RIGHT(I117,2),"/",RIGHT(G117,2))</f>
        <v>dif 25/24</v>
      </c>
      <c r="K118" s="115" t="s">
        <v>74</v>
      </c>
      <c r="L118" s="114" t="str">
        <f>CONCATENATE("dif ",RIGHT(K117,2),"/",RIGHT(I117,2))</f>
        <v>dif 26/25</v>
      </c>
    </row>
    <row r="119" spans="1:13" x14ac:dyDescent="0.25">
      <c r="B119" s="116" t="s">
        <v>76</v>
      </c>
      <c r="C119" s="187">
        <v>6.5042016806722689</v>
      </c>
      <c r="D119" s="188">
        <v>-2.1488289715517457</v>
      </c>
      <c r="E119" s="187">
        <v>7.6294527620030976</v>
      </c>
      <c r="F119" s="188">
        <f t="shared" ref="F119:H121" si="35">IFERROR(E119-C119,"-")</f>
        <v>1.1252510813308287</v>
      </c>
      <c r="G119" s="187">
        <v>7.8009301270417426</v>
      </c>
      <c r="H119" s="188">
        <f t="shared" si="35"/>
        <v>0.17147736503864497</v>
      </c>
      <c r="I119" s="187">
        <v>8.2206811005863774</v>
      </c>
      <c r="J119" s="188">
        <f t="shared" ref="J119:J121" si="36">IFERROR(I119-G119,"-")</f>
        <v>0.41975097354463475</v>
      </c>
      <c r="K119" s="187">
        <v>7.9214605580434032</v>
      </c>
      <c r="L119" s="188">
        <f t="shared" ref="L119:L125" si="37">IFERROR(K119-I119,"-")</f>
        <v>-0.29922054254297414</v>
      </c>
    </row>
    <row r="120" spans="1:13" x14ac:dyDescent="0.25">
      <c r="B120" s="116" t="s">
        <v>78</v>
      </c>
      <c r="C120" s="187">
        <v>4.0470588235294116</v>
      </c>
      <c r="D120" s="188">
        <v>-5.1209466069491487</v>
      </c>
      <c r="E120" s="187">
        <v>6.7291277985074629</v>
      </c>
      <c r="F120" s="188">
        <f t="shared" si="35"/>
        <v>2.6820689749780513</v>
      </c>
      <c r="G120" s="187">
        <v>7.3254189944134076</v>
      </c>
      <c r="H120" s="188">
        <f t="shared" si="35"/>
        <v>0.5962911959059447</v>
      </c>
      <c r="I120" s="187">
        <v>7.6376719576719578</v>
      </c>
      <c r="J120" s="188">
        <f t="shared" si="36"/>
        <v>0.31225296325855023</v>
      </c>
      <c r="K120" s="187">
        <v>8.0129692832764512</v>
      </c>
      <c r="L120" s="188">
        <f t="shared" si="37"/>
        <v>0.37529732560449336</v>
      </c>
    </row>
    <row r="121" spans="1:13" x14ac:dyDescent="0.25">
      <c r="B121" s="116" t="s">
        <v>80</v>
      </c>
      <c r="C121" s="187">
        <v>3.8153846153846156</v>
      </c>
      <c r="D121" s="188">
        <v>-6.1649238069166881</v>
      </c>
      <c r="E121" s="187">
        <v>6.494187655687794</v>
      </c>
      <c r="F121" s="188">
        <f t="shared" si="35"/>
        <v>2.6788030403031784</v>
      </c>
      <c r="G121" s="187">
        <v>6.58644785600847</v>
      </c>
      <c r="H121" s="188">
        <f t="shared" si="35"/>
        <v>9.2260200320676056E-2</v>
      </c>
      <c r="I121" s="187">
        <v>7.1928329509450455</v>
      </c>
      <c r="J121" s="188">
        <f t="shared" si="36"/>
        <v>0.60638509493657544</v>
      </c>
      <c r="K121" s="187">
        <v>7.4552545155993428</v>
      </c>
      <c r="L121" s="188">
        <f t="shared" si="37"/>
        <v>0.26242156465429733</v>
      </c>
    </row>
    <row r="122" spans="1:13" x14ac:dyDescent="0.25">
      <c r="B122" s="116" t="s">
        <v>82</v>
      </c>
      <c r="C122" s="187">
        <v>2.0697674418604652</v>
      </c>
      <c r="D122" s="188" t="s">
        <v>257</v>
      </c>
      <c r="E122" s="187">
        <v>6.8568426950553301</v>
      </c>
      <c r="F122" s="188">
        <f>IFERROR(E122-C122,"-")</f>
        <v>4.7870752531948648</v>
      </c>
      <c r="G122" s="187">
        <v>7.2563217110393223</v>
      </c>
      <c r="H122" s="188">
        <f>IFERROR(G122-E122,"-")</f>
        <v>0.39947901598399227</v>
      </c>
      <c r="I122" s="187">
        <v>7.4496042216358838</v>
      </c>
      <c r="J122" s="188">
        <f>IFERROR(I122-G122,"-")</f>
        <v>0.19328251059656143</v>
      </c>
      <c r="K122" s="187">
        <v>8.0624626776543646</v>
      </c>
      <c r="L122" s="188">
        <f t="shared" si="37"/>
        <v>0.61285845601848088</v>
      </c>
    </row>
    <row r="123" spans="1:13" x14ac:dyDescent="0.25">
      <c r="B123" s="116" t="s">
        <v>84</v>
      </c>
      <c r="C123" s="187">
        <v>2.9821428571428572</v>
      </c>
      <c r="D123" s="188" t="s">
        <v>257</v>
      </c>
      <c r="E123" s="187">
        <v>6.6725205448609701</v>
      </c>
      <c r="F123" s="188">
        <f t="shared" ref="F123:H131" si="38">IFERROR(E123-C123,"-")</f>
        <v>3.6903776877181129</v>
      </c>
      <c r="G123" s="187">
        <v>7.2387146878943796</v>
      </c>
      <c r="H123" s="188">
        <f t="shared" si="38"/>
        <v>0.56619414303340942</v>
      </c>
      <c r="I123" s="187">
        <v>7.6742393092105265</v>
      </c>
      <c r="J123" s="188">
        <f t="shared" ref="J123:J131" si="39">IFERROR(I123-G123,"-")</f>
        <v>0.435524621316147</v>
      </c>
      <c r="K123" s="187">
        <v>7.4849375459221159</v>
      </c>
      <c r="L123" s="188">
        <f t="shared" si="37"/>
        <v>-0.18930176328841064</v>
      </c>
    </row>
    <row r="124" spans="1:13" x14ac:dyDescent="0.25">
      <c r="B124" s="116" t="s">
        <v>86</v>
      </c>
      <c r="C124" s="187">
        <v>5.4222222222222225</v>
      </c>
      <c r="D124" s="188" t="s">
        <v>257</v>
      </c>
      <c r="E124" s="187">
        <v>7.1928683291169735</v>
      </c>
      <c r="F124" s="188">
        <f t="shared" si="38"/>
        <v>1.770646106894751</v>
      </c>
      <c r="G124" s="187">
        <v>7.4717546914296769</v>
      </c>
      <c r="H124" s="188">
        <f t="shared" si="38"/>
        <v>0.27888636231270336</v>
      </c>
      <c r="I124" s="187">
        <v>7.4459115805946796</v>
      </c>
      <c r="J124" s="188">
        <f t="shared" si="39"/>
        <v>-2.584311083499724E-2</v>
      </c>
      <c r="K124" s="187">
        <v>7.9270216962524653</v>
      </c>
      <c r="L124" s="188">
        <f t="shared" si="37"/>
        <v>0.48111011565778572</v>
      </c>
    </row>
    <row r="125" spans="1:13" x14ac:dyDescent="0.25">
      <c r="B125" s="116" t="s">
        <v>88</v>
      </c>
      <c r="C125" s="187">
        <v>6.4112291350531105</v>
      </c>
      <c r="D125" s="188" t="s">
        <v>257</v>
      </c>
      <c r="E125" s="187">
        <v>7.1610056439199585</v>
      </c>
      <c r="F125" s="188">
        <f t="shared" si="38"/>
        <v>0.74977650886684799</v>
      </c>
      <c r="G125" s="187">
        <v>7.5208927342444207</v>
      </c>
      <c r="H125" s="188">
        <f t="shared" si="38"/>
        <v>0.3598870903244622</v>
      </c>
      <c r="I125" s="187">
        <v>7.4017708909795239</v>
      </c>
      <c r="J125" s="188">
        <f t="shared" si="39"/>
        <v>-0.11912184326489683</v>
      </c>
      <c r="K125" s="187">
        <v>7.6291474992659296</v>
      </c>
      <c r="L125" s="188">
        <f t="shared" si="37"/>
        <v>0.22737660828640571</v>
      </c>
    </row>
    <row r="126" spans="1:13" x14ac:dyDescent="0.25">
      <c r="B126" s="116" t="s">
        <v>90</v>
      </c>
      <c r="C126" s="187">
        <v>5.0424137931034485</v>
      </c>
      <c r="D126" s="188">
        <v>-1.7257981274263532</v>
      </c>
      <c r="E126" s="187">
        <v>7.4306201550387598</v>
      </c>
      <c r="F126" s="188">
        <f t="shared" si="38"/>
        <v>2.3882063619353113</v>
      </c>
      <c r="G126" s="187">
        <v>8.2123629112662009</v>
      </c>
      <c r="H126" s="188">
        <f t="shared" si="38"/>
        <v>0.78174275622744105</v>
      </c>
      <c r="I126" s="187">
        <v>8.1807273741977493</v>
      </c>
      <c r="J126" s="188">
        <f t="shared" si="39"/>
        <v>-3.1635537068451569E-2</v>
      </c>
      <c r="K126" s="187"/>
      <c r="L126" s="188"/>
    </row>
    <row r="127" spans="1:13" x14ac:dyDescent="0.25">
      <c r="B127" s="116" t="s">
        <v>92</v>
      </c>
      <c r="C127" s="187">
        <v>7.7452655031563316</v>
      </c>
      <c r="D127" s="188">
        <v>2.1744153007271816</v>
      </c>
      <c r="E127" s="187">
        <v>7.533498492029298</v>
      </c>
      <c r="F127" s="188">
        <f t="shared" si="38"/>
        <v>-0.21176701112703356</v>
      </c>
      <c r="G127" s="187">
        <v>7.5409499080385158</v>
      </c>
      <c r="H127" s="188">
        <f t="shared" si="38"/>
        <v>7.4514160092178372E-3</v>
      </c>
      <c r="I127" s="187">
        <v>7.8828231829178499</v>
      </c>
      <c r="J127" s="188">
        <f t="shared" si="39"/>
        <v>0.34187327487933405</v>
      </c>
      <c r="K127" s="187"/>
      <c r="L127" s="188"/>
    </row>
    <row r="128" spans="1:13" x14ac:dyDescent="0.25">
      <c r="A128" s="122"/>
      <c r="B128" s="116" t="s">
        <v>94</v>
      </c>
      <c r="C128" s="187">
        <v>7.1007009011586328</v>
      </c>
      <c r="D128" s="188">
        <v>3.1358399933987497</v>
      </c>
      <c r="E128" s="187">
        <v>7.0412095510279338</v>
      </c>
      <c r="F128" s="188">
        <f t="shared" si="38"/>
        <v>-5.9491350130699061E-2</v>
      </c>
      <c r="G128" s="187">
        <v>7.3660401115208201</v>
      </c>
      <c r="H128" s="188">
        <f t="shared" si="38"/>
        <v>0.32483056049288628</v>
      </c>
      <c r="I128" s="187">
        <v>7.6954667655511262</v>
      </c>
      <c r="J128" s="188">
        <f t="shared" si="39"/>
        <v>0.32942665403030613</v>
      </c>
      <c r="K128" s="187"/>
      <c r="L128" s="188"/>
    </row>
    <row r="129" spans="2:13" x14ac:dyDescent="0.25">
      <c r="B129" s="116" t="s">
        <v>96</v>
      </c>
      <c r="C129" s="187">
        <v>7.5264134780125644</v>
      </c>
      <c r="D129" s="188">
        <v>-0.17895022514687753</v>
      </c>
      <c r="E129" s="187">
        <v>7.0028126352228472</v>
      </c>
      <c r="F129" s="188">
        <f t="shared" si="38"/>
        <v>-0.52360084278971719</v>
      </c>
      <c r="G129" s="187">
        <v>7.3525042444821729</v>
      </c>
      <c r="H129" s="188">
        <f t="shared" si="38"/>
        <v>0.34969160925932563</v>
      </c>
      <c r="I129" s="187">
        <v>7.7374067164179108</v>
      </c>
      <c r="J129" s="188">
        <f t="shared" si="39"/>
        <v>0.3849024719357379</v>
      </c>
      <c r="K129" s="187"/>
      <c r="L129" s="188"/>
    </row>
    <row r="130" spans="2:13" x14ac:dyDescent="0.25">
      <c r="B130" s="116" t="s">
        <v>98</v>
      </c>
      <c r="C130" s="187">
        <v>6.7358556056924677</v>
      </c>
      <c r="D130" s="188">
        <v>-0.32724343584107896</v>
      </c>
      <c r="E130" s="187">
        <v>6.727220366317245</v>
      </c>
      <c r="F130" s="188">
        <f t="shared" si="38"/>
        <v>-8.635239375222703E-3</v>
      </c>
      <c r="G130" s="187">
        <v>6.8791851771589556</v>
      </c>
      <c r="H130" s="188">
        <f t="shared" si="38"/>
        <v>0.15196481084171065</v>
      </c>
      <c r="I130" s="187">
        <v>7.5679450757575761</v>
      </c>
      <c r="J130" s="188">
        <f t="shared" si="39"/>
        <v>0.68875989859862052</v>
      </c>
      <c r="K130" s="187"/>
      <c r="L130" s="188"/>
    </row>
    <row r="131" spans="2:13" ht="15.75" x14ac:dyDescent="0.25">
      <c r="B131" s="119" t="s">
        <v>32</v>
      </c>
      <c r="C131" s="189">
        <v>6.9136660747345751</v>
      </c>
      <c r="D131" s="190">
        <v>-1.7745261607308755</v>
      </c>
      <c r="E131" s="189">
        <v>7.0532105590882503</v>
      </c>
      <c r="F131" s="190">
        <f t="shared" si="38"/>
        <v>0.13954448435367528</v>
      </c>
      <c r="G131" s="189">
        <v>7.3827802166648056</v>
      </c>
      <c r="H131" s="190">
        <f t="shared" si="38"/>
        <v>0.32956965757655521</v>
      </c>
      <c r="I131" s="189">
        <v>7.6740495125594732</v>
      </c>
      <c r="J131" s="190">
        <f t="shared" si="39"/>
        <v>0.29126929589466766</v>
      </c>
      <c r="K131" s="189">
        <v>7.7767574818742213</v>
      </c>
      <c r="L131" s="190">
        <v>0.21062225896309084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4" t="s">
        <v>307</v>
      </c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9" t="s">
        <v>118</v>
      </c>
      <c r="D138" s="300"/>
      <c r="E138" s="300"/>
      <c r="F138" s="300"/>
      <c r="G138" s="300"/>
      <c r="H138" s="300"/>
      <c r="I138" s="300"/>
      <c r="J138" s="300"/>
      <c r="K138" s="300"/>
      <c r="L138" s="300"/>
    </row>
    <row r="139" spans="2:13" ht="22.5" thickTop="1" thickBot="1" x14ac:dyDescent="0.3">
      <c r="B139" s="112"/>
      <c r="C139" s="304">
        <f t="shared" ref="C139" si="40">E139-1</f>
        <v>2022</v>
      </c>
      <c r="D139" s="302"/>
      <c r="E139" s="301">
        <f t="shared" ref="E139" si="41">G139-1</f>
        <v>2023</v>
      </c>
      <c r="F139" s="302"/>
      <c r="G139" s="301">
        <f t="shared" ref="G139" si="42">I139-1</f>
        <v>2024</v>
      </c>
      <c r="H139" s="302"/>
      <c r="I139" s="301">
        <f>K139-1</f>
        <v>2025</v>
      </c>
      <c r="J139" s="302"/>
      <c r="K139" s="301">
        <v>2026</v>
      </c>
      <c r="L139" s="303"/>
    </row>
    <row r="140" spans="2:13" ht="16.5" thickTop="1" thickBot="1" x14ac:dyDescent="0.3">
      <c r="B140" s="87"/>
      <c r="C140" s="113" t="s">
        <v>74</v>
      </c>
      <c r="D140" s="114" t="str">
        <f>CONCATENATE("dif ",RIGHT(C139,2),"/",RIGHT(C139-1,2))</f>
        <v>dif 22/21</v>
      </c>
      <c r="E140" s="115" t="s">
        <v>74</v>
      </c>
      <c r="F140" s="114" t="str">
        <f>CONCATENATE("dif ",RIGHT(E139,2),"/",RIGHT(C139,2))</f>
        <v>dif 23/22</v>
      </c>
      <c r="G140" s="115" t="s">
        <v>74</v>
      </c>
      <c r="H140" s="114" t="str">
        <f>CONCATENATE("dif ",RIGHT(G139,2),"/",RIGHT(E139,2))</f>
        <v>dif 24/23</v>
      </c>
      <c r="I140" s="115" t="s">
        <v>74</v>
      </c>
      <c r="J140" s="114" t="str">
        <f>CONCATENATE("dif ",RIGHT(I139,2),"/",RIGHT(G139,2))</f>
        <v>dif 25/24</v>
      </c>
      <c r="K140" s="115" t="s">
        <v>74</v>
      </c>
      <c r="L140" s="114" t="str">
        <f>CONCATENATE("dif ",RIGHT(K139,2),"/",RIGHT(I139,2))</f>
        <v>dif 26/25</v>
      </c>
    </row>
    <row r="141" spans="2:13" x14ac:dyDescent="0.25">
      <c r="B141" s="116" t="s">
        <v>76</v>
      </c>
      <c r="C141" s="187">
        <v>7.5774058577405858</v>
      </c>
      <c r="D141" s="188">
        <v>0.65968853856341259</v>
      </c>
      <c r="E141" s="187">
        <v>8.3240911891558849</v>
      </c>
      <c r="F141" s="188">
        <f t="shared" ref="F141:H143" si="43">IFERROR(E141-C141,"-")</f>
        <v>0.74668533141529903</v>
      </c>
      <c r="G141" s="187">
        <v>9.5926157697121397</v>
      </c>
      <c r="H141" s="188">
        <f t="shared" si="43"/>
        <v>1.2685245805562548</v>
      </c>
      <c r="I141" s="187">
        <v>8.2321326472269867</v>
      </c>
      <c r="J141" s="188">
        <f t="shared" ref="J141:J143" si="44">IFERROR(I141-G141,"-")</f>
        <v>-1.360483122485153</v>
      </c>
      <c r="K141" s="187">
        <v>7.774903687396808</v>
      </c>
      <c r="L141" s="188">
        <f t="shared" ref="L141:L147" si="45">IFERROR(K141-I141,"-")</f>
        <v>-0.45722895983017864</v>
      </c>
    </row>
    <row r="142" spans="2:13" x14ac:dyDescent="0.25">
      <c r="B142" s="116" t="s">
        <v>78</v>
      </c>
      <c r="C142" s="187">
        <v>7.015625</v>
      </c>
      <c r="D142" s="188">
        <v>-0.31605816831683153</v>
      </c>
      <c r="E142" s="187">
        <v>7.9921135646687693</v>
      </c>
      <c r="F142" s="188">
        <f t="shared" si="43"/>
        <v>0.97648856466876932</v>
      </c>
      <c r="G142" s="187">
        <v>9.1799802761341223</v>
      </c>
      <c r="H142" s="188">
        <f t="shared" si="43"/>
        <v>1.1878667114653529</v>
      </c>
      <c r="I142" s="187">
        <v>8.9388221841052022</v>
      </c>
      <c r="J142" s="188">
        <f t="shared" si="44"/>
        <v>-0.24115809202892002</v>
      </c>
      <c r="K142" s="187">
        <v>8.3076049943246311</v>
      </c>
      <c r="L142" s="188">
        <f t="shared" si="45"/>
        <v>-0.63121718978057118</v>
      </c>
    </row>
    <row r="143" spans="2:13" x14ac:dyDescent="0.25">
      <c r="B143" s="116" t="s">
        <v>80</v>
      </c>
      <c r="C143" s="187">
        <v>7.231012658227848</v>
      </c>
      <c r="D143" s="188">
        <v>-2.7980195998366684</v>
      </c>
      <c r="E143" s="187">
        <v>8.19392523364486</v>
      </c>
      <c r="F143" s="188">
        <f t="shared" si="43"/>
        <v>0.96291257541701203</v>
      </c>
      <c r="G143" s="187">
        <v>7.9189031505250878</v>
      </c>
      <c r="H143" s="188">
        <f t="shared" si="43"/>
        <v>-0.27502208311977228</v>
      </c>
      <c r="I143" s="187">
        <v>8.2895294616362865</v>
      </c>
      <c r="J143" s="188">
        <f t="shared" si="44"/>
        <v>0.3706263111111987</v>
      </c>
      <c r="K143" s="187">
        <v>7.7248822605965461</v>
      </c>
      <c r="L143" s="188">
        <f t="shared" si="45"/>
        <v>-0.56464720103974031</v>
      </c>
    </row>
    <row r="144" spans="2:13" x14ac:dyDescent="0.25">
      <c r="B144" s="116" t="s">
        <v>82</v>
      </c>
      <c r="C144" s="187">
        <v>7.3420074349442377</v>
      </c>
      <c r="D144" s="188" t="s">
        <v>257</v>
      </c>
      <c r="E144" s="187">
        <v>7.7774952320406863</v>
      </c>
      <c r="F144" s="188">
        <f>IFERROR(E144-C144,"-")</f>
        <v>0.43548779709644858</v>
      </c>
      <c r="G144" s="187">
        <v>9.9245283018867916</v>
      </c>
      <c r="H144" s="188">
        <f>IFERROR(G144-E144,"-")</f>
        <v>2.1470330698461053</v>
      </c>
      <c r="I144" s="187">
        <v>7.8938468764678253</v>
      </c>
      <c r="J144" s="188">
        <f>IFERROR(I144-G144,"-")</f>
        <v>-2.0306814254189662</v>
      </c>
      <c r="K144" s="187">
        <v>7.7075306479859895</v>
      </c>
      <c r="L144" s="188">
        <f t="shared" si="45"/>
        <v>-0.18631622848183582</v>
      </c>
    </row>
    <row r="145" spans="1:13" x14ac:dyDescent="0.25">
      <c r="B145" s="116" t="s">
        <v>84</v>
      </c>
      <c r="C145" s="187">
        <v>6.5496183206106871</v>
      </c>
      <c r="D145" s="188" t="s">
        <v>257</v>
      </c>
      <c r="E145" s="187">
        <v>7.8512089274643522</v>
      </c>
      <c r="F145" s="188">
        <f t="shared" ref="F145:H153" si="46">IFERROR(E145-C145,"-")</f>
        <v>1.3015906068536651</v>
      </c>
      <c r="G145" s="187">
        <v>9.1011302795954787</v>
      </c>
      <c r="H145" s="188">
        <f t="shared" si="46"/>
        <v>1.2499213521311265</v>
      </c>
      <c r="I145" s="187">
        <v>12.54282267792521</v>
      </c>
      <c r="J145" s="188">
        <f t="shared" ref="J145:J153" si="47">IFERROR(I145-G145,"-")</f>
        <v>3.4416923983297316</v>
      </c>
      <c r="K145" s="187">
        <v>7.3985401459854012</v>
      </c>
      <c r="L145" s="188">
        <f t="shared" si="45"/>
        <v>-5.1442825319398091</v>
      </c>
    </row>
    <row r="146" spans="1:13" x14ac:dyDescent="0.25">
      <c r="B146" s="116" t="s">
        <v>86</v>
      </c>
      <c r="C146" s="187">
        <v>7.9567099567099566</v>
      </c>
      <c r="D146" s="188" t="s">
        <v>257</v>
      </c>
      <c r="E146" s="187">
        <v>10.041487839771101</v>
      </c>
      <c r="F146" s="188">
        <f t="shared" si="46"/>
        <v>2.0847778830611441</v>
      </c>
      <c r="G146" s="187">
        <v>8.6592379583033789</v>
      </c>
      <c r="H146" s="188">
        <f t="shared" si="46"/>
        <v>-1.3822498814677218</v>
      </c>
      <c r="I146" s="187">
        <v>9.0062460961898818</v>
      </c>
      <c r="J146" s="188">
        <f t="shared" si="47"/>
        <v>0.34700813788650287</v>
      </c>
      <c r="K146" s="187">
        <v>8.6064516129032267</v>
      </c>
      <c r="L146" s="188">
        <f t="shared" si="45"/>
        <v>-0.39979448328665512</v>
      </c>
    </row>
    <row r="147" spans="1:13" x14ac:dyDescent="0.25">
      <c r="B147" s="116" t="s">
        <v>88</v>
      </c>
      <c r="C147" s="187">
        <v>7.3955555555555552</v>
      </c>
      <c r="D147" s="188" t="s">
        <v>257</v>
      </c>
      <c r="E147" s="187">
        <v>9.4104084321475625</v>
      </c>
      <c r="F147" s="188">
        <f t="shared" si="46"/>
        <v>2.0148528765920073</v>
      </c>
      <c r="G147" s="187">
        <v>9.7504288164665525</v>
      </c>
      <c r="H147" s="188">
        <f t="shared" si="46"/>
        <v>0.34002038431898995</v>
      </c>
      <c r="I147" s="187">
        <v>9.8148606811145509</v>
      </c>
      <c r="J147" s="188">
        <f t="shared" si="47"/>
        <v>6.4431864647998438E-2</v>
      </c>
      <c r="K147" s="187">
        <v>8.5426065162907268</v>
      </c>
      <c r="L147" s="188">
        <f t="shared" si="45"/>
        <v>-1.2722541648238241</v>
      </c>
    </row>
    <row r="148" spans="1:13" x14ac:dyDescent="0.25">
      <c r="B148" s="116" t="s">
        <v>90</v>
      </c>
      <c r="C148" s="187">
        <v>6.5977900552486188</v>
      </c>
      <c r="D148" s="188">
        <v>-0.79688843699084888</v>
      </c>
      <c r="E148" s="187">
        <v>9.9661354581673312</v>
      </c>
      <c r="F148" s="188">
        <f t="shared" si="46"/>
        <v>3.3683454029187123</v>
      </c>
      <c r="G148" s="187">
        <v>9.4147727272727266</v>
      </c>
      <c r="H148" s="188">
        <f t="shared" si="46"/>
        <v>-0.55136273089460452</v>
      </c>
      <c r="I148" s="187">
        <v>9.781685467816855</v>
      </c>
      <c r="J148" s="188">
        <f t="shared" si="47"/>
        <v>0.36691274054412837</v>
      </c>
      <c r="K148" s="187"/>
      <c r="L148" s="188"/>
    </row>
    <row r="149" spans="1:13" x14ac:dyDescent="0.25">
      <c r="B149" s="116" t="s">
        <v>92</v>
      </c>
      <c r="C149" s="187">
        <v>7.3301088270858523</v>
      </c>
      <c r="D149" s="188">
        <v>-10.4988385413352</v>
      </c>
      <c r="E149" s="187">
        <v>8.6907849829351544</v>
      </c>
      <c r="F149" s="188">
        <f t="shared" si="46"/>
        <v>1.3606761558493021</v>
      </c>
      <c r="G149" s="187">
        <v>9.2540394973070015</v>
      </c>
      <c r="H149" s="188">
        <f t="shared" si="46"/>
        <v>0.56325451437184704</v>
      </c>
      <c r="I149" s="187">
        <v>9.7643636363636368</v>
      </c>
      <c r="J149" s="188">
        <f t="shared" si="47"/>
        <v>0.51032413905663532</v>
      </c>
      <c r="K149" s="187"/>
      <c r="L149" s="188"/>
    </row>
    <row r="150" spans="1:13" x14ac:dyDescent="0.25">
      <c r="A150" s="122"/>
      <c r="B150" s="116" t="s">
        <v>94</v>
      </c>
      <c r="C150" s="187">
        <v>6.9228694714131604</v>
      </c>
      <c r="D150" s="188">
        <v>2.1496735951245007</v>
      </c>
      <c r="E150" s="187">
        <v>9.565085771947528</v>
      </c>
      <c r="F150" s="188">
        <f t="shared" si="46"/>
        <v>2.6422163005343675</v>
      </c>
      <c r="G150" s="187">
        <v>8.8236196319018401</v>
      </c>
      <c r="H150" s="188">
        <f t="shared" si="46"/>
        <v>-0.74146614004568789</v>
      </c>
      <c r="I150" s="187">
        <v>8.1571428571428566</v>
      </c>
      <c r="J150" s="188">
        <f t="shared" si="47"/>
        <v>-0.66647677475898348</v>
      </c>
      <c r="K150" s="187"/>
      <c r="L150" s="188"/>
    </row>
    <row r="151" spans="1:13" x14ac:dyDescent="0.25">
      <c r="B151" s="116" t="s">
        <v>96</v>
      </c>
      <c r="C151" s="187">
        <v>7.9698209718670077</v>
      </c>
      <c r="D151" s="188">
        <v>0.27510149991981336</v>
      </c>
      <c r="E151" s="187">
        <v>8.4321148825065269</v>
      </c>
      <c r="F151" s="188">
        <f t="shared" si="46"/>
        <v>0.46229391063951919</v>
      </c>
      <c r="G151" s="187">
        <v>8.2161835748792278</v>
      </c>
      <c r="H151" s="188">
        <f t="shared" si="46"/>
        <v>-0.21593130762729906</v>
      </c>
      <c r="I151" s="187">
        <v>7.9636135508155581</v>
      </c>
      <c r="J151" s="188">
        <f t="shared" si="47"/>
        <v>-0.25257002406366968</v>
      </c>
      <c r="K151" s="187"/>
      <c r="L151" s="188"/>
    </row>
    <row r="152" spans="1:13" x14ac:dyDescent="0.25">
      <c r="B152" s="116" t="s">
        <v>98</v>
      </c>
      <c r="C152" s="187">
        <v>8.2085187539732996</v>
      </c>
      <c r="D152" s="188">
        <v>0.30397329942784523</v>
      </c>
      <c r="E152" s="187">
        <v>8.8064864864864862</v>
      </c>
      <c r="F152" s="188">
        <f t="shared" si="46"/>
        <v>0.59796773251318669</v>
      </c>
      <c r="G152" s="187">
        <v>8.446748878923767</v>
      </c>
      <c r="H152" s="188">
        <f t="shared" si="46"/>
        <v>-0.35973760756271922</v>
      </c>
      <c r="I152" s="187">
        <v>8.140483383685801</v>
      </c>
      <c r="J152" s="188">
        <f t="shared" si="47"/>
        <v>-0.30626549523796598</v>
      </c>
      <c r="K152" s="187"/>
      <c r="L152" s="188"/>
    </row>
    <row r="153" spans="1:13" ht="15.75" x14ac:dyDescent="0.25">
      <c r="B153" s="119" t="s">
        <v>32</v>
      </c>
      <c r="C153" s="189">
        <v>7.4559044955904499</v>
      </c>
      <c r="D153" s="190">
        <v>-0.1031818996429168</v>
      </c>
      <c r="E153" s="189">
        <v>8.7135806018784745</v>
      </c>
      <c r="F153" s="190">
        <f t="shared" si="46"/>
        <v>1.2576761062880246</v>
      </c>
      <c r="G153" s="189">
        <v>8.8677046429237372</v>
      </c>
      <c r="H153" s="190">
        <f t="shared" si="46"/>
        <v>0.15412404104526267</v>
      </c>
      <c r="I153" s="189">
        <v>8.7609598523304104</v>
      </c>
      <c r="J153" s="190">
        <f t="shared" si="47"/>
        <v>-0.10674479059332675</v>
      </c>
      <c r="K153" s="189">
        <v>7.9771708450938075</v>
      </c>
      <c r="L153" s="190">
        <v>-0.92159068761336549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4" t="s">
        <v>308</v>
      </c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9" t="s">
        <v>121</v>
      </c>
      <c r="D160" s="300"/>
      <c r="E160" s="300"/>
      <c r="F160" s="300"/>
      <c r="G160" s="300"/>
      <c r="H160" s="300"/>
      <c r="I160" s="300"/>
      <c r="J160" s="300"/>
      <c r="K160" s="300"/>
      <c r="L160" s="300"/>
    </row>
    <row r="161" spans="2:12" ht="22.5" thickTop="1" thickBot="1" x14ac:dyDescent="0.3">
      <c r="B161" s="112"/>
      <c r="C161" s="304">
        <f t="shared" ref="C161" si="48">E161-1</f>
        <v>2022</v>
      </c>
      <c r="D161" s="302"/>
      <c r="E161" s="301">
        <f t="shared" ref="E161" si="49">G161-1</f>
        <v>2023</v>
      </c>
      <c r="F161" s="302"/>
      <c r="G161" s="301">
        <f t="shared" ref="G161" si="50">I161-1</f>
        <v>2024</v>
      </c>
      <c r="H161" s="302"/>
      <c r="I161" s="301">
        <f>K161-1</f>
        <v>2025</v>
      </c>
      <c r="J161" s="302"/>
      <c r="K161" s="301">
        <v>2026</v>
      </c>
      <c r="L161" s="303"/>
    </row>
    <row r="162" spans="2:12" ht="16.5" thickTop="1" thickBot="1" x14ac:dyDescent="0.3">
      <c r="B162" s="87"/>
      <c r="C162" s="113" t="s">
        <v>74</v>
      </c>
      <c r="D162" s="114" t="str">
        <f>CONCATENATE("dif ",RIGHT(C161,2),"/",RIGHT(C161-1,2))</f>
        <v>dif 22/21</v>
      </c>
      <c r="E162" s="115" t="s">
        <v>74</v>
      </c>
      <c r="F162" s="114" t="str">
        <f>CONCATENATE("dif ",RIGHT(E161,2),"/",RIGHT(C161,2))</f>
        <v>dif 23/22</v>
      </c>
      <c r="G162" s="115" t="s">
        <v>74</v>
      </c>
      <c r="H162" s="114" t="str">
        <f>CONCATENATE("dif ",RIGHT(G161,2),"/",RIGHT(E161,2))</f>
        <v>dif 24/23</v>
      </c>
      <c r="I162" s="115" t="s">
        <v>74</v>
      </c>
      <c r="J162" s="114" t="str">
        <f>CONCATENATE("dif ",RIGHT(I161,2),"/",RIGHT(G161,2))</f>
        <v>dif 25/24</v>
      </c>
      <c r="K162" s="115" t="s">
        <v>74</v>
      </c>
      <c r="L162" s="114" t="str">
        <f>CONCATENATE("dif ",RIGHT(K161,2),"/",RIGHT(I161,2))</f>
        <v>dif 26/25</v>
      </c>
    </row>
    <row r="163" spans="2:12" x14ac:dyDescent="0.25">
      <c r="B163" s="116" t="s">
        <v>76</v>
      </c>
      <c r="C163" s="187">
        <v>5.8173913043478258</v>
      </c>
      <c r="D163" s="188">
        <v>0.29719286352571395</v>
      </c>
      <c r="E163" s="187">
        <v>6.7374773687386842</v>
      </c>
      <c r="F163" s="188">
        <f t="shared" ref="F163:H165" si="51">IFERROR(E163-C163,"-")</f>
        <v>0.92008606439085838</v>
      </c>
      <c r="G163" s="187">
        <v>7.8937875751503004</v>
      </c>
      <c r="H163" s="188">
        <f t="shared" si="51"/>
        <v>1.1563102064116162</v>
      </c>
      <c r="I163" s="187">
        <v>7.2264875239923221</v>
      </c>
      <c r="J163" s="188">
        <f t="shared" ref="J163:J165" si="52">IFERROR(I163-G163,"-")</f>
        <v>-0.6673000511579783</v>
      </c>
      <c r="K163" s="187">
        <v>6.7136273864384464</v>
      </c>
      <c r="L163" s="188">
        <f t="shared" ref="L163:L169" si="53">IFERROR(K163-I163,"-")</f>
        <v>-0.51286013755387572</v>
      </c>
    </row>
    <row r="164" spans="2:12" x14ac:dyDescent="0.25">
      <c r="B164" s="116" t="s">
        <v>78</v>
      </c>
      <c r="C164" s="187">
        <v>4.5502645502645507</v>
      </c>
      <c r="D164" s="188">
        <v>-1.8131969881969878</v>
      </c>
      <c r="E164" s="187">
        <v>6.2614051094890515</v>
      </c>
      <c r="F164" s="188">
        <f t="shared" si="51"/>
        <v>1.7111405592245008</v>
      </c>
      <c r="G164" s="187">
        <v>6.1108410306271272</v>
      </c>
      <c r="H164" s="188">
        <f t="shared" si="51"/>
        <v>-0.15056407886192424</v>
      </c>
      <c r="I164" s="187">
        <v>6.3094629156010233</v>
      </c>
      <c r="J164" s="188">
        <f t="shared" si="52"/>
        <v>0.1986218849738961</v>
      </c>
      <c r="K164" s="187">
        <v>6.3638651233014594</v>
      </c>
      <c r="L164" s="188">
        <f t="shared" si="53"/>
        <v>5.4402207700436023E-2</v>
      </c>
    </row>
    <row r="165" spans="2:12" x14ac:dyDescent="0.25">
      <c r="B165" s="116" t="s">
        <v>80</v>
      </c>
      <c r="C165" s="187">
        <v>6.5810439560439562</v>
      </c>
      <c r="D165" s="188">
        <v>-2.1199695574695578</v>
      </c>
      <c r="E165" s="187">
        <v>6.9642857142857144</v>
      </c>
      <c r="F165" s="188">
        <f t="shared" si="51"/>
        <v>0.38324175824175821</v>
      </c>
      <c r="G165" s="187">
        <v>7.023180154534364</v>
      </c>
      <c r="H165" s="188">
        <f t="shared" si="51"/>
        <v>5.8894440248649538E-2</v>
      </c>
      <c r="I165" s="187">
        <v>6.5350000000000001</v>
      </c>
      <c r="J165" s="188">
        <f t="shared" si="52"/>
        <v>-0.48818015453436381</v>
      </c>
      <c r="K165" s="187">
        <v>6.4968078932095183</v>
      </c>
      <c r="L165" s="188">
        <f t="shared" si="53"/>
        <v>-3.8192106790481795E-2</v>
      </c>
    </row>
    <row r="166" spans="2:12" x14ac:dyDescent="0.25">
      <c r="B166" s="116" t="s">
        <v>82</v>
      </c>
      <c r="C166" s="187">
        <v>4.0613107822410148</v>
      </c>
      <c r="D166" s="188" t="s">
        <v>257</v>
      </c>
      <c r="E166" s="187">
        <v>5.9081426648721402</v>
      </c>
      <c r="F166" s="188">
        <f>IFERROR(E166-C166,"-")</f>
        <v>1.8468318826311254</v>
      </c>
      <c r="G166" s="187">
        <v>5.9860979462875195</v>
      </c>
      <c r="H166" s="188">
        <f>IFERROR(G166-E166,"-")</f>
        <v>7.7955281415379218E-2</v>
      </c>
      <c r="I166" s="187">
        <v>6.1740909090909089</v>
      </c>
      <c r="J166" s="188">
        <f>IFERROR(I166-G166,"-")</f>
        <v>0.1879929628033894</v>
      </c>
      <c r="K166" s="187">
        <v>6.3537576167907925</v>
      </c>
      <c r="L166" s="188">
        <f t="shared" si="53"/>
        <v>0.17966670769988369</v>
      </c>
    </row>
    <row r="167" spans="2:12" x14ac:dyDescent="0.25">
      <c r="B167" s="116" t="s">
        <v>84</v>
      </c>
      <c r="C167" s="187">
        <v>4.3159065628476085</v>
      </c>
      <c r="D167" s="188" t="s">
        <v>257</v>
      </c>
      <c r="E167" s="187">
        <v>6.3199523052464226</v>
      </c>
      <c r="F167" s="188">
        <f t="shared" ref="F167:H175" si="54">IFERROR(E167-C167,"-")</f>
        <v>2.0040457423988141</v>
      </c>
      <c r="G167" s="187">
        <v>7.0540976988292288</v>
      </c>
      <c r="H167" s="188">
        <f t="shared" si="54"/>
        <v>0.73414539358280617</v>
      </c>
      <c r="I167" s="187">
        <v>7.4310954063604244</v>
      </c>
      <c r="J167" s="188">
        <f t="shared" ref="J167:J175" si="55">IFERROR(I167-G167,"-")</f>
        <v>0.37699770753119566</v>
      </c>
      <c r="K167" s="187">
        <v>6.7000465766185373</v>
      </c>
      <c r="L167" s="188">
        <f t="shared" si="53"/>
        <v>-0.73104882974188712</v>
      </c>
    </row>
    <row r="168" spans="2:12" x14ac:dyDescent="0.25">
      <c r="B168" s="116" t="s">
        <v>86</v>
      </c>
      <c r="C168" s="187">
        <v>5.9469496021220163</v>
      </c>
      <c r="D168" s="188" t="s">
        <v>257</v>
      </c>
      <c r="E168" s="187">
        <v>6.4923076923076923</v>
      </c>
      <c r="F168" s="188">
        <f t="shared" si="54"/>
        <v>0.54535809018567605</v>
      </c>
      <c r="G168" s="187">
        <v>6.846736596736597</v>
      </c>
      <c r="H168" s="188">
        <f t="shared" si="54"/>
        <v>0.35442890442890462</v>
      </c>
      <c r="I168" s="187">
        <v>7.2542975696502667</v>
      </c>
      <c r="J168" s="188">
        <f t="shared" si="55"/>
        <v>0.40756097291366977</v>
      </c>
      <c r="K168" s="187">
        <v>6.6734177215189874</v>
      </c>
      <c r="L168" s="188">
        <f t="shared" si="53"/>
        <v>-0.58087984813127935</v>
      </c>
    </row>
    <row r="169" spans="2:12" x14ac:dyDescent="0.25">
      <c r="B169" s="116" t="s">
        <v>88</v>
      </c>
      <c r="C169" s="187">
        <v>6.3998250218722657</v>
      </c>
      <c r="D169" s="188" t="s">
        <v>257</v>
      </c>
      <c r="E169" s="187">
        <v>6.6530108588351435</v>
      </c>
      <c r="F169" s="188">
        <f t="shared" si="54"/>
        <v>0.25318583696287789</v>
      </c>
      <c r="G169" s="187">
        <v>7.4846723044397461</v>
      </c>
      <c r="H169" s="188">
        <f t="shared" si="54"/>
        <v>0.83166144560460253</v>
      </c>
      <c r="I169" s="187">
        <v>7.0748587570621471</v>
      </c>
      <c r="J169" s="188">
        <f t="shared" si="55"/>
        <v>-0.40981354737759901</v>
      </c>
      <c r="K169" s="187">
        <v>7.4208801498127341</v>
      </c>
      <c r="L169" s="188">
        <f t="shared" si="53"/>
        <v>0.34602139275058708</v>
      </c>
    </row>
    <row r="170" spans="2:12" x14ac:dyDescent="0.25">
      <c r="B170" s="116" t="s">
        <v>90</v>
      </c>
      <c r="C170" s="187">
        <v>7.0756446991404012</v>
      </c>
      <c r="D170" s="188">
        <v>-0.61534731910361273</v>
      </c>
      <c r="E170" s="187">
        <v>7.2864745011086471</v>
      </c>
      <c r="F170" s="188">
        <f t="shared" si="54"/>
        <v>0.21082980196824597</v>
      </c>
      <c r="G170" s="187">
        <v>7.9534117647058826</v>
      </c>
      <c r="H170" s="188">
        <f t="shared" si="54"/>
        <v>0.66693726359723549</v>
      </c>
      <c r="I170" s="187">
        <v>8.1352278294953457</v>
      </c>
      <c r="J170" s="188">
        <f t="shared" si="55"/>
        <v>0.18181606478946311</v>
      </c>
      <c r="K170" s="187"/>
      <c r="L170" s="188"/>
    </row>
    <row r="171" spans="2:12" x14ac:dyDescent="0.25">
      <c r="B171" s="116" t="s">
        <v>92</v>
      </c>
      <c r="C171" s="187">
        <v>7.2506329113924046</v>
      </c>
      <c r="D171" s="188">
        <v>-0.73764833860759538</v>
      </c>
      <c r="E171" s="187">
        <v>6.5264691597863038</v>
      </c>
      <c r="F171" s="188">
        <f t="shared" si="54"/>
        <v>-0.7241637516061008</v>
      </c>
      <c r="G171" s="187">
        <v>6.5689448441247</v>
      </c>
      <c r="H171" s="188">
        <f t="shared" si="54"/>
        <v>4.2475684338396213E-2</v>
      </c>
      <c r="I171" s="187">
        <v>7.5481120584652865</v>
      </c>
      <c r="J171" s="188">
        <f t="shared" si="55"/>
        <v>0.97916721434058651</v>
      </c>
      <c r="K171" s="187"/>
      <c r="L171" s="188"/>
    </row>
    <row r="172" spans="2:12" x14ac:dyDescent="0.25">
      <c r="B172" s="116" t="s">
        <v>94</v>
      </c>
      <c r="C172" s="187">
        <v>5.982193732193732</v>
      </c>
      <c r="D172" s="188">
        <v>-0.24253872916179731</v>
      </c>
      <c r="E172" s="187">
        <v>6.1283255086071984</v>
      </c>
      <c r="F172" s="188">
        <f t="shared" si="54"/>
        <v>0.14613177641346642</v>
      </c>
      <c r="G172" s="187">
        <v>6.1717967072297784</v>
      </c>
      <c r="H172" s="188">
        <f t="shared" si="54"/>
        <v>4.3471198622579976E-2</v>
      </c>
      <c r="I172" s="187">
        <v>6.3906847410497045</v>
      </c>
      <c r="J172" s="188">
        <f t="shared" si="55"/>
        <v>0.21888803381992616</v>
      </c>
      <c r="K172" s="187"/>
      <c r="L172" s="188"/>
    </row>
    <row r="173" spans="2:12" x14ac:dyDescent="0.25">
      <c r="B173" s="116" t="s">
        <v>96</v>
      </c>
      <c r="C173" s="187">
        <v>6.9024390243902438</v>
      </c>
      <c r="D173" s="188">
        <v>-1.0975609756097562</v>
      </c>
      <c r="E173" s="187">
        <v>7.0292553191489358</v>
      </c>
      <c r="F173" s="188">
        <f t="shared" si="54"/>
        <v>0.12681629475869194</v>
      </c>
      <c r="G173" s="187">
        <v>5.8347953216374266</v>
      </c>
      <c r="H173" s="188">
        <f t="shared" si="54"/>
        <v>-1.1944599975115091</v>
      </c>
      <c r="I173" s="187">
        <v>5.36242774566474</v>
      </c>
      <c r="J173" s="188">
        <f t="shared" si="55"/>
        <v>-0.47236757597268664</v>
      </c>
      <c r="K173" s="187"/>
      <c r="L173" s="188"/>
    </row>
    <row r="174" spans="2:12" x14ac:dyDescent="0.25">
      <c r="B174" s="116" t="s">
        <v>98</v>
      </c>
      <c r="C174" s="187">
        <v>6.2885729331226958</v>
      </c>
      <c r="D174" s="188">
        <v>1.2194725419884067</v>
      </c>
      <c r="E174" s="187">
        <v>5.7238356164383566</v>
      </c>
      <c r="F174" s="188">
        <f t="shared" si="54"/>
        <v>-0.56473731668433924</v>
      </c>
      <c r="G174" s="187">
        <v>6.7889048991354466</v>
      </c>
      <c r="H174" s="188">
        <f t="shared" si="54"/>
        <v>1.06506928269709</v>
      </c>
      <c r="I174" s="187">
        <v>5.9061784897025174</v>
      </c>
      <c r="J174" s="188">
        <f t="shared" si="55"/>
        <v>-0.88272640943292924</v>
      </c>
      <c r="K174" s="187"/>
      <c r="L174" s="188"/>
    </row>
    <row r="175" spans="2:12" ht="15.75" x14ac:dyDescent="0.25">
      <c r="B175" s="119" t="s">
        <v>32</v>
      </c>
      <c r="C175" s="189">
        <v>6.1666010756919851</v>
      </c>
      <c r="D175" s="190">
        <v>-0.27964854471493883</v>
      </c>
      <c r="E175" s="189">
        <v>6.4614650441422095</v>
      </c>
      <c r="F175" s="190">
        <f t="shared" si="54"/>
        <v>0.29486396845022433</v>
      </c>
      <c r="G175" s="189">
        <v>6.7663577989108346</v>
      </c>
      <c r="H175" s="190">
        <f t="shared" si="54"/>
        <v>0.3048927547686251</v>
      </c>
      <c r="I175" s="189">
        <v>6.7474636455867429</v>
      </c>
      <c r="J175" s="190">
        <f t="shared" si="55"/>
        <v>-1.8894153324091612E-2</v>
      </c>
      <c r="K175" s="189">
        <v>6.6628221557738856</v>
      </c>
      <c r="L175" s="190">
        <v>-0.13942487022112093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4" t="s">
        <v>309</v>
      </c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9" t="s">
        <v>124</v>
      </c>
      <c r="D182" s="300"/>
      <c r="E182" s="300"/>
      <c r="F182" s="300"/>
      <c r="G182" s="300"/>
      <c r="H182" s="300"/>
      <c r="I182" s="300"/>
      <c r="J182" s="300"/>
      <c r="K182" s="300"/>
      <c r="L182" s="300"/>
    </row>
    <row r="183" spans="1:13" ht="22.5" thickTop="1" thickBot="1" x14ac:dyDescent="0.3">
      <c r="B183" s="112"/>
      <c r="C183" s="304">
        <f t="shared" ref="C183" si="56">E183-1</f>
        <v>2022</v>
      </c>
      <c r="D183" s="302"/>
      <c r="E183" s="301">
        <f t="shared" ref="E183" si="57">G183-1</f>
        <v>2023</v>
      </c>
      <c r="F183" s="302"/>
      <c r="G183" s="301">
        <f t="shared" ref="G183" si="58">I183-1</f>
        <v>2024</v>
      </c>
      <c r="H183" s="302"/>
      <c r="I183" s="301">
        <f>K183-1</f>
        <v>2025</v>
      </c>
      <c r="J183" s="302"/>
      <c r="K183" s="301">
        <v>2026</v>
      </c>
      <c r="L183" s="303"/>
    </row>
    <row r="184" spans="1:13" ht="16.5" thickTop="1" thickBot="1" x14ac:dyDescent="0.3">
      <c r="B184" s="87"/>
      <c r="C184" s="113" t="s">
        <v>74</v>
      </c>
      <c r="D184" s="114" t="str">
        <f>CONCATENATE("dif ",RIGHT(C183,2),"/",RIGHT(C183-1,2))</f>
        <v>dif 22/21</v>
      </c>
      <c r="E184" s="115" t="s">
        <v>74</v>
      </c>
      <c r="F184" s="114" t="str">
        <f>CONCATENATE("dif ",RIGHT(E183,2),"/",RIGHT(C183,2))</f>
        <v>dif 23/22</v>
      </c>
      <c r="G184" s="115" t="s">
        <v>74</v>
      </c>
      <c r="H184" s="114" t="str">
        <f>CONCATENATE("dif ",RIGHT(G183,2),"/",RIGHT(E183,2))</f>
        <v>dif 24/23</v>
      </c>
      <c r="I184" s="115" t="s">
        <v>74</v>
      </c>
      <c r="J184" s="114" t="str">
        <f>CONCATENATE("dif ",RIGHT(I183,2),"/",RIGHT(G183,2))</f>
        <v>dif 25/24</v>
      </c>
      <c r="K184" s="115" t="s">
        <v>74</v>
      </c>
      <c r="L184" s="114" t="str">
        <f>CONCATENATE("dif ",RIGHT(K183,2),"/",RIGHT(I183,2))</f>
        <v>dif 26/25</v>
      </c>
    </row>
    <row r="185" spans="1:13" x14ac:dyDescent="0.25">
      <c r="A185" s="122"/>
      <c r="B185" s="116" t="s">
        <v>76</v>
      </c>
      <c r="C185" s="187">
        <v>6.3085714285714287</v>
      </c>
      <c r="D185" s="188">
        <v>-3.0109173893199452</v>
      </c>
      <c r="E185" s="187">
        <v>8.6969696969696972</v>
      </c>
      <c r="F185" s="188">
        <f t="shared" ref="F185:H187" si="59">IFERROR(E185-C185,"-")</f>
        <v>2.3883982683982685</v>
      </c>
      <c r="G185" s="187">
        <v>8.581047381546135</v>
      </c>
      <c r="H185" s="188">
        <f t="shared" si="59"/>
        <v>-0.11592231542356224</v>
      </c>
      <c r="I185" s="187">
        <v>7.8496932515337425</v>
      </c>
      <c r="J185" s="188">
        <f t="shared" ref="J185:J187" si="60">IFERROR(I185-G185,"-")</f>
        <v>-0.73135413001239247</v>
      </c>
      <c r="K185" s="187">
        <v>7.712074303405573</v>
      </c>
      <c r="L185" s="188">
        <f t="shared" ref="L185:L191" si="61">IFERROR(K185-I185,"-")</f>
        <v>-0.13761894812816955</v>
      </c>
    </row>
    <row r="186" spans="1:13" x14ac:dyDescent="0.25">
      <c r="B186" s="116" t="s">
        <v>78</v>
      </c>
      <c r="C186" s="187">
        <v>8.6111111111111107</v>
      </c>
      <c r="D186" s="188">
        <v>2.3213914849428861</v>
      </c>
      <c r="E186" s="187">
        <v>7.5101123595505621</v>
      </c>
      <c r="F186" s="188">
        <f t="shared" si="59"/>
        <v>-1.1009987515605486</v>
      </c>
      <c r="G186" s="187">
        <v>7.6536796536796539</v>
      </c>
      <c r="H186" s="188">
        <f t="shared" si="59"/>
        <v>0.14356729412909175</v>
      </c>
      <c r="I186" s="187">
        <v>6.2706552706552703</v>
      </c>
      <c r="J186" s="188">
        <f t="shared" si="60"/>
        <v>-1.3830243830243836</v>
      </c>
      <c r="K186" s="187">
        <v>6.7702349869451695</v>
      </c>
      <c r="L186" s="188">
        <f t="shared" si="61"/>
        <v>0.49957971628989917</v>
      </c>
    </row>
    <row r="187" spans="1:13" x14ac:dyDescent="0.25">
      <c r="B187" s="116" t="s">
        <v>80</v>
      </c>
      <c r="C187" s="187">
        <v>5.25</v>
      </c>
      <c r="D187" s="188">
        <v>-1.930616740088106</v>
      </c>
      <c r="E187" s="187">
        <v>9.2798742138364787</v>
      </c>
      <c r="F187" s="188">
        <f t="shared" si="59"/>
        <v>4.0298742138364787</v>
      </c>
      <c r="G187" s="187">
        <v>7.7043918918918921</v>
      </c>
      <c r="H187" s="188">
        <f t="shared" si="59"/>
        <v>-1.5754823219445866</v>
      </c>
      <c r="I187" s="187">
        <v>7.7165354330708658</v>
      </c>
      <c r="J187" s="188">
        <f t="shared" si="60"/>
        <v>1.2143541178973649E-2</v>
      </c>
      <c r="K187" s="187">
        <v>7.9440789473684212</v>
      </c>
      <c r="L187" s="188">
        <f t="shared" si="61"/>
        <v>0.22754351429755548</v>
      </c>
    </row>
    <row r="188" spans="1:13" x14ac:dyDescent="0.25">
      <c r="B188" s="116" t="s">
        <v>82</v>
      </c>
      <c r="C188" s="187">
        <v>5.2121212121212119</v>
      </c>
      <c r="D188" s="188" t="s">
        <v>257</v>
      </c>
      <c r="E188" s="187">
        <v>7.8366197183098594</v>
      </c>
      <c r="F188" s="188">
        <f>IFERROR(E188-C188,"-")</f>
        <v>2.6244985061886474</v>
      </c>
      <c r="G188" s="187">
        <v>8.6806930693069315</v>
      </c>
      <c r="H188" s="188">
        <f>IFERROR(G188-E188,"-")</f>
        <v>0.84407335099707215</v>
      </c>
      <c r="I188" s="187">
        <v>5.963093145869947</v>
      </c>
      <c r="J188" s="188">
        <f>IFERROR(I188-G188,"-")</f>
        <v>-2.7175999234369845</v>
      </c>
      <c r="K188" s="187">
        <v>5.3320964749536177</v>
      </c>
      <c r="L188" s="188">
        <f t="shared" si="61"/>
        <v>-0.63099667091632927</v>
      </c>
    </row>
    <row r="189" spans="1:13" x14ac:dyDescent="0.25">
      <c r="B189" s="116" t="s">
        <v>84</v>
      </c>
      <c r="C189" s="187">
        <v>4.8250000000000002</v>
      </c>
      <c r="D189" s="188" t="s">
        <v>257</v>
      </c>
      <c r="E189" s="187">
        <v>7.5637065637065639</v>
      </c>
      <c r="F189" s="188">
        <f t="shared" ref="F189:H197" si="62">IFERROR(E189-C189,"-")</f>
        <v>2.7387065637065637</v>
      </c>
      <c r="G189" s="187">
        <v>8.140703517587939</v>
      </c>
      <c r="H189" s="188">
        <f t="shared" si="62"/>
        <v>0.57699695388137506</v>
      </c>
      <c r="I189" s="187">
        <v>11.962085308056873</v>
      </c>
      <c r="J189" s="188">
        <f t="shared" ref="J189:J197" si="63">IFERROR(I189-G189,"-")</f>
        <v>3.8213817904689336</v>
      </c>
      <c r="K189" s="187">
        <v>8.8328530259365987</v>
      </c>
      <c r="L189" s="188">
        <f t="shared" si="61"/>
        <v>-3.1292322821202738</v>
      </c>
    </row>
    <row r="190" spans="1:13" x14ac:dyDescent="0.25">
      <c r="B190" s="116" t="s">
        <v>125</v>
      </c>
      <c r="C190" s="187">
        <v>6.8023255813953485</v>
      </c>
      <c r="D190" s="188" t="s">
        <v>257</v>
      </c>
      <c r="E190" s="187">
        <v>7.7424657534246579</v>
      </c>
      <c r="F190" s="188">
        <f t="shared" si="62"/>
        <v>0.94014017202930944</v>
      </c>
      <c r="G190" s="187">
        <v>8.120075046904315</v>
      </c>
      <c r="H190" s="188">
        <f t="shared" si="62"/>
        <v>0.3776092934796571</v>
      </c>
      <c r="I190" s="187">
        <v>7.7861842105263159</v>
      </c>
      <c r="J190" s="188">
        <f t="shared" si="63"/>
        <v>-0.3338908363779991</v>
      </c>
      <c r="K190" s="187">
        <v>6.4454277286135691</v>
      </c>
      <c r="L190" s="188">
        <f t="shared" si="61"/>
        <v>-1.3407564819127469</v>
      </c>
    </row>
    <row r="191" spans="1:13" x14ac:dyDescent="0.25">
      <c r="B191" s="116" t="s">
        <v>88</v>
      </c>
      <c r="C191" s="187">
        <v>9.1930693069306937</v>
      </c>
      <c r="D191" s="188" t="s">
        <v>257</v>
      </c>
      <c r="E191" s="187">
        <v>6.6090014064697611</v>
      </c>
      <c r="F191" s="188">
        <f t="shared" si="62"/>
        <v>-2.5840679004609326</v>
      </c>
      <c r="G191" s="187">
        <v>7.4171974522292992</v>
      </c>
      <c r="H191" s="188">
        <f t="shared" si="62"/>
        <v>0.80819604575953807</v>
      </c>
      <c r="I191" s="187">
        <v>7.7472924187725631</v>
      </c>
      <c r="J191" s="188">
        <f t="shared" si="63"/>
        <v>0.33009496654326398</v>
      </c>
      <c r="K191" s="187">
        <v>7.7496087636932707</v>
      </c>
      <c r="L191" s="188">
        <f t="shared" si="61"/>
        <v>2.3163449207075359E-3</v>
      </c>
    </row>
    <row r="192" spans="1:13" x14ac:dyDescent="0.25">
      <c r="B192" s="116" t="s">
        <v>90</v>
      </c>
      <c r="C192" s="187">
        <v>4.776859504132231</v>
      </c>
      <c r="D192" s="188">
        <v>-0.23986912040308539</v>
      </c>
      <c r="E192" s="187">
        <v>7.5533199195171026</v>
      </c>
      <c r="F192" s="188">
        <f t="shared" si="62"/>
        <v>2.7764604153848715</v>
      </c>
      <c r="G192" s="187">
        <v>6.4814814814814818</v>
      </c>
      <c r="H192" s="188">
        <f t="shared" si="62"/>
        <v>-1.0718384380356207</v>
      </c>
      <c r="I192" s="187">
        <v>7.8896321070234112</v>
      </c>
      <c r="J192" s="188">
        <f t="shared" si="63"/>
        <v>1.4081506255419294</v>
      </c>
      <c r="K192" s="187"/>
      <c r="L192" s="188"/>
    </row>
    <row r="193" spans="2:13" x14ac:dyDescent="0.25">
      <c r="B193" s="116" t="s">
        <v>92</v>
      </c>
      <c r="C193" s="187">
        <v>6.3159999999999998</v>
      </c>
      <c r="D193" s="188">
        <v>0.26242857142857101</v>
      </c>
      <c r="E193" s="187">
        <v>7.6696165191740411</v>
      </c>
      <c r="F193" s="188">
        <f t="shared" si="62"/>
        <v>1.3536165191740412</v>
      </c>
      <c r="G193" s="187">
        <v>7.8940092165898621</v>
      </c>
      <c r="H193" s="188">
        <f t="shared" si="62"/>
        <v>0.22439269741582102</v>
      </c>
      <c r="I193" s="187">
        <v>7.2243902439024392</v>
      </c>
      <c r="J193" s="188">
        <f t="shared" si="63"/>
        <v>-0.66961897268742288</v>
      </c>
      <c r="K193" s="187"/>
      <c r="L193" s="188"/>
    </row>
    <row r="194" spans="2:13" x14ac:dyDescent="0.25">
      <c r="B194" s="116" t="s">
        <v>94</v>
      </c>
      <c r="C194" s="187">
        <v>5.9019607843137258</v>
      </c>
      <c r="D194" s="188">
        <v>-1.7289915966386555</v>
      </c>
      <c r="E194" s="187">
        <v>6.2601880877742948</v>
      </c>
      <c r="F194" s="188">
        <f t="shared" si="62"/>
        <v>0.35822730346056897</v>
      </c>
      <c r="G194" s="187">
        <v>6.36</v>
      </c>
      <c r="H194" s="188">
        <f t="shared" si="62"/>
        <v>9.9811912225705512E-2</v>
      </c>
      <c r="I194" s="187">
        <v>6.3097713097713095</v>
      </c>
      <c r="J194" s="188">
        <f t="shared" si="63"/>
        <v>-5.0228690228690809E-2</v>
      </c>
      <c r="K194" s="187"/>
      <c r="L194" s="188"/>
    </row>
    <row r="195" spans="2:13" x14ac:dyDescent="0.25">
      <c r="B195" s="116" t="s">
        <v>96</v>
      </c>
      <c r="C195" s="187">
        <v>7.4267515923566876</v>
      </c>
      <c r="D195" s="188">
        <v>1.9406404812455769</v>
      </c>
      <c r="E195" s="187">
        <v>7.8169336384439356</v>
      </c>
      <c r="F195" s="188">
        <f t="shared" si="62"/>
        <v>0.39018204608724805</v>
      </c>
      <c r="G195" s="187">
        <v>6.4905660377358494</v>
      </c>
      <c r="H195" s="188">
        <f t="shared" si="62"/>
        <v>-1.3263676007080862</v>
      </c>
      <c r="I195" s="187">
        <v>6.509615384615385</v>
      </c>
      <c r="J195" s="188">
        <f t="shared" si="63"/>
        <v>1.9049346879535634E-2</v>
      </c>
      <c r="K195" s="187"/>
      <c r="L195" s="188"/>
    </row>
    <row r="196" spans="2:13" x14ac:dyDescent="0.25">
      <c r="B196" s="116" t="s">
        <v>98</v>
      </c>
      <c r="C196" s="187">
        <v>5.7030965391621127</v>
      </c>
      <c r="D196" s="188">
        <v>0.47293780900338245</v>
      </c>
      <c r="E196" s="187">
        <v>6.9157088122605366</v>
      </c>
      <c r="F196" s="188">
        <f t="shared" si="62"/>
        <v>1.2126122730984239</v>
      </c>
      <c r="G196" s="187">
        <v>6.6901408450704229</v>
      </c>
      <c r="H196" s="188">
        <f t="shared" si="62"/>
        <v>-0.22556796719011363</v>
      </c>
      <c r="I196" s="187">
        <v>6.5411985018726595</v>
      </c>
      <c r="J196" s="188">
        <f t="shared" si="63"/>
        <v>-0.14894234319776345</v>
      </c>
      <c r="K196" s="187"/>
      <c r="L196" s="188"/>
    </row>
    <row r="197" spans="2:13" ht="15.75" x14ac:dyDescent="0.25">
      <c r="B197" s="119" t="s">
        <v>32</v>
      </c>
      <c r="C197" s="189">
        <v>6.2224880382775121</v>
      </c>
      <c r="D197" s="190">
        <v>-0.274152788595873</v>
      </c>
      <c r="E197" s="189">
        <v>7.4526143790849675</v>
      </c>
      <c r="F197" s="190">
        <f t="shared" si="62"/>
        <v>1.2301263408074554</v>
      </c>
      <c r="G197" s="189">
        <v>7.5222679306027542</v>
      </c>
      <c r="H197" s="190">
        <f t="shared" si="62"/>
        <v>6.9653551517786738E-2</v>
      </c>
      <c r="I197" s="189">
        <v>7.2019002375296912</v>
      </c>
      <c r="J197" s="190">
        <f t="shared" si="63"/>
        <v>-0.32036769307306301</v>
      </c>
      <c r="K197" s="189">
        <v>7.1590118302018091</v>
      </c>
      <c r="L197" s="190">
        <v>-0.36175968315130635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4" t="s">
        <v>310</v>
      </c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9" t="s">
        <v>128</v>
      </c>
      <c r="D204" s="300"/>
      <c r="E204" s="300"/>
      <c r="F204" s="300"/>
      <c r="G204" s="300"/>
      <c r="H204" s="300"/>
      <c r="I204" s="300"/>
      <c r="J204" s="300"/>
      <c r="K204" s="300"/>
      <c r="L204" s="300"/>
    </row>
    <row r="205" spans="2:13" ht="22.5" thickTop="1" thickBot="1" x14ac:dyDescent="0.3">
      <c r="B205" s="112"/>
      <c r="C205" s="304">
        <f t="shared" ref="C205" si="64">E205-1</f>
        <v>2022</v>
      </c>
      <c r="D205" s="302"/>
      <c r="E205" s="301">
        <f t="shared" ref="E205" si="65">G205-1</f>
        <v>2023</v>
      </c>
      <c r="F205" s="302"/>
      <c r="G205" s="301">
        <f t="shared" ref="G205" si="66">I205-1</f>
        <v>2024</v>
      </c>
      <c r="H205" s="302"/>
      <c r="I205" s="301">
        <f>K205-1</f>
        <v>2025</v>
      </c>
      <c r="J205" s="302"/>
      <c r="K205" s="301">
        <v>2026</v>
      </c>
      <c r="L205" s="303"/>
    </row>
    <row r="206" spans="2:13" ht="16.5" thickTop="1" thickBot="1" x14ac:dyDescent="0.3">
      <c r="B206" s="87"/>
      <c r="C206" s="113" t="s">
        <v>74</v>
      </c>
      <c r="D206" s="114" t="str">
        <f>CONCATENATE("dif ",RIGHT(C205,2),"/",RIGHT(C205-1,2))</f>
        <v>dif 22/21</v>
      </c>
      <c r="E206" s="115" t="s">
        <v>74</v>
      </c>
      <c r="F206" s="114" t="str">
        <f>CONCATENATE("dif ",RIGHT(E205,2),"/",RIGHT(C205,2))</f>
        <v>dif 23/22</v>
      </c>
      <c r="G206" s="115" t="s">
        <v>74</v>
      </c>
      <c r="H206" s="114" t="str">
        <f>CONCATENATE("dif ",RIGHT(G205,2),"/",RIGHT(E205,2))</f>
        <v>dif 24/23</v>
      </c>
      <c r="I206" s="115" t="s">
        <v>74</v>
      </c>
      <c r="J206" s="114" t="str">
        <f>CONCATENATE("dif ",RIGHT(I205,2),"/",RIGHT(G205,2))</f>
        <v>dif 25/24</v>
      </c>
      <c r="K206" s="115" t="s">
        <v>74</v>
      </c>
      <c r="L206" s="114" t="str">
        <f>CONCATENATE("dif ",RIGHT(K205,2),"/",RIGHT(I205,2))</f>
        <v>dif 26/25</v>
      </c>
    </row>
    <row r="207" spans="2:13" x14ac:dyDescent="0.25">
      <c r="B207" s="116" t="s">
        <v>76</v>
      </c>
      <c r="C207" s="187">
        <v>6</v>
      </c>
      <c r="D207" s="188">
        <v>-0.47277936962750733</v>
      </c>
      <c r="E207" s="187">
        <v>7.4215976331360949</v>
      </c>
      <c r="F207" s="188">
        <f t="shared" ref="F207:H209" si="67">IFERROR(E207-C207,"-")</f>
        <v>1.4215976331360949</v>
      </c>
      <c r="G207" s="187">
        <v>9.8370883882149052</v>
      </c>
      <c r="H207" s="188">
        <f t="shared" si="67"/>
        <v>2.4154907550788103</v>
      </c>
      <c r="I207" s="187">
        <v>8.822265625</v>
      </c>
      <c r="J207" s="188">
        <f t="shared" ref="J207:J209" si="68">IFERROR(I207-G207,"-")</f>
        <v>-1.0148227632149052</v>
      </c>
      <c r="K207" s="187">
        <v>10.549132947976879</v>
      </c>
      <c r="L207" s="188">
        <f t="shared" ref="L207:L213" si="69">IFERROR(K207-I207,"-")</f>
        <v>1.7268673229768794</v>
      </c>
    </row>
    <row r="208" spans="2:13" x14ac:dyDescent="0.25">
      <c r="B208" s="116" t="s">
        <v>78</v>
      </c>
      <c r="C208" s="187">
        <v>2.86046511627907</v>
      </c>
      <c r="D208" s="188">
        <v>-4.2158707615835258</v>
      </c>
      <c r="E208" s="187">
        <v>6.1691078561917445</v>
      </c>
      <c r="F208" s="188">
        <f t="shared" si="67"/>
        <v>3.3086427399126745</v>
      </c>
      <c r="G208" s="187">
        <v>9.6203288490284002</v>
      </c>
      <c r="H208" s="188">
        <f t="shared" si="67"/>
        <v>3.4512209928366557</v>
      </c>
      <c r="I208" s="187">
        <v>6.4498525073746311</v>
      </c>
      <c r="J208" s="188">
        <f t="shared" si="68"/>
        <v>-3.1704763416537691</v>
      </c>
      <c r="K208" s="187">
        <v>10.313775510204081</v>
      </c>
      <c r="L208" s="188">
        <f t="shared" si="69"/>
        <v>3.8639230028294502</v>
      </c>
    </row>
    <row r="209" spans="2:13" x14ac:dyDescent="0.25">
      <c r="B209" s="116" t="s">
        <v>80</v>
      </c>
      <c r="C209" s="187">
        <v>5.5</v>
      </c>
      <c r="D209" s="188">
        <v>-2.8571428571428577</v>
      </c>
      <c r="E209" s="187">
        <v>7.4685534591194971</v>
      </c>
      <c r="F209" s="188">
        <f t="shared" si="67"/>
        <v>1.9685534591194971</v>
      </c>
      <c r="G209" s="187">
        <v>10.040567951318458</v>
      </c>
      <c r="H209" s="188">
        <f t="shared" si="67"/>
        <v>2.5720144921989609</v>
      </c>
      <c r="I209" s="187">
        <v>7.5100548446069473</v>
      </c>
      <c r="J209" s="188">
        <f t="shared" si="68"/>
        <v>-2.5305131067115108</v>
      </c>
      <c r="K209" s="187">
        <v>11.805699481865284</v>
      </c>
      <c r="L209" s="188">
        <f t="shared" si="69"/>
        <v>4.295644637258337</v>
      </c>
    </row>
    <row r="210" spans="2:13" x14ac:dyDescent="0.25">
      <c r="B210" s="116" t="s">
        <v>82</v>
      </c>
      <c r="C210" s="187">
        <v>2.84</v>
      </c>
      <c r="D210" s="188" t="s">
        <v>257</v>
      </c>
      <c r="E210" s="187">
        <v>7.0227048371174732</v>
      </c>
      <c r="F210" s="188">
        <f>IFERROR(E210-C210,"-")</f>
        <v>4.1827048371174733</v>
      </c>
      <c r="G210" s="187">
        <v>8.3473684210526322</v>
      </c>
      <c r="H210" s="188">
        <f>IFERROR(G210-E210,"-")</f>
        <v>1.324663583935159</v>
      </c>
      <c r="I210" s="187">
        <v>7.1983050847457628</v>
      </c>
      <c r="J210" s="188">
        <f>IFERROR(I210-G210,"-")</f>
        <v>-1.1490633363068694</v>
      </c>
      <c r="K210" s="187">
        <v>9.5585874799357953</v>
      </c>
      <c r="L210" s="188">
        <f t="shared" si="69"/>
        <v>2.3602823951900325</v>
      </c>
    </row>
    <row r="211" spans="2:13" x14ac:dyDescent="0.25">
      <c r="B211" s="116" t="s">
        <v>84</v>
      </c>
      <c r="C211" s="187">
        <v>4.5</v>
      </c>
      <c r="D211" s="188" t="s">
        <v>257</v>
      </c>
      <c r="E211" s="187">
        <v>11.213178294573643</v>
      </c>
      <c r="F211" s="188">
        <f t="shared" ref="F211:H219" si="70">IFERROR(E211-C211,"-")</f>
        <v>6.7131782945736429</v>
      </c>
      <c r="G211" s="187">
        <v>10.84819734345351</v>
      </c>
      <c r="H211" s="188">
        <f t="shared" si="70"/>
        <v>-0.36498095112013296</v>
      </c>
      <c r="I211" s="187">
        <v>11.260714285714286</v>
      </c>
      <c r="J211" s="188">
        <f t="shared" ref="J211:J219" si="71">IFERROR(I211-G211,"-")</f>
        <v>0.41251694226077618</v>
      </c>
      <c r="K211" s="187">
        <v>9.8071428571428569</v>
      </c>
      <c r="L211" s="188">
        <f t="shared" si="69"/>
        <v>-1.4535714285714292</v>
      </c>
    </row>
    <row r="212" spans="2:13" x14ac:dyDescent="0.25">
      <c r="B212" s="116" t="s">
        <v>86</v>
      </c>
      <c r="C212" s="187">
        <v>8.8541666666666661</v>
      </c>
      <c r="D212" s="188" t="s">
        <v>257</v>
      </c>
      <c r="E212" s="187">
        <v>11.01419878296146</v>
      </c>
      <c r="F212" s="188">
        <f t="shared" si="70"/>
        <v>2.1600321162947935</v>
      </c>
      <c r="G212" s="187">
        <v>12.085648148148149</v>
      </c>
      <c r="H212" s="188">
        <f t="shared" si="70"/>
        <v>1.0714493651866892</v>
      </c>
      <c r="I212" s="187">
        <v>9.2015113350125937</v>
      </c>
      <c r="J212" s="188">
        <f t="shared" si="71"/>
        <v>-2.8841368131355551</v>
      </c>
      <c r="K212" s="187">
        <v>6.9066666666666663</v>
      </c>
      <c r="L212" s="188">
        <f t="shared" si="69"/>
        <v>-2.2948446683459274</v>
      </c>
    </row>
    <row r="213" spans="2:13" x14ac:dyDescent="0.25">
      <c r="B213" s="116" t="s">
        <v>88</v>
      </c>
      <c r="C213" s="187">
        <v>4.8</v>
      </c>
      <c r="D213" s="188" t="s">
        <v>257</v>
      </c>
      <c r="E213" s="187">
        <v>9.4806687565308252</v>
      </c>
      <c r="F213" s="188">
        <f t="shared" si="70"/>
        <v>4.6806687565308254</v>
      </c>
      <c r="G213" s="187">
        <v>9.9510357815442561</v>
      </c>
      <c r="H213" s="188">
        <f t="shared" si="70"/>
        <v>0.47036702501343086</v>
      </c>
      <c r="I213" s="187">
        <v>10.435852372583479</v>
      </c>
      <c r="J213" s="188">
        <f t="shared" si="71"/>
        <v>0.48481659103922325</v>
      </c>
      <c r="K213" s="187">
        <v>7.8072033898305087</v>
      </c>
      <c r="L213" s="188">
        <f t="shared" si="69"/>
        <v>-2.6286489827529707</v>
      </c>
    </row>
    <row r="214" spans="2:13" x14ac:dyDescent="0.25">
      <c r="B214" s="116" t="s">
        <v>90</v>
      </c>
      <c r="C214" s="187">
        <v>7.5269461077844309</v>
      </c>
      <c r="D214" s="188">
        <v>-0.50263969103213668</v>
      </c>
      <c r="E214" s="187">
        <v>10.585014409221902</v>
      </c>
      <c r="F214" s="188">
        <f t="shared" si="70"/>
        <v>3.058068301437471</v>
      </c>
      <c r="G214" s="187">
        <v>9.5925196850393704</v>
      </c>
      <c r="H214" s="188">
        <f t="shared" si="70"/>
        <v>-0.99249472418253148</v>
      </c>
      <c r="I214" s="187">
        <v>14.211640211640212</v>
      </c>
      <c r="J214" s="188">
        <f t="shared" si="71"/>
        <v>4.6191205266008417</v>
      </c>
      <c r="K214" s="187"/>
      <c r="L214" s="188"/>
    </row>
    <row r="215" spans="2:13" x14ac:dyDescent="0.25">
      <c r="B215" s="116" t="s">
        <v>92</v>
      </c>
      <c r="C215" s="187">
        <v>4.8483965014577262</v>
      </c>
      <c r="D215" s="188">
        <v>-23.651603498542272</v>
      </c>
      <c r="E215" s="187">
        <v>9.3552795031055904</v>
      </c>
      <c r="F215" s="188">
        <f t="shared" si="70"/>
        <v>4.5068830016478643</v>
      </c>
      <c r="G215" s="187">
        <v>8.4372197309417043</v>
      </c>
      <c r="H215" s="188">
        <f t="shared" si="70"/>
        <v>-0.91805977216388612</v>
      </c>
      <c r="I215" s="187">
        <v>10.145969498910675</v>
      </c>
      <c r="J215" s="188">
        <f t="shared" si="71"/>
        <v>1.7087497679689712</v>
      </c>
      <c r="K215" s="187"/>
      <c r="L215" s="188"/>
    </row>
    <row r="216" spans="2:13" x14ac:dyDescent="0.25">
      <c r="B216" s="116" t="s">
        <v>94</v>
      </c>
      <c r="C216" s="187">
        <v>5.0696202531645573</v>
      </c>
      <c r="D216" s="188">
        <v>0.49067288474350512</v>
      </c>
      <c r="E216" s="187">
        <v>9.9650067294751015</v>
      </c>
      <c r="F216" s="188">
        <f t="shared" si="70"/>
        <v>4.8953864763105441</v>
      </c>
      <c r="G216" s="187">
        <v>7.2849002849002851</v>
      </c>
      <c r="H216" s="188">
        <f t="shared" si="70"/>
        <v>-2.6801064445748164</v>
      </c>
      <c r="I216" s="187">
        <v>11.94659300184162</v>
      </c>
      <c r="J216" s="188">
        <f t="shared" si="71"/>
        <v>4.6616927169413351</v>
      </c>
      <c r="K216" s="187"/>
      <c r="L216" s="188"/>
    </row>
    <row r="217" spans="2:13" x14ac:dyDescent="0.25">
      <c r="B217" s="116" t="s">
        <v>96</v>
      </c>
      <c r="C217" s="187">
        <v>5.1133200795228628</v>
      </c>
      <c r="D217" s="188">
        <v>-0.66738167486310207</v>
      </c>
      <c r="E217" s="187">
        <v>7.9652294853963834</v>
      </c>
      <c r="F217" s="188">
        <f t="shared" si="70"/>
        <v>2.8519094058735206</v>
      </c>
      <c r="G217" s="187">
        <v>5.5432300163132133</v>
      </c>
      <c r="H217" s="188">
        <f t="shared" si="70"/>
        <v>-2.4219994690831701</v>
      </c>
      <c r="I217" s="187">
        <v>14.721461187214611</v>
      </c>
      <c r="J217" s="188">
        <f t="shared" si="71"/>
        <v>9.1782311709013982</v>
      </c>
      <c r="K217" s="187"/>
      <c r="L217" s="188"/>
    </row>
    <row r="218" spans="2:13" x14ac:dyDescent="0.25">
      <c r="B218" s="116" t="s">
        <v>98</v>
      </c>
      <c r="C218" s="187">
        <v>4.9749715585893064</v>
      </c>
      <c r="D218" s="188">
        <v>-1.3830531327687181</v>
      </c>
      <c r="E218" s="187">
        <v>9.3677419354838705</v>
      </c>
      <c r="F218" s="188">
        <f t="shared" si="70"/>
        <v>4.3927703768945641</v>
      </c>
      <c r="G218" s="187">
        <v>7.8854805725971371</v>
      </c>
      <c r="H218" s="188">
        <f t="shared" si="70"/>
        <v>-1.4822613628867334</v>
      </c>
      <c r="I218" s="187">
        <v>8.3259557344064383</v>
      </c>
      <c r="J218" s="188">
        <f t="shared" si="71"/>
        <v>0.44047516180930124</v>
      </c>
      <c r="K218" s="187"/>
      <c r="L218" s="188"/>
    </row>
    <row r="219" spans="2:13" ht="15.75" x14ac:dyDescent="0.25">
      <c r="B219" s="119" t="s">
        <v>32</v>
      </c>
      <c r="C219" s="189">
        <v>5.1207054512139258</v>
      </c>
      <c r="D219" s="190">
        <v>-1.916215208644676</v>
      </c>
      <c r="E219" s="189">
        <v>8.8396878483835</v>
      </c>
      <c r="F219" s="190">
        <f t="shared" si="70"/>
        <v>3.7189823971695741</v>
      </c>
      <c r="G219" s="189">
        <v>9.005032789385389</v>
      </c>
      <c r="H219" s="190">
        <f t="shared" si="70"/>
        <v>0.16534494100188901</v>
      </c>
      <c r="I219" s="189">
        <v>9.6961616847826093</v>
      </c>
      <c r="J219" s="190">
        <f t="shared" si="71"/>
        <v>0.69112889539722033</v>
      </c>
      <c r="K219" s="189">
        <v>9.5419792783136828</v>
      </c>
      <c r="L219" s="190">
        <v>1.1487522981849398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4" t="s">
        <v>309</v>
      </c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9" t="s">
        <v>124</v>
      </c>
      <c r="D226" s="300"/>
      <c r="E226" s="300"/>
      <c r="F226" s="300"/>
      <c r="G226" s="300"/>
      <c r="H226" s="300"/>
      <c r="I226" s="300"/>
      <c r="J226" s="300"/>
      <c r="K226" s="300"/>
      <c r="L226" s="300"/>
    </row>
    <row r="227" spans="2:13" ht="22.5" thickTop="1" thickBot="1" x14ac:dyDescent="0.3">
      <c r="B227" s="112"/>
      <c r="C227" s="304">
        <f t="shared" ref="C227" si="72">E227-1</f>
        <v>2022</v>
      </c>
      <c r="D227" s="302"/>
      <c r="E227" s="301">
        <f t="shared" ref="E227" si="73">G227-1</f>
        <v>2023</v>
      </c>
      <c r="F227" s="302"/>
      <c r="G227" s="301">
        <f t="shared" ref="G227" si="74">I227-1</f>
        <v>2024</v>
      </c>
      <c r="H227" s="302"/>
      <c r="I227" s="301">
        <f>K227-1</f>
        <v>2025</v>
      </c>
      <c r="J227" s="302"/>
      <c r="K227" s="301">
        <v>2026</v>
      </c>
      <c r="L227" s="303"/>
    </row>
    <row r="228" spans="2:13" ht="16.5" thickTop="1" thickBot="1" x14ac:dyDescent="0.3">
      <c r="B228" s="87"/>
      <c r="C228" s="113" t="s">
        <v>74</v>
      </c>
      <c r="D228" s="114" t="str">
        <f>CONCATENATE("dif ",RIGHT(C227,2),"/",RIGHT(C227-1,2))</f>
        <v>dif 22/21</v>
      </c>
      <c r="E228" s="115" t="s">
        <v>74</v>
      </c>
      <c r="F228" s="114" t="str">
        <f>CONCATENATE("dif ",RIGHT(E227,2),"/",RIGHT(C227,2))</f>
        <v>dif 23/22</v>
      </c>
      <c r="G228" s="115" t="s">
        <v>74</v>
      </c>
      <c r="H228" s="114" t="str">
        <f>CONCATENATE("dif ",RIGHT(G227,2),"/",RIGHT(E227,2))</f>
        <v>dif 24/23</v>
      </c>
      <c r="I228" s="115" t="s">
        <v>74</v>
      </c>
      <c r="J228" s="114" t="str">
        <f>CONCATENATE("dif ",RIGHT(I227,2),"/",RIGHT(G227,2))</f>
        <v>dif 25/24</v>
      </c>
      <c r="K228" s="115" t="s">
        <v>74</v>
      </c>
      <c r="L228" s="114" t="str">
        <f>CONCATENATE("dif ",RIGHT(K227,2),"/",RIGHT(I227,2))</f>
        <v>dif 26/25</v>
      </c>
    </row>
    <row r="229" spans="2:13" x14ac:dyDescent="0.25">
      <c r="B229" s="116" t="s">
        <v>76</v>
      </c>
      <c r="C229" s="187">
        <v>6.3085714285714287</v>
      </c>
      <c r="D229" s="188">
        <v>-3.0109173893199452</v>
      </c>
      <c r="E229" s="187">
        <v>8.6969696969696972</v>
      </c>
      <c r="F229" s="188">
        <f t="shared" ref="F229:H231" si="75">IFERROR(E229-C229,"-")</f>
        <v>2.3883982683982685</v>
      </c>
      <c r="G229" s="187">
        <v>8.581047381546135</v>
      </c>
      <c r="H229" s="188">
        <f t="shared" si="75"/>
        <v>-0.11592231542356224</v>
      </c>
      <c r="I229" s="187">
        <v>7.8496932515337425</v>
      </c>
      <c r="J229" s="188">
        <f t="shared" ref="J229:J231" si="76">IFERROR(I229-G229,"-")</f>
        <v>-0.73135413001239247</v>
      </c>
      <c r="K229" s="187">
        <v>7.712074303405573</v>
      </c>
      <c r="L229" s="188">
        <f t="shared" ref="L229:L235" si="77">IFERROR(K229-I229,"-")</f>
        <v>-0.13761894812816955</v>
      </c>
    </row>
    <row r="230" spans="2:13" x14ac:dyDescent="0.25">
      <c r="B230" s="116" t="s">
        <v>78</v>
      </c>
      <c r="C230" s="187">
        <v>8.6111111111111107</v>
      </c>
      <c r="D230" s="188">
        <v>2.3213914849428861</v>
      </c>
      <c r="E230" s="187">
        <v>7.5101123595505621</v>
      </c>
      <c r="F230" s="188">
        <f t="shared" si="75"/>
        <v>-1.1009987515605486</v>
      </c>
      <c r="G230" s="187">
        <v>7.6536796536796539</v>
      </c>
      <c r="H230" s="188">
        <f t="shared" si="75"/>
        <v>0.14356729412909175</v>
      </c>
      <c r="I230" s="187">
        <v>6.2706552706552703</v>
      </c>
      <c r="J230" s="188">
        <f t="shared" si="76"/>
        <v>-1.3830243830243836</v>
      </c>
      <c r="K230" s="187">
        <v>6.7702349869451695</v>
      </c>
      <c r="L230" s="188">
        <f t="shared" si="77"/>
        <v>0.49957971628989917</v>
      </c>
    </row>
    <row r="231" spans="2:13" x14ac:dyDescent="0.25">
      <c r="B231" s="116" t="s">
        <v>80</v>
      </c>
      <c r="C231" s="187">
        <v>5.25</v>
      </c>
      <c r="D231" s="188">
        <v>-1.930616740088106</v>
      </c>
      <c r="E231" s="187">
        <v>9.2798742138364787</v>
      </c>
      <c r="F231" s="188">
        <f t="shared" si="75"/>
        <v>4.0298742138364787</v>
      </c>
      <c r="G231" s="187">
        <v>7.7043918918918921</v>
      </c>
      <c r="H231" s="188">
        <f t="shared" si="75"/>
        <v>-1.5754823219445866</v>
      </c>
      <c r="I231" s="187">
        <v>7.7165354330708658</v>
      </c>
      <c r="J231" s="188">
        <f t="shared" si="76"/>
        <v>1.2143541178973649E-2</v>
      </c>
      <c r="K231" s="187">
        <v>7.9440789473684212</v>
      </c>
      <c r="L231" s="188">
        <f t="shared" si="77"/>
        <v>0.22754351429755548</v>
      </c>
    </row>
    <row r="232" spans="2:13" x14ac:dyDescent="0.25">
      <c r="B232" s="116" t="s">
        <v>82</v>
      </c>
      <c r="C232" s="187">
        <v>5.2121212121212119</v>
      </c>
      <c r="D232" s="188" t="s">
        <v>257</v>
      </c>
      <c r="E232" s="187">
        <v>7.8366197183098594</v>
      </c>
      <c r="F232" s="188">
        <f>IFERROR(E232-C232,"-")</f>
        <v>2.6244985061886474</v>
      </c>
      <c r="G232" s="187">
        <v>8.6806930693069315</v>
      </c>
      <c r="H232" s="188">
        <f>IFERROR(G232-E232,"-")</f>
        <v>0.84407335099707215</v>
      </c>
      <c r="I232" s="187">
        <v>5.963093145869947</v>
      </c>
      <c r="J232" s="188">
        <f>IFERROR(I232-G232,"-")</f>
        <v>-2.7175999234369845</v>
      </c>
      <c r="K232" s="187">
        <v>5.3320964749536177</v>
      </c>
      <c r="L232" s="188">
        <f t="shared" si="77"/>
        <v>-0.63099667091632927</v>
      </c>
    </row>
    <row r="233" spans="2:13" x14ac:dyDescent="0.25">
      <c r="B233" s="116" t="s">
        <v>84</v>
      </c>
      <c r="C233" s="187">
        <v>4.8250000000000002</v>
      </c>
      <c r="D233" s="188" t="s">
        <v>257</v>
      </c>
      <c r="E233" s="187">
        <v>7.5637065637065639</v>
      </c>
      <c r="F233" s="188">
        <f t="shared" ref="F233:H241" si="78">IFERROR(E233-C233,"-")</f>
        <v>2.7387065637065637</v>
      </c>
      <c r="G233" s="187">
        <v>8.140703517587939</v>
      </c>
      <c r="H233" s="188">
        <f t="shared" si="78"/>
        <v>0.57699695388137506</v>
      </c>
      <c r="I233" s="187">
        <v>11.962085308056873</v>
      </c>
      <c r="J233" s="188">
        <f t="shared" ref="J233:J241" si="79">IFERROR(I233-G233,"-")</f>
        <v>3.8213817904689336</v>
      </c>
      <c r="K233" s="187">
        <v>8.8328530259365987</v>
      </c>
      <c r="L233" s="188">
        <f t="shared" si="77"/>
        <v>-3.1292322821202738</v>
      </c>
    </row>
    <row r="234" spans="2:13" x14ac:dyDescent="0.25">
      <c r="B234" s="116" t="s">
        <v>86</v>
      </c>
      <c r="C234" s="187">
        <v>6.8023255813953485</v>
      </c>
      <c r="D234" s="188" t="s">
        <v>257</v>
      </c>
      <c r="E234" s="187">
        <v>7.7424657534246579</v>
      </c>
      <c r="F234" s="188">
        <f t="shared" si="78"/>
        <v>0.94014017202930944</v>
      </c>
      <c r="G234" s="187">
        <v>8.120075046904315</v>
      </c>
      <c r="H234" s="188">
        <f t="shared" si="78"/>
        <v>0.3776092934796571</v>
      </c>
      <c r="I234" s="187">
        <v>7.7861842105263159</v>
      </c>
      <c r="J234" s="188">
        <f t="shared" si="79"/>
        <v>-0.3338908363779991</v>
      </c>
      <c r="K234" s="187">
        <v>6.4454277286135691</v>
      </c>
      <c r="L234" s="188">
        <f t="shared" si="77"/>
        <v>-1.3407564819127469</v>
      </c>
    </row>
    <row r="235" spans="2:13" x14ac:dyDescent="0.25">
      <c r="B235" s="116" t="s">
        <v>88</v>
      </c>
      <c r="C235" s="187">
        <v>9.1930693069306937</v>
      </c>
      <c r="D235" s="188" t="s">
        <v>257</v>
      </c>
      <c r="E235" s="187">
        <v>6.6090014064697611</v>
      </c>
      <c r="F235" s="188">
        <f t="shared" si="78"/>
        <v>-2.5840679004609326</v>
      </c>
      <c r="G235" s="187">
        <v>7.4171974522292992</v>
      </c>
      <c r="H235" s="188">
        <f t="shared" si="78"/>
        <v>0.80819604575953807</v>
      </c>
      <c r="I235" s="187">
        <v>7.7472924187725631</v>
      </c>
      <c r="J235" s="188">
        <f t="shared" si="79"/>
        <v>0.33009496654326398</v>
      </c>
      <c r="K235" s="187">
        <v>7.7496087636932707</v>
      </c>
      <c r="L235" s="188">
        <f t="shared" si="77"/>
        <v>2.3163449207075359E-3</v>
      </c>
    </row>
    <row r="236" spans="2:13" x14ac:dyDescent="0.25">
      <c r="B236" s="116" t="s">
        <v>90</v>
      </c>
      <c r="C236" s="187">
        <v>4.776859504132231</v>
      </c>
      <c r="D236" s="188">
        <v>-0.23986912040308539</v>
      </c>
      <c r="E236" s="187">
        <v>7.5533199195171026</v>
      </c>
      <c r="F236" s="188">
        <f t="shared" si="78"/>
        <v>2.7764604153848715</v>
      </c>
      <c r="G236" s="187">
        <v>6.4814814814814818</v>
      </c>
      <c r="H236" s="188">
        <f t="shared" si="78"/>
        <v>-1.0718384380356207</v>
      </c>
      <c r="I236" s="187">
        <v>7.8896321070234112</v>
      </c>
      <c r="J236" s="188">
        <f t="shared" si="79"/>
        <v>1.4081506255419294</v>
      </c>
      <c r="K236" s="187"/>
      <c r="L236" s="188"/>
    </row>
    <row r="237" spans="2:13" x14ac:dyDescent="0.25">
      <c r="B237" s="116" t="s">
        <v>92</v>
      </c>
      <c r="C237" s="187">
        <v>6.3159999999999998</v>
      </c>
      <c r="D237" s="188">
        <v>0.26242857142857101</v>
      </c>
      <c r="E237" s="187">
        <v>7.6696165191740411</v>
      </c>
      <c r="F237" s="188">
        <f t="shared" si="78"/>
        <v>1.3536165191740412</v>
      </c>
      <c r="G237" s="187">
        <v>7.8940092165898621</v>
      </c>
      <c r="H237" s="188">
        <f t="shared" si="78"/>
        <v>0.22439269741582102</v>
      </c>
      <c r="I237" s="187">
        <v>7.2243902439024392</v>
      </c>
      <c r="J237" s="188">
        <f t="shared" si="79"/>
        <v>-0.66961897268742288</v>
      </c>
      <c r="K237" s="187"/>
      <c r="L237" s="188"/>
    </row>
    <row r="238" spans="2:13" x14ac:dyDescent="0.25">
      <c r="B238" s="116" t="s">
        <v>94</v>
      </c>
      <c r="C238" s="187">
        <v>5.9019607843137258</v>
      </c>
      <c r="D238" s="188">
        <v>-1.7289915966386555</v>
      </c>
      <c r="E238" s="187">
        <v>6.2601880877742948</v>
      </c>
      <c r="F238" s="188">
        <f t="shared" si="78"/>
        <v>0.35822730346056897</v>
      </c>
      <c r="G238" s="187">
        <v>6.36</v>
      </c>
      <c r="H238" s="188">
        <f t="shared" si="78"/>
        <v>9.9811912225705512E-2</v>
      </c>
      <c r="I238" s="187">
        <v>6.3097713097713095</v>
      </c>
      <c r="J238" s="188">
        <f t="shared" si="79"/>
        <v>-5.0228690228690809E-2</v>
      </c>
      <c r="K238" s="187"/>
      <c r="L238" s="188"/>
    </row>
    <row r="239" spans="2:13" x14ac:dyDescent="0.25">
      <c r="B239" s="116" t="s">
        <v>96</v>
      </c>
      <c r="C239" s="187">
        <v>7.4267515923566876</v>
      </c>
      <c r="D239" s="188">
        <v>1.9406404812455769</v>
      </c>
      <c r="E239" s="187">
        <v>7.8169336384439356</v>
      </c>
      <c r="F239" s="188">
        <f t="shared" si="78"/>
        <v>0.39018204608724805</v>
      </c>
      <c r="G239" s="187">
        <v>6.4905660377358494</v>
      </c>
      <c r="H239" s="188">
        <f t="shared" si="78"/>
        <v>-1.3263676007080862</v>
      </c>
      <c r="I239" s="187">
        <v>6.509615384615385</v>
      </c>
      <c r="J239" s="188">
        <f t="shared" si="79"/>
        <v>1.9049346879535634E-2</v>
      </c>
      <c r="K239" s="187"/>
      <c r="L239" s="188"/>
    </row>
    <row r="240" spans="2:13" x14ac:dyDescent="0.25">
      <c r="B240" s="116" t="s">
        <v>98</v>
      </c>
      <c r="C240" s="187">
        <v>5.7030965391621127</v>
      </c>
      <c r="D240" s="188">
        <v>0.47293780900338245</v>
      </c>
      <c r="E240" s="187">
        <v>6.9157088122605366</v>
      </c>
      <c r="F240" s="188">
        <f t="shared" si="78"/>
        <v>1.2126122730984239</v>
      </c>
      <c r="G240" s="187">
        <v>6.6901408450704229</v>
      </c>
      <c r="H240" s="188">
        <f t="shared" si="78"/>
        <v>-0.22556796719011363</v>
      </c>
      <c r="I240" s="187">
        <v>6.5411985018726595</v>
      </c>
      <c r="J240" s="188">
        <f t="shared" si="79"/>
        <v>-0.14894234319776345</v>
      </c>
      <c r="K240" s="187"/>
      <c r="L240" s="188"/>
    </row>
    <row r="241" spans="2:13" ht="15.75" x14ac:dyDescent="0.25">
      <c r="B241" s="119" t="s">
        <v>32</v>
      </c>
      <c r="C241" s="189">
        <v>6.2224880382775121</v>
      </c>
      <c r="D241" s="190">
        <v>-0.274152788595873</v>
      </c>
      <c r="E241" s="189">
        <v>7.4526143790849675</v>
      </c>
      <c r="F241" s="190">
        <f t="shared" si="78"/>
        <v>1.2301263408074554</v>
      </c>
      <c r="G241" s="189">
        <v>7.5222679306027542</v>
      </c>
      <c r="H241" s="190">
        <f t="shared" si="78"/>
        <v>6.9653551517786738E-2</v>
      </c>
      <c r="I241" s="189">
        <v>7.2019002375296912</v>
      </c>
      <c r="J241" s="190">
        <f t="shared" si="79"/>
        <v>-0.32036769307306301</v>
      </c>
      <c r="K241" s="189">
        <v>7.1590118302018091</v>
      </c>
      <c r="L241" s="190">
        <v>-0.36175968315130635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4" t="s">
        <v>311</v>
      </c>
      <c r="C246" s="274"/>
      <c r="D246" s="274"/>
      <c r="E246" s="274"/>
      <c r="F246" s="274"/>
      <c r="G246" s="274"/>
      <c r="H246" s="274"/>
      <c r="I246" s="274"/>
      <c r="J246" s="274"/>
      <c r="K246" s="274"/>
      <c r="L246" s="274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9" t="s">
        <v>133</v>
      </c>
      <c r="D248" s="300"/>
      <c r="E248" s="300"/>
      <c r="F248" s="300"/>
      <c r="G248" s="300"/>
      <c r="H248" s="300"/>
      <c r="I248" s="300"/>
      <c r="J248" s="300"/>
      <c r="K248" s="300"/>
      <c r="L248" s="300"/>
    </row>
    <row r="249" spans="2:13" ht="22.5" thickTop="1" thickBot="1" x14ac:dyDescent="0.3">
      <c r="B249" s="112"/>
      <c r="C249" s="304">
        <f t="shared" ref="C249" si="80">E249-1</f>
        <v>2022</v>
      </c>
      <c r="D249" s="302"/>
      <c r="E249" s="301">
        <f t="shared" ref="E249" si="81">G249-1</f>
        <v>2023</v>
      </c>
      <c r="F249" s="302"/>
      <c r="G249" s="301">
        <f t="shared" ref="G249" si="82">I249-1</f>
        <v>2024</v>
      </c>
      <c r="H249" s="302"/>
      <c r="I249" s="301">
        <f>K249-1</f>
        <v>2025</v>
      </c>
      <c r="J249" s="302"/>
      <c r="K249" s="301">
        <v>2026</v>
      </c>
      <c r="L249" s="303"/>
    </row>
    <row r="250" spans="2:13" ht="16.5" thickTop="1" thickBot="1" x14ac:dyDescent="0.3">
      <c r="B250" s="87"/>
      <c r="C250" s="113" t="s">
        <v>74</v>
      </c>
      <c r="D250" s="114" t="str">
        <f>CONCATENATE("dif ",RIGHT(C249,2),"/",RIGHT(C249-1,2))</f>
        <v>dif 22/21</v>
      </c>
      <c r="E250" s="115" t="s">
        <v>74</v>
      </c>
      <c r="F250" s="114" t="str">
        <f>CONCATENATE("dif ",RIGHT(E249,2),"/",RIGHT(C249,2))</f>
        <v>dif 23/22</v>
      </c>
      <c r="G250" s="115" t="s">
        <v>74</v>
      </c>
      <c r="H250" s="114" t="str">
        <f>CONCATENATE("dif ",RIGHT(G249,2),"/",RIGHT(E249,2))</f>
        <v>dif 24/23</v>
      </c>
      <c r="I250" s="115" t="s">
        <v>74</v>
      </c>
      <c r="J250" s="114" t="str">
        <f>CONCATENATE("dif ",RIGHT(I249,2),"/",RIGHT(G249,2))</f>
        <v>dif 25/24</v>
      </c>
      <c r="K250" s="115" t="s">
        <v>74</v>
      </c>
      <c r="L250" s="114" t="str">
        <f>CONCATENATE("dif ",RIGHT(K249,2),"/",RIGHT(I249,2))</f>
        <v>dif 26/25</v>
      </c>
    </row>
    <row r="251" spans="2:13" x14ac:dyDescent="0.25">
      <c r="B251" s="116" t="s">
        <v>76</v>
      </c>
      <c r="C251" s="187">
        <v>5.2777777777777777</v>
      </c>
      <c r="D251" s="188">
        <v>-2.35561011092926</v>
      </c>
      <c r="E251" s="187">
        <v>7.5425414364640888</v>
      </c>
      <c r="F251" s="188">
        <f t="shared" ref="F251:H253" si="83">IFERROR(E251-C251,"-")</f>
        <v>2.2647636586863111</v>
      </c>
      <c r="G251" s="187">
        <v>8.3298969072164954</v>
      </c>
      <c r="H251" s="188">
        <f t="shared" si="83"/>
        <v>0.78735547075240664</v>
      </c>
      <c r="I251" s="187">
        <v>7.822289156626506</v>
      </c>
      <c r="J251" s="188">
        <f t="shared" ref="J251:J253" si="84">IFERROR(I251-G251,"-")</f>
        <v>-0.50760775058998941</v>
      </c>
      <c r="K251" s="187">
        <v>8.3127413127413128</v>
      </c>
      <c r="L251" s="188">
        <f t="shared" ref="L251:L257" si="85">IFERROR(K251-I251,"-")</f>
        <v>0.49045215611480675</v>
      </c>
    </row>
    <row r="252" spans="2:13" x14ac:dyDescent="0.25">
      <c r="B252" s="116" t="s">
        <v>78</v>
      </c>
      <c r="C252" s="187">
        <v>12</v>
      </c>
      <c r="D252" s="188">
        <v>5.0889513108614235</v>
      </c>
      <c r="E252" s="187">
        <v>8.927819548872181</v>
      </c>
      <c r="F252" s="188">
        <f t="shared" si="83"/>
        <v>-3.072180451127819</v>
      </c>
      <c r="G252" s="187">
        <v>7.9670846394984327</v>
      </c>
      <c r="H252" s="188">
        <f t="shared" si="83"/>
        <v>-0.96073490937374828</v>
      </c>
      <c r="I252" s="187">
        <v>7.8127147766323022</v>
      </c>
      <c r="J252" s="188">
        <f t="shared" si="84"/>
        <v>-0.15436986286613052</v>
      </c>
      <c r="K252" s="187">
        <v>9.8221258134490235</v>
      </c>
      <c r="L252" s="188">
        <f t="shared" si="85"/>
        <v>2.0094110368167213</v>
      </c>
    </row>
    <row r="253" spans="2:13" x14ac:dyDescent="0.25">
      <c r="B253" s="116" t="s">
        <v>80</v>
      </c>
      <c r="C253" s="187">
        <v>1</v>
      </c>
      <c r="D253" s="188">
        <v>-10.471631205673759</v>
      </c>
      <c r="E253" s="187">
        <v>8.277899343544858</v>
      </c>
      <c r="F253" s="188">
        <f t="shared" si="83"/>
        <v>7.277899343544858</v>
      </c>
      <c r="G253" s="187">
        <v>8.0641282565130261</v>
      </c>
      <c r="H253" s="188">
        <f t="shared" si="83"/>
        <v>-0.2137710870318319</v>
      </c>
      <c r="I253" s="187">
        <v>7.9</v>
      </c>
      <c r="J253" s="188">
        <f t="shared" si="84"/>
        <v>-0.16412825651302576</v>
      </c>
      <c r="K253" s="187">
        <v>7.8731117824773413</v>
      </c>
      <c r="L253" s="188">
        <f t="shared" si="85"/>
        <v>-2.6888217522659019E-2</v>
      </c>
    </row>
    <row r="254" spans="2:13" x14ac:dyDescent="0.25">
      <c r="B254" s="116" t="s">
        <v>82</v>
      </c>
      <c r="C254" s="187" t="s">
        <v>257</v>
      </c>
      <c r="D254" s="188" t="s">
        <v>257</v>
      </c>
      <c r="E254" s="187">
        <v>9.1930693069306937</v>
      </c>
      <c r="F254" s="188" t="str">
        <f>IFERROR(E254-C254,"-")</f>
        <v>-</v>
      </c>
      <c r="G254" s="187">
        <v>7.3793103448275863</v>
      </c>
      <c r="H254" s="188">
        <f>IFERROR(G254-E254,"-")</f>
        <v>-1.8137589621031074</v>
      </c>
      <c r="I254" s="187">
        <v>8.34375</v>
      </c>
      <c r="J254" s="188">
        <f>IFERROR(I254-G254,"-")</f>
        <v>0.9644396551724137</v>
      </c>
      <c r="K254" s="187">
        <v>9.9316770186335397</v>
      </c>
      <c r="L254" s="188">
        <f t="shared" si="85"/>
        <v>1.5879270186335397</v>
      </c>
    </row>
    <row r="255" spans="2:13" x14ac:dyDescent="0.25">
      <c r="B255" s="116" t="s">
        <v>84</v>
      </c>
      <c r="C255" s="187">
        <v>4.5999999999999996</v>
      </c>
      <c r="D255" s="188" t="s">
        <v>257</v>
      </c>
      <c r="E255" s="187">
        <v>5.1111111111111107</v>
      </c>
      <c r="F255" s="188">
        <f t="shared" ref="F255:H263" si="86">IFERROR(E255-C255,"-")</f>
        <v>0.51111111111111107</v>
      </c>
      <c r="G255" s="187">
        <v>8.7727272727272734</v>
      </c>
      <c r="H255" s="188">
        <f t="shared" si="86"/>
        <v>3.6616161616161627</v>
      </c>
      <c r="I255" s="187">
        <v>13.555555555555555</v>
      </c>
      <c r="J255" s="188">
        <f t="shared" ref="J255:J263" si="87">IFERROR(I255-G255,"-")</f>
        <v>4.782828282828282</v>
      </c>
      <c r="K255" s="187">
        <v>6.4666666666666668</v>
      </c>
      <c r="L255" s="188">
        <f t="shared" si="85"/>
        <v>-7.0888888888888886</v>
      </c>
    </row>
    <row r="256" spans="2:13" x14ac:dyDescent="0.25">
      <c r="B256" s="116" t="s">
        <v>86</v>
      </c>
      <c r="C256" s="187">
        <v>10</v>
      </c>
      <c r="D256" s="188" t="s">
        <v>257</v>
      </c>
      <c r="E256" s="187">
        <v>3</v>
      </c>
      <c r="F256" s="188">
        <f t="shared" si="86"/>
        <v>-7</v>
      </c>
      <c r="G256" s="187">
        <v>4.666666666666667</v>
      </c>
      <c r="H256" s="188">
        <f t="shared" si="86"/>
        <v>1.666666666666667</v>
      </c>
      <c r="I256" s="187">
        <v>5.9130434782608692</v>
      </c>
      <c r="J256" s="188">
        <f t="shared" si="87"/>
        <v>1.2463768115942022</v>
      </c>
      <c r="K256" s="187">
        <v>3.4444444444444446</v>
      </c>
      <c r="L256" s="188">
        <f t="shared" si="85"/>
        <v>-2.4685990338164245</v>
      </c>
    </row>
    <row r="257" spans="2:13" x14ac:dyDescent="0.25">
      <c r="B257" s="116" t="s">
        <v>88</v>
      </c>
      <c r="C257" s="187">
        <v>7.9285714285714288</v>
      </c>
      <c r="D257" s="188" t="s">
        <v>257</v>
      </c>
      <c r="E257" s="187">
        <v>7.8571428571428568</v>
      </c>
      <c r="F257" s="188">
        <f t="shared" si="86"/>
        <v>-7.1428571428572063E-2</v>
      </c>
      <c r="G257" s="187">
        <v>8.4705882352941178</v>
      </c>
      <c r="H257" s="188">
        <f t="shared" si="86"/>
        <v>0.61344537815126099</v>
      </c>
      <c r="I257" s="187">
        <v>9</v>
      </c>
      <c r="J257" s="188">
        <f t="shared" si="87"/>
        <v>0.52941176470588225</v>
      </c>
      <c r="K257" s="187">
        <v>10.766666666666667</v>
      </c>
      <c r="L257" s="188">
        <f t="shared" si="85"/>
        <v>1.7666666666666675</v>
      </c>
    </row>
    <row r="258" spans="2:13" x14ac:dyDescent="0.25">
      <c r="B258" s="116" t="s">
        <v>90</v>
      </c>
      <c r="C258" s="187" t="s">
        <v>257</v>
      </c>
      <c r="D258" s="188" t="s">
        <v>257</v>
      </c>
      <c r="E258" s="187">
        <v>7.333333333333333</v>
      </c>
      <c r="F258" s="188" t="str">
        <f t="shared" si="86"/>
        <v>-</v>
      </c>
      <c r="G258" s="187">
        <v>6.44</v>
      </c>
      <c r="H258" s="188">
        <f t="shared" si="86"/>
        <v>-0.89333333333333265</v>
      </c>
      <c r="I258" s="187">
        <v>10.363636363636363</v>
      </c>
      <c r="J258" s="188">
        <f t="shared" si="87"/>
        <v>3.9236363636363629</v>
      </c>
      <c r="K258" s="187"/>
      <c r="L258" s="188"/>
    </row>
    <row r="259" spans="2:13" x14ac:dyDescent="0.25">
      <c r="B259" s="116" t="s">
        <v>92</v>
      </c>
      <c r="C259" s="187">
        <v>6.666666666666667</v>
      </c>
      <c r="D259" s="188">
        <v>3.666666666666667</v>
      </c>
      <c r="E259" s="187">
        <v>3.8333333333333335</v>
      </c>
      <c r="F259" s="188">
        <f t="shared" si="86"/>
        <v>-2.8333333333333335</v>
      </c>
      <c r="G259" s="187">
        <v>9.4</v>
      </c>
      <c r="H259" s="188">
        <f t="shared" si="86"/>
        <v>5.5666666666666664</v>
      </c>
      <c r="I259" s="187">
        <v>9.8235294117647065</v>
      </c>
      <c r="J259" s="188">
        <f t="shared" si="87"/>
        <v>0.42352941176470615</v>
      </c>
      <c r="K259" s="187"/>
      <c r="L259" s="188"/>
    </row>
    <row r="260" spans="2:13" x14ac:dyDescent="0.25">
      <c r="B260" s="116" t="s">
        <v>94</v>
      </c>
      <c r="C260" s="187">
        <v>6.0175438596491224</v>
      </c>
      <c r="D260" s="188">
        <v>4.5175438596491224</v>
      </c>
      <c r="E260" s="187">
        <v>7.0779220779220777</v>
      </c>
      <c r="F260" s="188">
        <f t="shared" si="86"/>
        <v>1.0603782182729553</v>
      </c>
      <c r="G260" s="187">
        <v>6.3295454545454541</v>
      </c>
      <c r="H260" s="188">
        <f t="shared" si="86"/>
        <v>-0.74837662337662358</v>
      </c>
      <c r="I260" s="187">
        <v>6.1895424836601309</v>
      </c>
      <c r="J260" s="188">
        <f t="shared" si="87"/>
        <v>-0.14000297088532321</v>
      </c>
      <c r="K260" s="187"/>
      <c r="L260" s="188"/>
    </row>
    <row r="261" spans="2:13" x14ac:dyDescent="0.25">
      <c r="B261" s="116" t="s">
        <v>96</v>
      </c>
      <c r="C261" s="187">
        <v>6.7192374350086652</v>
      </c>
      <c r="D261" s="188">
        <v>3.0525707683419987</v>
      </c>
      <c r="E261" s="187">
        <v>6.2519181585677748</v>
      </c>
      <c r="F261" s="188">
        <f t="shared" si="86"/>
        <v>-0.46731927644089044</v>
      </c>
      <c r="G261" s="187">
        <v>7.6789883268482493</v>
      </c>
      <c r="H261" s="188">
        <f t="shared" si="86"/>
        <v>1.4270701682804745</v>
      </c>
      <c r="I261" s="187">
        <v>6.1292639138240572</v>
      </c>
      <c r="J261" s="188">
        <f t="shared" si="87"/>
        <v>-1.5497244130241921</v>
      </c>
      <c r="K261" s="187"/>
      <c r="L261" s="188"/>
    </row>
    <row r="262" spans="2:13" x14ac:dyDescent="0.25">
      <c r="B262" s="116" t="s">
        <v>98</v>
      </c>
      <c r="C262" s="187">
        <v>7.9391480730223121</v>
      </c>
      <c r="D262" s="188">
        <v>-0.56085192697768793</v>
      </c>
      <c r="E262" s="187">
        <v>7.2767857142857144</v>
      </c>
      <c r="F262" s="188">
        <f t="shared" si="86"/>
        <v>-0.66236235873659766</v>
      </c>
      <c r="G262" s="187">
        <v>7.2662721893491122</v>
      </c>
      <c r="H262" s="188">
        <f t="shared" si="86"/>
        <v>-1.0513524936602181E-2</v>
      </c>
      <c r="I262" s="187">
        <v>8.4467120181405893</v>
      </c>
      <c r="J262" s="188">
        <f t="shared" si="87"/>
        <v>1.180439828791477</v>
      </c>
      <c r="K262" s="187"/>
      <c r="L262" s="188"/>
    </row>
    <row r="263" spans="2:13" ht="15.75" x14ac:dyDescent="0.25">
      <c r="B263" s="119" t="s">
        <v>32</v>
      </c>
      <c r="C263" s="189">
        <v>7.0028129395218004</v>
      </c>
      <c r="D263" s="190">
        <v>-0.764746433899119</v>
      </c>
      <c r="E263" s="189">
        <v>7.6292986731654482</v>
      </c>
      <c r="F263" s="190">
        <f t="shared" si="86"/>
        <v>0.62648573364364779</v>
      </c>
      <c r="G263" s="189">
        <v>7.7333729216152021</v>
      </c>
      <c r="H263" s="190">
        <f t="shared" si="86"/>
        <v>0.10407424844975388</v>
      </c>
      <c r="I263" s="189">
        <v>7.6590126291618832</v>
      </c>
      <c r="J263" s="190">
        <f t="shared" si="87"/>
        <v>-7.4360292453318877E-2</v>
      </c>
      <c r="K263" s="189">
        <v>8.6471849865951746</v>
      </c>
      <c r="L263" s="190">
        <v>0.70054724256046708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4" t="s">
        <v>312</v>
      </c>
      <c r="C268" s="274"/>
      <c r="D268" s="274"/>
      <c r="E268" s="274"/>
      <c r="F268" s="274"/>
      <c r="G268" s="274"/>
      <c r="H268" s="274"/>
      <c r="I268" s="274"/>
      <c r="J268" s="274"/>
      <c r="K268" s="274"/>
      <c r="L268" s="274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9" t="s">
        <v>136</v>
      </c>
      <c r="D270" s="300"/>
      <c r="E270" s="300"/>
      <c r="F270" s="300"/>
      <c r="G270" s="300"/>
      <c r="H270" s="300"/>
      <c r="I270" s="300"/>
      <c r="J270" s="300"/>
      <c r="K270" s="300"/>
      <c r="L270" s="300"/>
    </row>
    <row r="271" spans="2:13" ht="22.5" thickTop="1" thickBot="1" x14ac:dyDescent="0.3">
      <c r="B271" s="112"/>
      <c r="C271" s="304">
        <f t="shared" ref="C271" si="88">E271-1</f>
        <v>2022</v>
      </c>
      <c r="D271" s="302"/>
      <c r="E271" s="301">
        <f t="shared" ref="E271" si="89">G271-1</f>
        <v>2023</v>
      </c>
      <c r="F271" s="302"/>
      <c r="G271" s="301">
        <f t="shared" ref="G271" si="90">I271-1</f>
        <v>2024</v>
      </c>
      <c r="H271" s="302"/>
      <c r="I271" s="301">
        <f>K271-1</f>
        <v>2025</v>
      </c>
      <c r="J271" s="302"/>
      <c r="K271" s="301">
        <v>2026</v>
      </c>
      <c r="L271" s="303"/>
    </row>
    <row r="272" spans="2:13" ht="16.5" thickTop="1" thickBot="1" x14ac:dyDescent="0.3">
      <c r="B272" s="87"/>
      <c r="C272" s="113" t="s">
        <v>74</v>
      </c>
      <c r="D272" s="114" t="str">
        <f>CONCATENATE("dif ",RIGHT(C271,2),"/",RIGHT(C271-1,2))</f>
        <v>dif 22/21</v>
      </c>
      <c r="E272" s="115" t="s">
        <v>74</v>
      </c>
      <c r="F272" s="114" t="str">
        <f>CONCATENATE("dif ",RIGHT(E271,2),"/",RIGHT(C271,2))</f>
        <v>dif 23/22</v>
      </c>
      <c r="G272" s="115" t="s">
        <v>74</v>
      </c>
      <c r="H272" s="114" t="str">
        <f>CONCATENATE("dif ",RIGHT(G271,2),"/",RIGHT(E271,2))</f>
        <v>dif 24/23</v>
      </c>
      <c r="I272" s="115" t="s">
        <v>74</v>
      </c>
      <c r="J272" s="114" t="str">
        <f>CONCATENATE("dif ",RIGHT(I271,2),"/",RIGHT(G271,2))</f>
        <v>dif 25/24</v>
      </c>
      <c r="K272" s="115" t="s">
        <v>74</v>
      </c>
      <c r="L272" s="114" t="str">
        <f>CONCATENATE("dif ",RIGHT(K271,2),"/",RIGHT(I271,2))</f>
        <v>dif 26/25</v>
      </c>
    </row>
    <row r="273" spans="2:12" x14ac:dyDescent="0.25">
      <c r="B273" s="116" t="s">
        <v>76</v>
      </c>
      <c r="C273" s="187" t="s">
        <v>155</v>
      </c>
      <c r="D273" s="188">
        <v>0.16095760787282387</v>
      </c>
      <c r="E273" s="187">
        <v>7.5795454545454541</v>
      </c>
      <c r="F273" s="188" t="str">
        <f t="shared" ref="F273:H275" si="91">IFERROR(E273-C273,"-")</f>
        <v>-</v>
      </c>
      <c r="G273" s="187">
        <v>7.1013513513513518</v>
      </c>
      <c r="H273" s="188">
        <f t="shared" si="91"/>
        <v>-0.47819410319410238</v>
      </c>
      <c r="I273" s="187">
        <v>7.7660818713450288</v>
      </c>
      <c r="J273" s="188">
        <f t="shared" ref="J273:J275" si="92">IFERROR(I273-G273,"-")</f>
        <v>0.66473051999367705</v>
      </c>
      <c r="K273" s="187">
        <v>8.139204545454545</v>
      </c>
      <c r="L273" s="188">
        <f t="shared" ref="L273:L279" si="93">IFERROR(K273-I273,"-")</f>
        <v>0.37312267410951616</v>
      </c>
    </row>
    <row r="274" spans="2:12" x14ac:dyDescent="0.25">
      <c r="B274" s="116" t="s">
        <v>78</v>
      </c>
      <c r="C274" s="187">
        <v>3.1818181818181817</v>
      </c>
      <c r="D274" s="188">
        <v>-3.7106748673013739</v>
      </c>
      <c r="E274" s="187">
        <v>7.9409190371991247</v>
      </c>
      <c r="F274" s="188">
        <f t="shared" si="91"/>
        <v>4.7591008553809431</v>
      </c>
      <c r="G274" s="187">
        <v>7.9557739557739557</v>
      </c>
      <c r="H274" s="188">
        <f t="shared" si="91"/>
        <v>1.4854918574831011E-2</v>
      </c>
      <c r="I274" s="187">
        <v>8.9305555555555554</v>
      </c>
      <c r="J274" s="188">
        <f t="shared" si="92"/>
        <v>0.97478159978159962</v>
      </c>
      <c r="K274" s="187">
        <v>9.30859375</v>
      </c>
      <c r="L274" s="188">
        <f t="shared" si="93"/>
        <v>0.37803819444444464</v>
      </c>
    </row>
    <row r="275" spans="2:12" x14ac:dyDescent="0.25">
      <c r="B275" s="116" t="s">
        <v>80</v>
      </c>
      <c r="C275" s="187">
        <v>4.2666666666666666</v>
      </c>
      <c r="D275" s="188">
        <v>-4.6452276064610869</v>
      </c>
      <c r="E275" s="187">
        <v>8.3464285714285715</v>
      </c>
      <c r="F275" s="188">
        <f t="shared" si="91"/>
        <v>4.0797619047619049</v>
      </c>
      <c r="G275" s="187">
        <v>6.3968609865470851</v>
      </c>
      <c r="H275" s="188">
        <f t="shared" si="91"/>
        <v>-1.9495675848814864</v>
      </c>
      <c r="I275" s="187">
        <v>7.2537764350453173</v>
      </c>
      <c r="J275" s="188">
        <f t="shared" si="92"/>
        <v>0.8569154484982322</v>
      </c>
      <c r="K275" s="187">
        <v>8.0743243243243246</v>
      </c>
      <c r="L275" s="188">
        <f t="shared" si="93"/>
        <v>0.82054788927900724</v>
      </c>
    </row>
    <row r="276" spans="2:12" x14ac:dyDescent="0.25">
      <c r="B276" s="116" t="s">
        <v>82</v>
      </c>
      <c r="C276" s="187" t="s">
        <v>257</v>
      </c>
      <c r="D276" s="188" t="s">
        <v>257</v>
      </c>
      <c r="E276" s="187">
        <v>8.6014234875444835</v>
      </c>
      <c r="F276" s="188" t="str">
        <f>IFERROR(E276-C276,"-")</f>
        <v>-</v>
      </c>
      <c r="G276" s="187">
        <v>9.5833333333333339</v>
      </c>
      <c r="H276" s="188">
        <f>IFERROR(G276-E276,"-")</f>
        <v>0.98190984578885043</v>
      </c>
      <c r="I276" s="187">
        <v>9.4421052631578952</v>
      </c>
      <c r="J276" s="188">
        <f>IFERROR(I276-G276,"-")</f>
        <v>-0.1412280701754387</v>
      </c>
      <c r="K276" s="187">
        <v>7.9352941176470591</v>
      </c>
      <c r="L276" s="188">
        <f t="shared" si="93"/>
        <v>-1.5068111455108362</v>
      </c>
    </row>
    <row r="277" spans="2:12" x14ac:dyDescent="0.25">
      <c r="B277" s="116" t="s">
        <v>84</v>
      </c>
      <c r="C277" s="187">
        <v>3.6666666666666665</v>
      </c>
      <c r="D277" s="188" t="s">
        <v>257</v>
      </c>
      <c r="E277" s="187">
        <v>4.75</v>
      </c>
      <c r="F277" s="188">
        <f t="shared" ref="F277:H285" si="94">IFERROR(E277-C277,"-")</f>
        <v>1.0833333333333335</v>
      </c>
      <c r="G277" s="187">
        <v>5.0714285714285712</v>
      </c>
      <c r="H277" s="188">
        <f t="shared" si="94"/>
        <v>0.32142857142857117</v>
      </c>
      <c r="I277" s="187">
        <v>5.6428571428571432</v>
      </c>
      <c r="J277" s="188">
        <f t="shared" ref="J277:J285" si="95">IFERROR(I277-G277,"-")</f>
        <v>0.57142857142857206</v>
      </c>
      <c r="K277" s="187">
        <v>3.875</v>
      </c>
      <c r="L277" s="188">
        <f t="shared" si="93"/>
        <v>-1.7678571428571432</v>
      </c>
    </row>
    <row r="278" spans="2:12" x14ac:dyDescent="0.25">
      <c r="B278" s="116" t="s">
        <v>86</v>
      </c>
      <c r="C278" s="187">
        <v>2.75</v>
      </c>
      <c r="D278" s="188" t="s">
        <v>257</v>
      </c>
      <c r="E278" s="187">
        <v>3.8181818181818183</v>
      </c>
      <c r="F278" s="188">
        <f t="shared" si="94"/>
        <v>1.0681818181818183</v>
      </c>
      <c r="G278" s="187">
        <v>4.8</v>
      </c>
      <c r="H278" s="188">
        <f t="shared" si="94"/>
        <v>0.98181818181818148</v>
      </c>
      <c r="I278" s="187">
        <v>7.2173913043478262</v>
      </c>
      <c r="J278" s="188">
        <f t="shared" si="95"/>
        <v>2.4173913043478263</v>
      </c>
      <c r="K278" s="187">
        <v>3.8461538461538463</v>
      </c>
      <c r="L278" s="188">
        <f t="shared" si="93"/>
        <v>-3.3712374581939799</v>
      </c>
    </row>
    <row r="279" spans="2:12" x14ac:dyDescent="0.25">
      <c r="B279" s="116" t="s">
        <v>88</v>
      </c>
      <c r="C279" s="187">
        <v>2</v>
      </c>
      <c r="D279" s="188" t="s">
        <v>257</v>
      </c>
      <c r="E279" s="187">
        <v>9</v>
      </c>
      <c r="F279" s="188">
        <f t="shared" si="94"/>
        <v>7</v>
      </c>
      <c r="G279" s="187">
        <v>5.84</v>
      </c>
      <c r="H279" s="188">
        <f t="shared" si="94"/>
        <v>-3.16</v>
      </c>
      <c r="I279" s="187">
        <v>6.44</v>
      </c>
      <c r="J279" s="188">
        <f t="shared" si="95"/>
        <v>0.60000000000000053</v>
      </c>
      <c r="K279" s="187">
        <v>8.5714285714285712</v>
      </c>
      <c r="L279" s="188">
        <f t="shared" si="93"/>
        <v>2.1314285714285708</v>
      </c>
    </row>
    <row r="280" spans="2:12" x14ac:dyDescent="0.25">
      <c r="B280" s="116" t="s">
        <v>90</v>
      </c>
      <c r="C280" s="187" t="s">
        <v>257</v>
      </c>
      <c r="D280" s="188" t="s">
        <v>257</v>
      </c>
      <c r="E280" s="187">
        <v>5.875</v>
      </c>
      <c r="F280" s="188" t="str">
        <f t="shared" si="94"/>
        <v>-</v>
      </c>
      <c r="G280" s="187">
        <v>1</v>
      </c>
      <c r="H280" s="188">
        <f t="shared" si="94"/>
        <v>-4.875</v>
      </c>
      <c r="I280" s="187">
        <v>9.5</v>
      </c>
      <c r="J280" s="188">
        <f t="shared" si="95"/>
        <v>8.5</v>
      </c>
      <c r="K280" s="187"/>
      <c r="L280" s="188"/>
    </row>
    <row r="281" spans="2:12" x14ac:dyDescent="0.25">
      <c r="B281" s="116" t="s">
        <v>92</v>
      </c>
      <c r="C281" s="187" t="s">
        <v>257</v>
      </c>
      <c r="D281" s="188" t="s">
        <v>257</v>
      </c>
      <c r="E281" s="187">
        <v>4.8181818181818183</v>
      </c>
      <c r="F281" s="188" t="str">
        <f t="shared" si="94"/>
        <v>-</v>
      </c>
      <c r="G281" s="187">
        <v>8.5</v>
      </c>
      <c r="H281" s="188">
        <f t="shared" si="94"/>
        <v>3.6818181818181817</v>
      </c>
      <c r="I281" s="187">
        <v>3.7142857142857144</v>
      </c>
      <c r="J281" s="188">
        <f t="shared" si="95"/>
        <v>-4.7857142857142856</v>
      </c>
      <c r="K281" s="187"/>
      <c r="L281" s="188"/>
    </row>
    <row r="282" spans="2:12" x14ac:dyDescent="0.25">
      <c r="B282" s="116" t="s">
        <v>94</v>
      </c>
      <c r="C282" s="187">
        <v>3.140845070422535</v>
      </c>
      <c r="D282" s="188">
        <v>-2.6661724734371139</v>
      </c>
      <c r="E282" s="187">
        <v>4.2424242424242422</v>
      </c>
      <c r="F282" s="188">
        <f t="shared" si="94"/>
        <v>1.1015791720017072</v>
      </c>
      <c r="G282" s="187">
        <v>4.9301310043668121</v>
      </c>
      <c r="H282" s="188">
        <f t="shared" si="94"/>
        <v>0.68770676194256986</v>
      </c>
      <c r="I282" s="187">
        <v>5.6008771929824563</v>
      </c>
      <c r="J282" s="188">
        <f t="shared" si="95"/>
        <v>0.67074618861564428</v>
      </c>
      <c r="K282" s="187"/>
      <c r="L282" s="188"/>
    </row>
    <row r="283" spans="2:12" x14ac:dyDescent="0.25">
      <c r="B283" s="116" t="s">
        <v>96</v>
      </c>
      <c r="C283" s="187">
        <v>7.8885941644562338</v>
      </c>
      <c r="D283" s="188">
        <v>-0.68283440697233733</v>
      </c>
      <c r="E283" s="187">
        <v>7.3499079189686922</v>
      </c>
      <c r="F283" s="188">
        <f t="shared" si="94"/>
        <v>-0.53868624548754163</v>
      </c>
      <c r="G283" s="187">
        <v>6.8747591522158</v>
      </c>
      <c r="H283" s="188">
        <f t="shared" si="94"/>
        <v>-0.47514876675289219</v>
      </c>
      <c r="I283" s="187">
        <v>6.5634095634095635</v>
      </c>
      <c r="J283" s="188">
        <f t="shared" si="95"/>
        <v>-0.31134958880623653</v>
      </c>
      <c r="K283" s="187"/>
      <c r="L283" s="188"/>
    </row>
    <row r="284" spans="2:12" x14ac:dyDescent="0.25">
      <c r="B284" s="116" t="s">
        <v>98</v>
      </c>
      <c r="C284" s="187">
        <v>7.285333333333333</v>
      </c>
      <c r="D284" s="188">
        <v>2.702</v>
      </c>
      <c r="E284" s="187">
        <v>6.8734622144112478</v>
      </c>
      <c r="F284" s="188">
        <f t="shared" si="94"/>
        <v>-0.41187111892208517</v>
      </c>
      <c r="G284" s="187">
        <v>7.6053719008264462</v>
      </c>
      <c r="H284" s="188">
        <f t="shared" si="94"/>
        <v>0.73190968641519838</v>
      </c>
      <c r="I284" s="187">
        <v>8.007299270072993</v>
      </c>
      <c r="J284" s="188">
        <f t="shared" si="95"/>
        <v>0.40192736924654682</v>
      </c>
      <c r="K284" s="187"/>
      <c r="L284" s="188"/>
    </row>
    <row r="285" spans="2:12" ht="15.75" x14ac:dyDescent="0.25">
      <c r="B285" s="119" t="s">
        <v>32</v>
      </c>
      <c r="C285" s="189">
        <v>6.7138331573389651</v>
      </c>
      <c r="D285" s="190">
        <v>-0.57480881796967687</v>
      </c>
      <c r="E285" s="189">
        <v>7.4112959112959116</v>
      </c>
      <c r="F285" s="190">
        <f t="shared" si="94"/>
        <v>0.69746275395694646</v>
      </c>
      <c r="G285" s="189">
        <v>7.0406073446327682</v>
      </c>
      <c r="H285" s="190">
        <f t="shared" si="94"/>
        <v>-0.37068856666314343</v>
      </c>
      <c r="I285" s="189">
        <v>7.4385264092321348</v>
      </c>
      <c r="J285" s="190">
        <f t="shared" si="95"/>
        <v>0.39791906459936666</v>
      </c>
      <c r="K285" s="189">
        <v>8.2513513513513512</v>
      </c>
      <c r="L285" s="190">
        <v>0.26208480394526923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9FEA-C0D0-4FCE-9FD7-B209666CA716}">
  <sheetPr>
    <tabColor theme="4" tint="0.79998168889431442"/>
  </sheetPr>
  <dimension ref="A4:M111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192"/>
    <col min="12" max="12" width="13.5703125" style="192" bestFit="1" customWidth="1"/>
  </cols>
  <sheetData>
    <row r="4" spans="1:13" ht="48.75" customHeight="1" thickBot="1" x14ac:dyDescent="0.3">
      <c r="B4" s="274" t="s">
        <v>301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91"/>
      <c r="D5" s="191"/>
      <c r="E5" s="191"/>
      <c r="F5" s="191"/>
      <c r="G5" s="191"/>
      <c r="H5" s="191"/>
      <c r="I5" s="191"/>
      <c r="J5" s="191"/>
      <c r="K5" s="39"/>
      <c r="L5" s="39"/>
      <c r="M5" s="1" t="s">
        <v>72</v>
      </c>
    </row>
    <row r="6" spans="1:13" ht="22.5" thickTop="1" thickBot="1" x14ac:dyDescent="0.3">
      <c r="B6" s="111" t="s">
        <v>32</v>
      </c>
      <c r="C6" s="310" t="s">
        <v>137</v>
      </c>
      <c r="D6" s="311"/>
      <c r="E6" s="311"/>
      <c r="F6" s="311"/>
      <c r="G6" s="311"/>
      <c r="H6" s="311"/>
      <c r="I6" s="311"/>
      <c r="J6" s="311"/>
      <c r="K6" s="311"/>
      <c r="L6" s="311"/>
    </row>
    <row r="7" spans="1:13" ht="22.5" thickTop="1" thickBot="1" x14ac:dyDescent="0.3">
      <c r="B7" s="112"/>
      <c r="C7" s="304">
        <f t="shared" ref="C7" si="0">E7-1</f>
        <v>2022</v>
      </c>
      <c r="D7" s="302"/>
      <c r="E7" s="301">
        <f t="shared" ref="E7" si="1">G7-1</f>
        <v>2023</v>
      </c>
      <c r="F7" s="302"/>
      <c r="G7" s="301">
        <f t="shared" ref="G7" si="2">I7-1</f>
        <v>2024</v>
      </c>
      <c r="H7" s="302"/>
      <c r="I7" s="301">
        <f>K7-1</f>
        <v>2025</v>
      </c>
      <c r="J7" s="302"/>
      <c r="K7" s="301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CONCATENATE("def ",RIGHT(K7,2),"/",RIGHT(I7,2))</f>
        <v>def 26/25</v>
      </c>
    </row>
    <row r="9" spans="1:13" x14ac:dyDescent="0.25">
      <c r="A9" s="1" t="s">
        <v>75</v>
      </c>
      <c r="B9" s="116" t="s">
        <v>76</v>
      </c>
      <c r="C9" s="187">
        <v>7.3644056930375692</v>
      </c>
      <c r="D9" s="188">
        <v>3.1109909413101065</v>
      </c>
      <c r="E9" s="187">
        <v>7.2885726989773234</v>
      </c>
      <c r="F9" s="188">
        <f t="shared" ref="F9:H21" si="3">IFERROR(E9-C9,"-")</f>
        <v>-7.5832994060245795E-2</v>
      </c>
      <c r="G9" s="187">
        <v>7.5802932298404482</v>
      </c>
      <c r="H9" s="188">
        <f t="shared" si="3"/>
        <v>0.29172053086312477</v>
      </c>
      <c r="I9" s="187">
        <v>7.5436789772727275</v>
      </c>
      <c r="J9" s="188">
        <f t="shared" ref="J9:J21" si="4">IFERROR(I9-G9,"-")</f>
        <v>-3.6614252567720662E-2</v>
      </c>
      <c r="K9" s="187">
        <v>7.274397679014422</v>
      </c>
      <c r="L9" s="188">
        <f t="shared" ref="L9:L15" si="5">IFERROR(K9-I9,"-")</f>
        <v>-0.26928129825830549</v>
      </c>
    </row>
    <row r="10" spans="1:13" x14ac:dyDescent="0.25">
      <c r="A10" s="1" t="s">
        <v>77</v>
      </c>
      <c r="B10" s="116" t="s">
        <v>78</v>
      </c>
      <c r="C10" s="187">
        <v>6.5212775777716239</v>
      </c>
      <c r="D10" s="188">
        <v>2.9164090285992774</v>
      </c>
      <c r="E10" s="187">
        <v>6.7735424066533829</v>
      </c>
      <c r="F10" s="188">
        <f t="shared" si="3"/>
        <v>0.25226482888175905</v>
      </c>
      <c r="G10" s="187">
        <v>6.9712386605911121</v>
      </c>
      <c r="H10" s="188">
        <f t="shared" si="3"/>
        <v>0.19769625393772916</v>
      </c>
      <c r="I10" s="187">
        <v>7.2220742967575688</v>
      </c>
      <c r="J10" s="188">
        <f t="shared" si="4"/>
        <v>0.25083563616645677</v>
      </c>
      <c r="K10" s="187">
        <v>7.6326716445091964</v>
      </c>
      <c r="L10" s="188">
        <f t="shared" si="5"/>
        <v>0.41059734775162759</v>
      </c>
    </row>
    <row r="11" spans="1:13" x14ac:dyDescent="0.25">
      <c r="A11" s="1" t="s">
        <v>79</v>
      </c>
      <c r="B11" s="116" t="s">
        <v>80</v>
      </c>
      <c r="C11" s="187">
        <v>6.6980792586928164</v>
      </c>
      <c r="D11" s="188">
        <v>2.607371702808833</v>
      </c>
      <c r="E11" s="187">
        <v>6.7377011388261332</v>
      </c>
      <c r="F11" s="188">
        <f t="shared" si="3"/>
        <v>3.96218801333168E-2</v>
      </c>
      <c r="G11" s="187">
        <v>6.4654920309986839</v>
      </c>
      <c r="H11" s="188">
        <f t="shared" si="3"/>
        <v>-0.27220910782744934</v>
      </c>
      <c r="I11" s="187">
        <v>6.9178930739170204</v>
      </c>
      <c r="J11" s="188">
        <f t="shared" si="4"/>
        <v>0.45240104291833649</v>
      </c>
      <c r="K11" s="187">
        <v>7.1122186087764501</v>
      </c>
      <c r="L11" s="188">
        <f t="shared" si="5"/>
        <v>0.19432553485942972</v>
      </c>
    </row>
    <row r="12" spans="1:13" x14ac:dyDescent="0.25">
      <c r="A12" s="1" t="s">
        <v>81</v>
      </c>
      <c r="B12" s="116" t="s">
        <v>82</v>
      </c>
      <c r="C12" s="187">
        <v>6.3827739181384446</v>
      </c>
      <c r="D12" s="188">
        <v>2.955882381700258</v>
      </c>
      <c r="E12" s="187">
        <v>6.1673905637881115</v>
      </c>
      <c r="F12" s="188">
        <f t="shared" si="3"/>
        <v>-0.21538335435033318</v>
      </c>
      <c r="G12" s="187">
        <v>6.965188020716055</v>
      </c>
      <c r="H12" s="188">
        <f t="shared" si="3"/>
        <v>0.79779745692794357</v>
      </c>
      <c r="I12" s="187">
        <v>6.8137684550908393</v>
      </c>
      <c r="J12" s="188">
        <f t="shared" si="4"/>
        <v>-0.15141956562521575</v>
      </c>
      <c r="K12" s="187">
        <v>6.6024670353041257</v>
      </c>
      <c r="L12" s="188">
        <f t="shared" si="5"/>
        <v>-0.21130141978671357</v>
      </c>
    </row>
    <row r="13" spans="1:13" x14ac:dyDescent="0.25">
      <c r="A13" s="1" t="s">
        <v>83</v>
      </c>
      <c r="B13" s="116" t="s">
        <v>84</v>
      </c>
      <c r="C13" s="187">
        <v>6.2174707421855713</v>
      </c>
      <c r="D13" s="188">
        <v>2.6858863951241614</v>
      </c>
      <c r="E13" s="187">
        <v>6.5183552234649831</v>
      </c>
      <c r="F13" s="188">
        <f t="shared" si="3"/>
        <v>0.30088448127941181</v>
      </c>
      <c r="G13" s="187">
        <v>6.820077615250117</v>
      </c>
      <c r="H13" s="188">
        <f t="shared" si="3"/>
        <v>0.30172239178513394</v>
      </c>
      <c r="I13" s="187">
        <v>7.3308251433251437</v>
      </c>
      <c r="J13" s="188">
        <f t="shared" si="4"/>
        <v>0.51074752807502666</v>
      </c>
      <c r="K13" s="187">
        <v>6.3049797884234966</v>
      </c>
      <c r="L13" s="188">
        <f t="shared" si="5"/>
        <v>-1.0258453549016471</v>
      </c>
    </row>
    <row r="14" spans="1:13" x14ac:dyDescent="0.25">
      <c r="A14" s="1" t="s">
        <v>85</v>
      </c>
      <c r="B14" s="116" t="s">
        <v>86</v>
      </c>
      <c r="C14" s="187">
        <v>7.000953086942709</v>
      </c>
      <c r="D14" s="188">
        <v>2.0577652910458131</v>
      </c>
      <c r="E14" s="187">
        <v>6.7547590790410634</v>
      </c>
      <c r="F14" s="188">
        <f t="shared" si="3"/>
        <v>-0.24619400790164558</v>
      </c>
      <c r="G14" s="187">
        <v>6.8785517271573049</v>
      </c>
      <c r="H14" s="188">
        <f t="shared" si="3"/>
        <v>0.12379264811624147</v>
      </c>
      <c r="I14" s="187">
        <v>6.7413964333520449</v>
      </c>
      <c r="J14" s="188">
        <f t="shared" si="4"/>
        <v>-0.13715529380526004</v>
      </c>
      <c r="K14" s="187">
        <v>6.2243847963945278</v>
      </c>
      <c r="L14" s="188">
        <f t="shared" si="5"/>
        <v>-0.51701163695751706</v>
      </c>
    </row>
    <row r="15" spans="1:13" x14ac:dyDescent="0.25">
      <c r="A15" s="1" t="s">
        <v>87</v>
      </c>
      <c r="B15" s="116" t="s">
        <v>88</v>
      </c>
      <c r="C15" s="187">
        <v>6.9023408766388297</v>
      </c>
      <c r="D15" s="188">
        <v>0.92465225740015633</v>
      </c>
      <c r="E15" s="187">
        <v>6.6886318097614454</v>
      </c>
      <c r="F15" s="188">
        <f t="shared" si="3"/>
        <v>-0.21370906687738422</v>
      </c>
      <c r="G15" s="187">
        <v>6.9805567830313739</v>
      </c>
      <c r="H15" s="188">
        <f t="shared" si="3"/>
        <v>0.2919249732699285</v>
      </c>
      <c r="I15" s="187">
        <v>6.7038852318259874</v>
      </c>
      <c r="J15" s="188">
        <f t="shared" si="4"/>
        <v>-0.27667155120538656</v>
      </c>
      <c r="K15" s="187">
        <v>6.6453985942678173</v>
      </c>
      <c r="L15" s="188">
        <f t="shared" si="5"/>
        <v>-5.8486637558170074E-2</v>
      </c>
    </row>
    <row r="16" spans="1:13" x14ac:dyDescent="0.25">
      <c r="A16" s="1" t="s">
        <v>89</v>
      </c>
      <c r="B16" s="116" t="s">
        <v>90</v>
      </c>
      <c r="C16" s="187">
        <v>7.2397501926274384</v>
      </c>
      <c r="D16" s="188">
        <v>2.0405068130561901</v>
      </c>
      <c r="E16" s="187">
        <v>7.1337124926456168</v>
      </c>
      <c r="F16" s="188">
        <f t="shared" si="3"/>
        <v>-0.10603769998182155</v>
      </c>
      <c r="G16" s="187">
        <v>7.0900904459101861</v>
      </c>
      <c r="H16" s="188">
        <f t="shared" si="3"/>
        <v>-4.3622046735430686E-2</v>
      </c>
      <c r="I16" s="187">
        <v>7.4288856592953376</v>
      </c>
      <c r="J16" s="188">
        <f t="shared" si="4"/>
        <v>0.33879521338515151</v>
      </c>
      <c r="K16" s="187"/>
      <c r="L16" s="188"/>
    </row>
    <row r="17" spans="1:13" x14ac:dyDescent="0.25">
      <c r="A17" s="1" t="s">
        <v>91</v>
      </c>
      <c r="B17" s="116" t="s">
        <v>92</v>
      </c>
      <c r="C17" s="187">
        <v>6.7605067064083455</v>
      </c>
      <c r="D17" s="188">
        <v>0.92917114604940121</v>
      </c>
      <c r="E17" s="187">
        <v>6.8220845019451737</v>
      </c>
      <c r="F17" s="188">
        <f t="shared" si="3"/>
        <v>6.1577795536828184E-2</v>
      </c>
      <c r="G17" s="187">
        <v>6.8866018317439339</v>
      </c>
      <c r="H17" s="188">
        <f t="shared" si="3"/>
        <v>6.4517329798760237E-2</v>
      </c>
      <c r="I17" s="187">
        <v>6.7704580121202129</v>
      </c>
      <c r="J17" s="188">
        <f t="shared" si="4"/>
        <v>-0.116143819623721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6.9025843149549875</v>
      </c>
      <c r="D18" s="188">
        <v>0.97436478167927465</v>
      </c>
      <c r="E18" s="187">
        <v>6.8264086055904345</v>
      </c>
      <c r="F18" s="188">
        <f t="shared" si="3"/>
        <v>-7.6175709364552979E-2</v>
      </c>
      <c r="G18" s="187">
        <v>6.499798836911598</v>
      </c>
      <c r="H18" s="188">
        <f t="shared" si="3"/>
        <v>-0.32660976867883651</v>
      </c>
      <c r="I18" s="187">
        <v>6.8760667623291294</v>
      </c>
      <c r="J18" s="188">
        <f t="shared" si="4"/>
        <v>0.3762679254175314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7.2594999762797094</v>
      </c>
      <c r="D19" s="188">
        <v>0.32866017388027391</v>
      </c>
      <c r="E19" s="187">
        <v>6.7909695542611646</v>
      </c>
      <c r="F19" s="188">
        <f t="shared" si="3"/>
        <v>-0.46853042201854489</v>
      </c>
      <c r="G19" s="187">
        <v>6.9614775499721784</v>
      </c>
      <c r="H19" s="188">
        <f t="shared" si="3"/>
        <v>0.17050799571101383</v>
      </c>
      <c r="I19" s="187">
        <v>6.9672299465240641</v>
      </c>
      <c r="J19" s="188">
        <f t="shared" si="4"/>
        <v>5.7523965518857523E-3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6.700858000858001</v>
      </c>
      <c r="D20" s="188">
        <v>0.47294655726722024</v>
      </c>
      <c r="E20" s="187">
        <v>6.5663159638803741</v>
      </c>
      <c r="F20" s="188">
        <f t="shared" si="3"/>
        <v>-0.1345420369776269</v>
      </c>
      <c r="G20" s="187">
        <v>6.8930442249892661</v>
      </c>
      <c r="H20" s="188">
        <f t="shared" si="3"/>
        <v>0.32672826110889197</v>
      </c>
      <c r="I20" s="187">
        <v>6.7914762814654814</v>
      </c>
      <c r="J20" s="188">
        <f t="shared" si="4"/>
        <v>-0.10156794352378462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6.8179177263924213</v>
      </c>
      <c r="D21" s="190">
        <v>1.295929212291556</v>
      </c>
      <c r="E21" s="189">
        <v>6.757255964867916</v>
      </c>
      <c r="F21" s="190">
        <f t="shared" si="3"/>
        <v>-6.0661761524505309E-2</v>
      </c>
      <c r="G21" s="189">
        <v>6.9053546037801281</v>
      </c>
      <c r="H21" s="190">
        <f t="shared" si="3"/>
        <v>0.14809863891221209</v>
      </c>
      <c r="I21" s="189">
        <v>6.9984252461204735</v>
      </c>
      <c r="J21" s="190">
        <f t="shared" si="4"/>
        <v>9.3070642340345344E-2</v>
      </c>
      <c r="K21" s="189">
        <v>6.8126303935514461</v>
      </c>
      <c r="L21" s="190">
        <v>-0.20726998262907159</v>
      </c>
    </row>
    <row r="22" spans="1:13" ht="6" customHeight="1" x14ac:dyDescent="0.25"/>
    <row r="23" spans="1:13" x14ac:dyDescent="0.25">
      <c r="B23" s="107" t="s">
        <v>57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</row>
    <row r="24" spans="1:13" x14ac:dyDescent="0.25">
      <c r="L24" s="194"/>
    </row>
    <row r="26" spans="1:13" ht="48.75" customHeight="1" thickBot="1" x14ac:dyDescent="0.3">
      <c r="B26" s="274" t="s">
        <v>313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91"/>
      <c r="D27" s="191"/>
      <c r="E27" s="191"/>
      <c r="F27" s="191"/>
      <c r="G27" s="191"/>
      <c r="H27" s="191"/>
      <c r="I27" s="191"/>
      <c r="J27" s="191"/>
      <c r="K27" s="39"/>
      <c r="L27" s="39"/>
      <c r="M27" s="1" t="s">
        <v>100</v>
      </c>
    </row>
    <row r="28" spans="1:13" ht="22.5" thickTop="1" thickBot="1" x14ac:dyDescent="0.3">
      <c r="B28" s="123" t="s">
        <v>101</v>
      </c>
      <c r="C28" s="310" t="s">
        <v>142</v>
      </c>
      <c r="D28" s="311"/>
      <c r="E28" s="311"/>
      <c r="F28" s="311"/>
      <c r="G28" s="311"/>
      <c r="H28" s="311"/>
      <c r="I28" s="311"/>
      <c r="J28" s="311"/>
      <c r="K28" s="311"/>
      <c r="L28" s="311"/>
    </row>
    <row r="29" spans="1:13" ht="22.5" thickTop="1" thickBot="1" x14ac:dyDescent="0.3">
      <c r="B29" s="112"/>
      <c r="C29" s="304">
        <f t="shared" ref="C29" si="6">E29-1</f>
        <v>2022</v>
      </c>
      <c r="D29" s="302"/>
      <c r="E29" s="301">
        <f t="shared" ref="E29" si="7">G29-1</f>
        <v>2023</v>
      </c>
      <c r="F29" s="302"/>
      <c r="G29" s="301">
        <f t="shared" ref="G29" si="8">I29-1</f>
        <v>2024</v>
      </c>
      <c r="H29" s="302"/>
      <c r="I29" s="301">
        <f>K29-1</f>
        <v>2025</v>
      </c>
      <c r="J29" s="302"/>
      <c r="K29" s="301"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CONCATENATE("def ",RIGHT(K29,2),"/",RIGHT(I29,2))</f>
        <v>def 26/25</v>
      </c>
    </row>
    <row r="31" spans="1:13" x14ac:dyDescent="0.25">
      <c r="B31" s="116" t="s">
        <v>76</v>
      </c>
      <c r="C31" s="187">
        <v>7.4232942910967319</v>
      </c>
      <c r="D31" s="188">
        <v>3.3737301140329823</v>
      </c>
      <c r="E31" s="187">
        <v>7.3121399847842623</v>
      </c>
      <c r="F31" s="188">
        <f t="shared" ref="F31:H43" si="9">IFERROR(E31-C31,"-")</f>
        <v>-0.11115430631246959</v>
      </c>
      <c r="G31" s="187">
        <v>7.686111996599724</v>
      </c>
      <c r="H31" s="188">
        <f t="shared" si="9"/>
        <v>0.37397201181546169</v>
      </c>
      <c r="I31" s="187">
        <v>7.6305019305019304</v>
      </c>
      <c r="J31" s="188">
        <f t="shared" ref="J31:J43" si="10">IFERROR(I31-G31,"-")</f>
        <v>-5.561006609779362E-2</v>
      </c>
      <c r="K31" s="187">
        <v>7.0866267671034979</v>
      </c>
      <c r="L31" s="188">
        <f>IFERROR(K31-I31,"-")</f>
        <v>-0.54387516339843245</v>
      </c>
    </row>
    <row r="32" spans="1:13" x14ac:dyDescent="0.25">
      <c r="B32" s="116" t="s">
        <v>78</v>
      </c>
      <c r="C32" s="187">
        <v>6.4787005649717511</v>
      </c>
      <c r="D32" s="188">
        <v>3.1138326991045515</v>
      </c>
      <c r="E32" s="187">
        <v>6.7495257166947722</v>
      </c>
      <c r="F32" s="188">
        <f t="shared" si="9"/>
        <v>0.27082515172302113</v>
      </c>
      <c r="G32" s="187">
        <v>7.0446694460988688</v>
      </c>
      <c r="H32" s="188">
        <f t="shared" si="9"/>
        <v>0.29514372940409661</v>
      </c>
      <c r="I32" s="187">
        <v>7.1990871891721753</v>
      </c>
      <c r="J32" s="188">
        <f t="shared" si="10"/>
        <v>0.15441774307330647</v>
      </c>
      <c r="K32" s="187">
        <v>7.5514403292181074</v>
      </c>
      <c r="L32" s="188">
        <f t="shared" ref="L32:L37" si="11">IFERROR(K32-I32,"-")</f>
        <v>0.3523531400459321</v>
      </c>
    </row>
    <row r="33" spans="2:13" x14ac:dyDescent="0.25">
      <c r="B33" s="116" t="s">
        <v>80</v>
      </c>
      <c r="C33" s="187">
        <v>6.8313158042902993</v>
      </c>
      <c r="D33" s="188">
        <v>2.9047723162326156</v>
      </c>
      <c r="E33" s="187">
        <v>6.7355343379730819</v>
      </c>
      <c r="F33" s="188">
        <f t="shared" si="9"/>
        <v>-9.5781466317217401E-2</v>
      </c>
      <c r="G33" s="187">
        <v>6.5830399855582638</v>
      </c>
      <c r="H33" s="188">
        <f t="shared" si="9"/>
        <v>-0.15249435241481812</v>
      </c>
      <c r="I33" s="187">
        <v>6.8430692311616754</v>
      </c>
      <c r="J33" s="188">
        <f t="shared" si="10"/>
        <v>0.26002924560341167</v>
      </c>
      <c r="K33" s="187">
        <v>7.0064256608504856</v>
      </c>
      <c r="L33" s="188">
        <f t="shared" si="11"/>
        <v>0.16335642968881015</v>
      </c>
    </row>
    <row r="34" spans="2:13" x14ac:dyDescent="0.25">
      <c r="B34" s="116" t="s">
        <v>82</v>
      </c>
      <c r="C34" s="187">
        <v>6.5079556291723133</v>
      </c>
      <c r="D34" s="188">
        <v>3.3441039498867378</v>
      </c>
      <c r="E34" s="187">
        <v>6.2256879784812744</v>
      </c>
      <c r="F34" s="188">
        <f t="shared" si="9"/>
        <v>-0.28226765069103887</v>
      </c>
      <c r="G34" s="187">
        <v>7.0874621376027696</v>
      </c>
      <c r="H34" s="188">
        <f t="shared" si="9"/>
        <v>0.86177415912149513</v>
      </c>
      <c r="I34" s="187">
        <v>6.8284109816971714</v>
      </c>
      <c r="J34" s="188">
        <f t="shared" si="10"/>
        <v>-0.25905115590559813</v>
      </c>
      <c r="K34" s="187">
        <v>6.4662548262548265</v>
      </c>
      <c r="L34" s="188">
        <f t="shared" si="11"/>
        <v>-0.36215615544234492</v>
      </c>
    </row>
    <row r="35" spans="2:13" x14ac:dyDescent="0.25">
      <c r="B35" s="116" t="s">
        <v>84</v>
      </c>
      <c r="C35" s="187">
        <v>6.3496859616363945</v>
      </c>
      <c r="D35" s="188">
        <v>2.9412059313505723</v>
      </c>
      <c r="E35" s="187">
        <v>6.6629379024337005</v>
      </c>
      <c r="F35" s="188">
        <f t="shared" si="9"/>
        <v>0.31325194079730601</v>
      </c>
      <c r="G35" s="187">
        <v>7.071705031574659</v>
      </c>
      <c r="H35" s="188">
        <f t="shared" si="9"/>
        <v>0.40876712914095847</v>
      </c>
      <c r="I35" s="187">
        <v>7.8248397332124586</v>
      </c>
      <c r="J35" s="188">
        <f t="shared" si="10"/>
        <v>0.75313470163779961</v>
      </c>
      <c r="K35" s="187">
        <v>6.2958345849604482</v>
      </c>
      <c r="L35" s="188">
        <f t="shared" si="11"/>
        <v>-1.5290051482520104</v>
      </c>
    </row>
    <row r="36" spans="2:13" x14ac:dyDescent="0.25">
      <c r="B36" s="116" t="s">
        <v>86</v>
      </c>
      <c r="C36" s="187">
        <v>7.3215162773125115</v>
      </c>
      <c r="D36" s="188">
        <v>2.1037947583251695</v>
      </c>
      <c r="E36" s="187">
        <v>6.9370747342968002</v>
      </c>
      <c r="F36" s="188">
        <f t="shared" si="9"/>
        <v>-0.38444154301571132</v>
      </c>
      <c r="G36" s="187">
        <v>7.119649250246459</v>
      </c>
      <c r="H36" s="188">
        <f t="shared" si="9"/>
        <v>0.18257451594965879</v>
      </c>
      <c r="I36" s="187">
        <v>6.8711458333333333</v>
      </c>
      <c r="J36" s="188">
        <f t="shared" si="10"/>
        <v>-0.24850341691312572</v>
      </c>
      <c r="K36" s="187">
        <v>6.3864532256513797</v>
      </c>
      <c r="L36" s="188">
        <f t="shared" si="11"/>
        <v>-0.48469260768195355</v>
      </c>
    </row>
    <row r="37" spans="2:13" x14ac:dyDescent="0.25">
      <c r="B37" s="116" t="s">
        <v>88</v>
      </c>
      <c r="C37" s="187">
        <v>7.2865069625993701</v>
      </c>
      <c r="D37" s="188">
        <v>1.3285055143734468</v>
      </c>
      <c r="E37" s="187">
        <v>6.7086975914362172</v>
      </c>
      <c r="F37" s="188">
        <f t="shared" si="9"/>
        <v>-0.5778093711631529</v>
      </c>
      <c r="G37" s="187">
        <v>7.1540335151987531</v>
      </c>
      <c r="H37" s="188">
        <f t="shared" si="9"/>
        <v>0.44533592376253583</v>
      </c>
      <c r="I37" s="187">
        <v>6.7409203102961914</v>
      </c>
      <c r="J37" s="188">
        <f t="shared" si="10"/>
        <v>-0.41311320490256165</v>
      </c>
      <c r="K37" s="187">
        <v>6.6802577040908275</v>
      </c>
      <c r="L37" s="188">
        <f t="shared" si="11"/>
        <v>-6.06626062053639E-2</v>
      </c>
    </row>
    <row r="38" spans="2:13" x14ac:dyDescent="0.25">
      <c r="B38" s="116" t="s">
        <v>90</v>
      </c>
      <c r="C38" s="187">
        <v>7.3807104118825428</v>
      </c>
      <c r="D38" s="188">
        <v>2.3495235431956738</v>
      </c>
      <c r="E38" s="187">
        <v>7.3794321023981171</v>
      </c>
      <c r="F38" s="188">
        <f t="shared" si="9"/>
        <v>-1.2783094844257548E-3</v>
      </c>
      <c r="G38" s="187">
        <v>7.2201022146507663</v>
      </c>
      <c r="H38" s="188">
        <f t="shared" si="9"/>
        <v>-0.1593298877473508</v>
      </c>
      <c r="I38" s="187">
        <v>7.6395521243417353</v>
      </c>
      <c r="J38" s="188">
        <f t="shared" si="10"/>
        <v>0.41944990969096896</v>
      </c>
      <c r="K38" s="187"/>
      <c r="L38" s="188"/>
    </row>
    <row r="39" spans="2:13" x14ac:dyDescent="0.25">
      <c r="B39" s="116" t="s">
        <v>92</v>
      </c>
      <c r="C39" s="187">
        <v>6.9096228868660594</v>
      </c>
      <c r="D39" s="188">
        <v>1.0193929579072325</v>
      </c>
      <c r="E39" s="187">
        <v>6.9975186104218361</v>
      </c>
      <c r="F39" s="188">
        <f t="shared" si="9"/>
        <v>8.7895723555776684E-2</v>
      </c>
      <c r="G39" s="187">
        <v>7.0984699200185464</v>
      </c>
      <c r="H39" s="188">
        <f t="shared" si="9"/>
        <v>0.10095130959671028</v>
      </c>
      <c r="I39" s="187">
        <v>6.7718217497143423</v>
      </c>
      <c r="J39" s="188">
        <f t="shared" si="10"/>
        <v>-0.32664817030420412</v>
      </c>
      <c r="K39" s="187"/>
      <c r="L39" s="188"/>
    </row>
    <row r="40" spans="2:13" x14ac:dyDescent="0.25">
      <c r="B40" s="116" t="s">
        <v>94</v>
      </c>
      <c r="C40" s="187">
        <v>6.9936959076824445</v>
      </c>
      <c r="D40" s="188">
        <v>1.0342584841194604</v>
      </c>
      <c r="E40" s="187">
        <v>6.9798752558230195</v>
      </c>
      <c r="F40" s="188">
        <f t="shared" si="9"/>
        <v>-1.3820651859425048E-2</v>
      </c>
      <c r="G40" s="187">
        <v>6.6309703145768717</v>
      </c>
      <c r="H40" s="188">
        <f t="shared" si="9"/>
        <v>-0.34890494124614779</v>
      </c>
      <c r="I40" s="187">
        <v>6.9331755533899484</v>
      </c>
      <c r="J40" s="188">
        <f t="shared" si="10"/>
        <v>0.3022052388130767</v>
      </c>
      <c r="K40" s="187"/>
      <c r="L40" s="188"/>
    </row>
    <row r="41" spans="2:13" x14ac:dyDescent="0.25">
      <c r="B41" s="116" t="s">
        <v>96</v>
      </c>
      <c r="C41" s="187">
        <v>7.5262712888029952</v>
      </c>
      <c r="D41" s="188">
        <v>0.58520919134279392</v>
      </c>
      <c r="E41" s="187">
        <v>6.7701183875318449</v>
      </c>
      <c r="F41" s="188">
        <f t="shared" si="9"/>
        <v>-0.75615290127115031</v>
      </c>
      <c r="G41" s="187">
        <v>7.0974414220307027</v>
      </c>
      <c r="H41" s="188">
        <f t="shared" si="9"/>
        <v>0.3273230344988578</v>
      </c>
      <c r="I41" s="187">
        <v>6.8880963702647016</v>
      </c>
      <c r="J41" s="188">
        <f t="shared" si="10"/>
        <v>-0.20934505176600116</v>
      </c>
      <c r="K41" s="187"/>
      <c r="L41" s="188"/>
    </row>
    <row r="42" spans="2:13" x14ac:dyDescent="0.25">
      <c r="B42" s="116" t="s">
        <v>98</v>
      </c>
      <c r="C42" s="187">
        <v>6.8146903504560727</v>
      </c>
      <c r="D42" s="188">
        <v>0.5630815578469619</v>
      </c>
      <c r="E42" s="187">
        <v>6.5663884479492038</v>
      </c>
      <c r="F42" s="188">
        <f t="shared" si="9"/>
        <v>-0.2483019025068689</v>
      </c>
      <c r="G42" s="187">
        <v>7.0378726397229885</v>
      </c>
      <c r="H42" s="188">
        <f t="shared" si="9"/>
        <v>0.47148419177378464</v>
      </c>
      <c r="I42" s="187">
        <v>6.807446642779249</v>
      </c>
      <c r="J42" s="188">
        <f t="shared" si="10"/>
        <v>-0.23042599694373944</v>
      </c>
      <c r="K42" s="187"/>
      <c r="L42" s="188"/>
    </row>
    <row r="43" spans="2:13" ht="15.75" x14ac:dyDescent="0.25">
      <c r="B43" s="119" t="s">
        <v>32</v>
      </c>
      <c r="C43" s="189">
        <v>6.9692850855190303</v>
      </c>
      <c r="D43" s="190">
        <v>1.4935496022014219</v>
      </c>
      <c r="E43" s="189">
        <v>6.8348160417955119</v>
      </c>
      <c r="F43" s="190">
        <f t="shared" si="9"/>
        <v>-0.13446904372351831</v>
      </c>
      <c r="G43" s="189">
        <v>7.0569585993995014</v>
      </c>
      <c r="H43" s="190">
        <f t="shared" si="9"/>
        <v>0.22214255760398949</v>
      </c>
      <c r="I43" s="189">
        <v>7.0596536599406301</v>
      </c>
      <c r="J43" s="190">
        <f t="shared" si="10"/>
        <v>2.6950605411286688E-3</v>
      </c>
      <c r="K43" s="189">
        <v>6.7641064474253572</v>
      </c>
      <c r="L43" s="190">
        <v>-0.33514667954305821</v>
      </c>
    </row>
    <row r="44" spans="2:13" ht="6" customHeight="1" x14ac:dyDescent="0.25"/>
    <row r="45" spans="2:13" x14ac:dyDescent="0.25">
      <c r="B45" s="107" t="s">
        <v>57</v>
      </c>
      <c r="C45" s="193"/>
      <c r="D45" s="193"/>
      <c r="E45" s="193"/>
      <c r="F45" s="193"/>
      <c r="G45" s="193"/>
      <c r="H45" s="193"/>
      <c r="I45" s="193"/>
      <c r="J45" s="193"/>
      <c r="K45" s="193"/>
      <c r="L45" s="193"/>
    </row>
    <row r="48" spans="2:13" ht="48.75" customHeight="1" thickBot="1" x14ac:dyDescent="0.3">
      <c r="B48" s="274" t="s">
        <v>314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91"/>
      <c r="D49" s="191"/>
      <c r="E49" s="191"/>
      <c r="F49" s="191"/>
      <c r="G49" s="191"/>
      <c r="H49" s="191"/>
      <c r="I49" s="191"/>
      <c r="J49" s="191"/>
      <c r="K49" s="39"/>
      <c r="L49" s="39"/>
      <c r="M49" s="1" t="s">
        <v>104</v>
      </c>
    </row>
    <row r="50" spans="1:13" ht="22.5" thickTop="1" thickBot="1" x14ac:dyDescent="0.3">
      <c r="B50" s="112"/>
      <c r="C50" s="310" t="s">
        <v>63</v>
      </c>
      <c r="D50" s="311"/>
      <c r="E50" s="311"/>
      <c r="F50" s="311"/>
      <c r="G50" s="311"/>
      <c r="H50" s="311"/>
      <c r="I50" s="311"/>
      <c r="J50" s="311"/>
      <c r="K50" s="311"/>
      <c r="L50" s="311"/>
    </row>
    <row r="51" spans="1:13" ht="22.5" thickTop="1" thickBot="1" x14ac:dyDescent="0.3">
      <c r="B51" s="112"/>
      <c r="C51" s="304">
        <f t="shared" ref="C51" si="12">E51-1</f>
        <v>2022</v>
      </c>
      <c r="D51" s="302"/>
      <c r="E51" s="301">
        <f t="shared" ref="E51" si="13">G51-1</f>
        <v>2023</v>
      </c>
      <c r="F51" s="302"/>
      <c r="G51" s="301">
        <f t="shared" ref="G51" si="14">I51-1</f>
        <v>2024</v>
      </c>
      <c r="H51" s="302"/>
      <c r="I51" s="301">
        <f>K51-1</f>
        <v>2025</v>
      </c>
      <c r="J51" s="302"/>
      <c r="K51" s="301"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CONCATENATE("def ",RIGHT(K51,2),"/",RIGHT(I51,2))</f>
        <v>def 26/25</v>
      </c>
    </row>
    <row r="53" spans="1:13" x14ac:dyDescent="0.25">
      <c r="A53" s="1"/>
      <c r="B53" s="116" t="s">
        <v>76</v>
      </c>
      <c r="C53" s="187">
        <v>7.9259781077273219</v>
      </c>
      <c r="D53" s="188" t="s">
        <v>257</v>
      </c>
      <c r="E53" s="187">
        <v>7.5696016069635084</v>
      </c>
      <c r="F53" s="188">
        <f t="shared" ref="F53:H65" si="15">IFERROR(E53-C53,"-")</f>
        <v>-0.35637650076381355</v>
      </c>
      <c r="G53" s="187">
        <v>7.7964280918490667</v>
      </c>
      <c r="H53" s="188">
        <f t="shared" si="15"/>
        <v>0.22682648488555834</v>
      </c>
      <c r="I53" s="187">
        <v>7.7086852477477477</v>
      </c>
      <c r="J53" s="188">
        <f t="shared" ref="J53:J65" si="16">IFERROR(I53-G53,"-")</f>
        <v>-8.7742844101319051E-2</v>
      </c>
      <c r="K53" s="187">
        <v>7.155983317292268</v>
      </c>
      <c r="L53" s="188">
        <f>IFERROR(K53-I53,"-")</f>
        <v>-0.55270193045547966</v>
      </c>
    </row>
    <row r="54" spans="1:13" x14ac:dyDescent="0.25">
      <c r="A54" s="1"/>
      <c r="B54" s="116" t="s">
        <v>78</v>
      </c>
      <c r="C54" s="187">
        <v>6.6174134790528232</v>
      </c>
      <c r="D54" s="188" t="s">
        <v>257</v>
      </c>
      <c r="E54" s="187">
        <v>7.1070247129791788</v>
      </c>
      <c r="F54" s="188">
        <f t="shared" si="15"/>
        <v>0.48961123392635564</v>
      </c>
      <c r="G54" s="187">
        <v>7.2324605998983227</v>
      </c>
      <c r="H54" s="188">
        <f t="shared" si="15"/>
        <v>0.12543588691914387</v>
      </c>
      <c r="I54" s="187">
        <v>7.367411718026716</v>
      </c>
      <c r="J54" s="188">
        <f t="shared" si="16"/>
        <v>0.13495111812839333</v>
      </c>
      <c r="K54" s="187">
        <v>7.8410682064236736</v>
      </c>
      <c r="L54" s="188">
        <f t="shared" ref="L54:L59" si="17">IFERROR(K54-I54,"-")</f>
        <v>0.47365648839695762</v>
      </c>
    </row>
    <row r="55" spans="1:13" x14ac:dyDescent="0.25">
      <c r="A55" s="1"/>
      <c r="B55" s="116" t="s">
        <v>80</v>
      </c>
      <c r="C55" s="187">
        <v>6.8081226387678004</v>
      </c>
      <c r="D55" s="188" t="s">
        <v>257</v>
      </c>
      <c r="E55" s="187">
        <v>7.0281066163120052</v>
      </c>
      <c r="F55" s="188">
        <f t="shared" si="15"/>
        <v>0.21998397754420473</v>
      </c>
      <c r="G55" s="187">
        <v>6.6665713795666344</v>
      </c>
      <c r="H55" s="188">
        <f t="shared" si="15"/>
        <v>-0.3615352367453708</v>
      </c>
      <c r="I55" s="187">
        <v>7.0097489486427937</v>
      </c>
      <c r="J55" s="188">
        <f t="shared" si="16"/>
        <v>0.34317756907615937</v>
      </c>
      <c r="K55" s="187">
        <v>7.1841847719710312</v>
      </c>
      <c r="L55" s="188">
        <f t="shared" si="17"/>
        <v>0.17443582332823748</v>
      </c>
    </row>
    <row r="56" spans="1:13" x14ac:dyDescent="0.25">
      <c r="A56" s="1"/>
      <c r="B56" s="116" t="s">
        <v>82</v>
      </c>
      <c r="C56" s="187">
        <v>6.5498000499875033</v>
      </c>
      <c r="D56" s="188" t="s">
        <v>257</v>
      </c>
      <c r="E56" s="187">
        <v>6.4091439688715957</v>
      </c>
      <c r="F56" s="188">
        <f t="shared" si="15"/>
        <v>-0.14065608111590766</v>
      </c>
      <c r="G56" s="187">
        <v>7.219209496829893</v>
      </c>
      <c r="H56" s="188">
        <f t="shared" si="15"/>
        <v>0.81006552795829734</v>
      </c>
      <c r="I56" s="187">
        <v>6.8985964460468709</v>
      </c>
      <c r="J56" s="188">
        <f t="shared" si="16"/>
        <v>-0.32061305078302205</v>
      </c>
      <c r="K56" s="187">
        <v>6.5829789934632226</v>
      </c>
      <c r="L56" s="188">
        <f t="shared" si="17"/>
        <v>-0.31561745258364837</v>
      </c>
    </row>
    <row r="57" spans="1:13" x14ac:dyDescent="0.25">
      <c r="A57" s="1"/>
      <c r="B57" s="116" t="s">
        <v>84</v>
      </c>
      <c r="C57" s="187">
        <v>6.3911605532170777</v>
      </c>
      <c r="D57" s="188" t="s">
        <v>257</v>
      </c>
      <c r="E57" s="187">
        <v>6.6776628459603016</v>
      </c>
      <c r="F57" s="188">
        <f t="shared" si="15"/>
        <v>0.28650229274322392</v>
      </c>
      <c r="G57" s="187">
        <v>7.0987581312832644</v>
      </c>
      <c r="H57" s="188">
        <f t="shared" si="15"/>
        <v>0.42109528532296281</v>
      </c>
      <c r="I57" s="187">
        <v>8.7607566765578628</v>
      </c>
      <c r="J57" s="188">
        <f t="shared" si="16"/>
        <v>1.6619985452745984</v>
      </c>
      <c r="K57" s="187">
        <v>6.4540757749712974</v>
      </c>
      <c r="L57" s="188">
        <f t="shared" si="17"/>
        <v>-2.3066809015865655</v>
      </c>
    </row>
    <row r="58" spans="1:13" x14ac:dyDescent="0.25">
      <c r="A58" s="1"/>
      <c r="B58" s="116" t="s">
        <v>86</v>
      </c>
      <c r="C58" s="187">
        <v>7.6223715960013791</v>
      </c>
      <c r="D58" s="188" t="s">
        <v>257</v>
      </c>
      <c r="E58" s="187">
        <v>7.1394742559200521</v>
      </c>
      <c r="F58" s="188">
        <f t="shared" si="15"/>
        <v>-0.48289734008132701</v>
      </c>
      <c r="G58" s="187">
        <v>7.222138964577657</v>
      </c>
      <c r="H58" s="188">
        <f t="shared" si="15"/>
        <v>8.2664708657604891E-2</v>
      </c>
      <c r="I58" s="187">
        <v>7.2048691170486912</v>
      </c>
      <c r="J58" s="188">
        <f t="shared" si="16"/>
        <v>-1.7269847528965876E-2</v>
      </c>
      <c r="K58" s="187">
        <v>6.4385566640779022</v>
      </c>
      <c r="L58" s="188">
        <f t="shared" si="17"/>
        <v>-0.76631245297078898</v>
      </c>
    </row>
    <row r="59" spans="1:13" x14ac:dyDescent="0.25">
      <c r="A59" s="1"/>
      <c r="B59" s="116" t="s">
        <v>88</v>
      </c>
      <c r="C59" s="187">
        <v>7.7461226264676037</v>
      </c>
      <c r="D59" s="188">
        <v>1.1702492640221891</v>
      </c>
      <c r="E59" s="187">
        <v>6.8257963035784508</v>
      </c>
      <c r="F59" s="188">
        <f t="shared" si="15"/>
        <v>-0.92032632288915295</v>
      </c>
      <c r="G59" s="187">
        <v>7.3560683324834271</v>
      </c>
      <c r="H59" s="188">
        <f t="shared" si="15"/>
        <v>0.53027202890497627</v>
      </c>
      <c r="I59" s="187">
        <v>6.848147736121927</v>
      </c>
      <c r="J59" s="188">
        <f t="shared" si="16"/>
        <v>-0.50792059636150011</v>
      </c>
      <c r="K59" s="187">
        <v>7.0544059521041618</v>
      </c>
      <c r="L59" s="188">
        <f t="shared" si="17"/>
        <v>0.20625821598223482</v>
      </c>
    </row>
    <row r="60" spans="1:13" x14ac:dyDescent="0.25">
      <c r="A60" s="1"/>
      <c r="B60" s="116" t="s">
        <v>90</v>
      </c>
      <c r="C60" s="187">
        <v>7.6563286361348766</v>
      </c>
      <c r="D60" s="188">
        <v>2.1693572991936056</v>
      </c>
      <c r="E60" s="187">
        <v>7.7446084724005138</v>
      </c>
      <c r="F60" s="188">
        <f t="shared" si="15"/>
        <v>8.8279836265637179E-2</v>
      </c>
      <c r="G60" s="187">
        <v>7.669089242454004</v>
      </c>
      <c r="H60" s="188">
        <f t="shared" si="15"/>
        <v>-7.5519229946509725E-2</v>
      </c>
      <c r="I60" s="187">
        <v>8.2811066314472406</v>
      </c>
      <c r="J60" s="188">
        <f t="shared" si="16"/>
        <v>0.61201738899323654</v>
      </c>
      <c r="K60" s="187"/>
      <c r="L60" s="188"/>
    </row>
    <row r="61" spans="1:13" x14ac:dyDescent="0.25">
      <c r="A61" s="1"/>
      <c r="B61" s="116" t="s">
        <v>92</v>
      </c>
      <c r="C61" s="187">
        <v>7.0747476304230563</v>
      </c>
      <c r="D61" s="188">
        <v>0.97146173674369241</v>
      </c>
      <c r="E61" s="187">
        <v>7.0548697823760254</v>
      </c>
      <c r="F61" s="188">
        <f t="shared" si="15"/>
        <v>-1.9877848047030966E-2</v>
      </c>
      <c r="G61" s="187">
        <v>7.4543844791746858</v>
      </c>
      <c r="H61" s="188">
        <f t="shared" si="15"/>
        <v>0.39951469679866047</v>
      </c>
      <c r="I61" s="187">
        <v>6.7072241008300031</v>
      </c>
      <c r="J61" s="188">
        <f t="shared" si="16"/>
        <v>-0.74716037834468274</v>
      </c>
      <c r="K61" s="187"/>
      <c r="L61" s="188"/>
    </row>
    <row r="62" spans="1:13" x14ac:dyDescent="0.25">
      <c r="A62" s="1"/>
      <c r="B62" s="116" t="s">
        <v>94</v>
      </c>
      <c r="C62" s="187">
        <v>7.0171175404443851</v>
      </c>
      <c r="D62" s="188">
        <v>0.71964791161023545</v>
      </c>
      <c r="E62" s="187">
        <v>7.3329767822311709</v>
      </c>
      <c r="F62" s="188">
        <f t="shared" si="15"/>
        <v>0.31585924178678582</v>
      </c>
      <c r="G62" s="187">
        <v>6.8535038932146826</v>
      </c>
      <c r="H62" s="188">
        <f t="shared" si="15"/>
        <v>-0.47947288901648832</v>
      </c>
      <c r="I62" s="187">
        <v>6.9839878447872836</v>
      </c>
      <c r="J62" s="188">
        <f t="shared" si="16"/>
        <v>0.13048395157260106</v>
      </c>
      <c r="K62" s="187"/>
      <c r="L62" s="188"/>
    </row>
    <row r="63" spans="1:13" x14ac:dyDescent="0.25">
      <c r="A63" s="1"/>
      <c r="B63" s="116" t="s">
        <v>96</v>
      </c>
      <c r="C63" s="187">
        <v>7.4343215592562171</v>
      </c>
      <c r="D63" s="188">
        <v>0.30178449171091248</v>
      </c>
      <c r="E63" s="187">
        <v>7.0038556349156185</v>
      </c>
      <c r="F63" s="188">
        <f t="shared" si="15"/>
        <v>-0.4304659243405986</v>
      </c>
      <c r="G63" s="187">
        <v>7.313558145989453</v>
      </c>
      <c r="H63" s="188">
        <f t="shared" si="15"/>
        <v>0.30970251107383451</v>
      </c>
      <c r="I63" s="187">
        <v>6.9939028475711895</v>
      </c>
      <c r="J63" s="188">
        <f t="shared" si="16"/>
        <v>-0.31965529841826346</v>
      </c>
      <c r="K63" s="187"/>
      <c r="L63" s="188"/>
    </row>
    <row r="64" spans="1:13" x14ac:dyDescent="0.25">
      <c r="A64" s="1"/>
      <c r="B64" s="116" t="s">
        <v>98</v>
      </c>
      <c r="C64" s="187">
        <v>6.6331723867936843</v>
      </c>
      <c r="D64" s="188">
        <v>0.29288425962031095</v>
      </c>
      <c r="E64" s="187">
        <v>6.6860472644868887</v>
      </c>
      <c r="F64" s="188">
        <f t="shared" si="15"/>
        <v>5.2874877693204425E-2</v>
      </c>
      <c r="G64" s="187">
        <v>7.1532647919929193</v>
      </c>
      <c r="H64" s="188">
        <f t="shared" si="15"/>
        <v>0.46721752750603063</v>
      </c>
      <c r="I64" s="187">
        <v>7.0190933887517861</v>
      </c>
      <c r="J64" s="188">
        <f t="shared" si="16"/>
        <v>-0.13417140324113319</v>
      </c>
      <c r="K64" s="187"/>
      <c r="L64" s="188"/>
    </row>
    <row r="65" spans="1:13" ht="15.75" x14ac:dyDescent="0.25">
      <c r="B65" s="119" t="s">
        <v>32</v>
      </c>
      <c r="C65" s="189">
        <v>7.0897793341589743</v>
      </c>
      <c r="D65" s="190">
        <v>1.3965804743602268</v>
      </c>
      <c r="E65" s="189">
        <v>7.0467584639954337</v>
      </c>
      <c r="F65" s="190">
        <f t="shared" si="15"/>
        <v>-4.3020870163540614E-2</v>
      </c>
      <c r="G65" s="189">
        <v>7.2368184908225697</v>
      </c>
      <c r="H65" s="190">
        <f t="shared" si="15"/>
        <v>0.19006002682713596</v>
      </c>
      <c r="I65" s="189">
        <v>7.258462805380181</v>
      </c>
      <c r="J65" s="190">
        <f t="shared" si="16"/>
        <v>2.1644314557611288E-2</v>
      </c>
      <c r="K65" s="189">
        <v>6.9393072767715287</v>
      </c>
      <c r="L65" s="190">
        <v>-0.38243703442158328</v>
      </c>
    </row>
    <row r="66" spans="1:13" ht="6" customHeight="1" x14ac:dyDescent="0.25"/>
    <row r="67" spans="1:13" x14ac:dyDescent="0.25">
      <c r="B67" s="107" t="s">
        <v>57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</row>
    <row r="70" spans="1:13" ht="48.75" customHeight="1" thickBot="1" x14ac:dyDescent="0.3">
      <c r="B70" s="274" t="s">
        <v>315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91"/>
      <c r="D71" s="191"/>
      <c r="E71" s="191"/>
      <c r="F71" s="191"/>
      <c r="G71" s="191"/>
      <c r="H71" s="191"/>
      <c r="I71" s="191"/>
      <c r="J71" s="191"/>
      <c r="K71" s="39"/>
      <c r="L71" s="39"/>
      <c r="M71" s="1" t="s">
        <v>107</v>
      </c>
    </row>
    <row r="72" spans="1:13" ht="22.5" thickTop="1" thickBot="1" x14ac:dyDescent="0.3">
      <c r="B72" s="112"/>
      <c r="C72" s="310" t="s">
        <v>144</v>
      </c>
      <c r="D72" s="311"/>
      <c r="E72" s="311"/>
      <c r="F72" s="311"/>
      <c r="G72" s="311"/>
      <c r="H72" s="311"/>
      <c r="I72" s="311"/>
      <c r="J72" s="311"/>
      <c r="K72" s="311"/>
      <c r="L72" s="311"/>
    </row>
    <row r="73" spans="1:13" ht="22.5" thickTop="1" thickBot="1" x14ac:dyDescent="0.3">
      <c r="B73" s="112"/>
      <c r="C73" s="304">
        <f t="shared" ref="C73" si="18">E73-1</f>
        <v>2022</v>
      </c>
      <c r="D73" s="302"/>
      <c r="E73" s="301">
        <f t="shared" ref="E73" si="19">G73-1</f>
        <v>2023</v>
      </c>
      <c r="F73" s="302"/>
      <c r="G73" s="301">
        <f t="shared" ref="G73" si="20">I73-1</f>
        <v>2024</v>
      </c>
      <c r="H73" s="302"/>
      <c r="I73" s="301">
        <f>K73-1</f>
        <v>2025</v>
      </c>
      <c r="J73" s="302"/>
      <c r="K73" s="301"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CONCATENATE("def ",RIGHT(K73,2),"/",RIGHT(I73,2))</f>
        <v>def 26/25</v>
      </c>
    </row>
    <row r="75" spans="1:13" x14ac:dyDescent="0.25">
      <c r="A75" s="1"/>
      <c r="B75" s="116" t="s">
        <v>76</v>
      </c>
      <c r="C75" s="187">
        <v>5.8678739101274315</v>
      </c>
      <c r="D75" s="188" t="s">
        <v>257</v>
      </c>
      <c r="E75" s="187">
        <v>6.2030573983270836</v>
      </c>
      <c r="F75" s="188">
        <f t="shared" ref="F75:H87" si="21">IFERROR(E75-C75,"-")</f>
        <v>0.33518348819965205</v>
      </c>
      <c r="G75" s="187">
        <v>7.2678207739307537</v>
      </c>
      <c r="H75" s="188">
        <f t="shared" si="21"/>
        <v>1.0647633756036701</v>
      </c>
      <c r="I75" s="187">
        <v>7.3472718001019892</v>
      </c>
      <c r="J75" s="188">
        <f t="shared" ref="J75:J87" si="22">IFERROR(I75-G75,"-")</f>
        <v>7.9451026171235561E-2</v>
      </c>
      <c r="K75" s="187">
        <v>6.8019489070318668</v>
      </c>
      <c r="L75" s="188">
        <f>IFERROR(K75-I75,"-")</f>
        <v>-0.54532289307012238</v>
      </c>
    </row>
    <row r="76" spans="1:13" x14ac:dyDescent="0.25">
      <c r="A76" s="1"/>
      <c r="B76" s="116" t="s">
        <v>78</v>
      </c>
      <c r="C76" s="187">
        <v>5.999748427672956</v>
      </c>
      <c r="D76" s="188" t="s">
        <v>257</v>
      </c>
      <c r="E76" s="187">
        <v>5.2008991289688113</v>
      </c>
      <c r="F76" s="188">
        <f t="shared" si="21"/>
        <v>-0.79884929870414467</v>
      </c>
      <c r="G76" s="187">
        <v>6.3748866727107885</v>
      </c>
      <c r="H76" s="188">
        <f t="shared" si="21"/>
        <v>1.1739875437419771</v>
      </c>
      <c r="I76" s="187">
        <v>6.5530456852791881</v>
      </c>
      <c r="J76" s="188">
        <f t="shared" si="22"/>
        <v>0.17815901256839961</v>
      </c>
      <c r="K76" s="187">
        <v>6.518280123583934</v>
      </c>
      <c r="L76" s="188">
        <f t="shared" ref="L76:L81" si="23">IFERROR(K76-I76,"-")</f>
        <v>-3.4765561695254021E-2</v>
      </c>
    </row>
    <row r="77" spans="1:13" x14ac:dyDescent="0.25">
      <c r="A77" s="1"/>
      <c r="B77" s="116" t="s">
        <v>80</v>
      </c>
      <c r="C77" s="187">
        <v>6.9111833875406559</v>
      </c>
      <c r="D77" s="188" t="s">
        <v>257</v>
      </c>
      <c r="E77" s="187">
        <v>5.6217860105059438</v>
      </c>
      <c r="F77" s="188">
        <f t="shared" si="21"/>
        <v>-1.289397377034712</v>
      </c>
      <c r="G77" s="187">
        <v>6.2699807156631673</v>
      </c>
      <c r="H77" s="188">
        <f t="shared" si="21"/>
        <v>0.64819470515722344</v>
      </c>
      <c r="I77" s="187">
        <v>6.1735346813411827</v>
      </c>
      <c r="J77" s="188">
        <f t="shared" si="22"/>
        <v>-9.6446034321984619E-2</v>
      </c>
      <c r="K77" s="187">
        <v>6.2922673656618615</v>
      </c>
      <c r="L77" s="188">
        <f t="shared" si="23"/>
        <v>0.11873268432067885</v>
      </c>
    </row>
    <row r="78" spans="1:13" x14ac:dyDescent="0.25">
      <c r="A78" s="1"/>
      <c r="B78" s="116" t="s">
        <v>82</v>
      </c>
      <c r="C78" s="187">
        <v>6.3370757846389383</v>
      </c>
      <c r="D78" s="188" t="s">
        <v>257</v>
      </c>
      <c r="E78" s="187">
        <v>5.5025562372188137</v>
      </c>
      <c r="F78" s="188">
        <f t="shared" si="21"/>
        <v>-0.83451954742012457</v>
      </c>
      <c r="G78" s="187">
        <v>6.5540688148552704</v>
      </c>
      <c r="H78" s="188">
        <f t="shared" si="21"/>
        <v>1.0515125776364567</v>
      </c>
      <c r="I78" s="187">
        <v>6.5337837837837842</v>
      </c>
      <c r="J78" s="188">
        <f t="shared" si="22"/>
        <v>-2.0285031071486159E-2</v>
      </c>
      <c r="K78" s="187">
        <v>5.9648309705561617</v>
      </c>
      <c r="L78" s="188">
        <f t="shared" si="23"/>
        <v>-0.56895281322762248</v>
      </c>
    </row>
    <row r="79" spans="1:13" x14ac:dyDescent="0.25">
      <c r="A79" s="1"/>
      <c r="B79" s="116" t="s">
        <v>84</v>
      </c>
      <c r="C79" s="187">
        <v>6.2233920805676357</v>
      </c>
      <c r="D79" s="188" t="s">
        <v>257</v>
      </c>
      <c r="E79" s="187">
        <v>6.6105027376804379</v>
      </c>
      <c r="F79" s="188">
        <f t="shared" si="21"/>
        <v>0.38711065711280224</v>
      </c>
      <c r="G79" s="187">
        <v>6.9784921892687342</v>
      </c>
      <c r="H79" s="188">
        <f t="shared" si="21"/>
        <v>0.36798945158829621</v>
      </c>
      <c r="I79" s="187">
        <v>5.6585104099592183</v>
      </c>
      <c r="J79" s="188">
        <f t="shared" si="22"/>
        <v>-1.3199817793095159</v>
      </c>
      <c r="K79" s="187">
        <v>5.7183426443202983</v>
      </c>
      <c r="L79" s="188">
        <f t="shared" si="23"/>
        <v>5.9832234361079983E-2</v>
      </c>
    </row>
    <row r="80" spans="1:13" x14ac:dyDescent="0.25">
      <c r="A80" s="1"/>
      <c r="B80" s="116" t="s">
        <v>86</v>
      </c>
      <c r="C80" s="187">
        <v>6.5052606967500584</v>
      </c>
      <c r="D80" s="188" t="s">
        <v>257</v>
      </c>
      <c r="E80" s="187">
        <v>6.2337695017614498</v>
      </c>
      <c r="F80" s="188">
        <f t="shared" si="21"/>
        <v>-0.27149119498860852</v>
      </c>
      <c r="G80" s="187">
        <v>6.792074896581755</v>
      </c>
      <c r="H80" s="188">
        <f t="shared" si="21"/>
        <v>0.55830539482030517</v>
      </c>
      <c r="I80" s="187">
        <v>5.7662775033677596</v>
      </c>
      <c r="J80" s="188">
        <f t="shared" si="22"/>
        <v>-1.0257973932139954</v>
      </c>
      <c r="K80" s="187">
        <v>6.1717942407088362</v>
      </c>
      <c r="L80" s="188">
        <f t="shared" si="23"/>
        <v>0.40551673734107663</v>
      </c>
    </row>
    <row r="81" spans="1:13" x14ac:dyDescent="0.25">
      <c r="A81" s="1"/>
      <c r="B81" s="116" t="s">
        <v>88</v>
      </c>
      <c r="C81" s="187">
        <v>6.0040444893832152</v>
      </c>
      <c r="D81" s="188">
        <v>1.2631842743294515</v>
      </c>
      <c r="E81" s="187">
        <v>6.2574150248971643</v>
      </c>
      <c r="F81" s="188">
        <f t="shared" si="21"/>
        <v>0.25337053551394906</v>
      </c>
      <c r="G81" s="187">
        <v>6.4991735537190083</v>
      </c>
      <c r="H81" s="188">
        <f t="shared" si="21"/>
        <v>0.24175852882184401</v>
      </c>
      <c r="I81" s="187">
        <v>6.3316348195329084</v>
      </c>
      <c r="J81" s="188">
        <f t="shared" si="22"/>
        <v>-0.16753873418609988</v>
      </c>
      <c r="K81" s="187">
        <v>5.3908253205128203</v>
      </c>
      <c r="L81" s="188">
        <f t="shared" si="23"/>
        <v>-0.94080949902008815</v>
      </c>
    </row>
    <row r="82" spans="1:13" x14ac:dyDescent="0.25">
      <c r="A82" s="1"/>
      <c r="B82" s="116" t="s">
        <v>90</v>
      </c>
      <c r="C82" s="187">
        <v>6.4222270837891049</v>
      </c>
      <c r="D82" s="188">
        <v>2.1668534911586033</v>
      </c>
      <c r="E82" s="187">
        <v>6.1968405736853045</v>
      </c>
      <c r="F82" s="188">
        <f t="shared" si="21"/>
        <v>-0.2253865101038004</v>
      </c>
      <c r="G82" s="187">
        <v>5.9193854324734447</v>
      </c>
      <c r="H82" s="188">
        <f t="shared" si="21"/>
        <v>-0.27745514121185977</v>
      </c>
      <c r="I82" s="187">
        <v>5.8554030543205107</v>
      </c>
      <c r="J82" s="188">
        <f t="shared" si="22"/>
        <v>-6.3982378152934061E-2</v>
      </c>
      <c r="K82" s="187"/>
      <c r="L82" s="188"/>
    </row>
    <row r="83" spans="1:13" x14ac:dyDescent="0.25">
      <c r="A83" s="1"/>
      <c r="B83" s="116" t="s">
        <v>92</v>
      </c>
      <c r="C83" s="187">
        <v>6.3658969804618115</v>
      </c>
      <c r="D83" s="188">
        <v>1.0516112661760975</v>
      </c>
      <c r="E83" s="187">
        <v>6.8024271844660191</v>
      </c>
      <c r="F83" s="188">
        <f t="shared" si="21"/>
        <v>0.43653020400420761</v>
      </c>
      <c r="G83" s="187">
        <v>6.0145369284876908</v>
      </c>
      <c r="H83" s="188">
        <f t="shared" si="21"/>
        <v>-0.78789025597832829</v>
      </c>
      <c r="I83" s="187">
        <v>7.0437370600414075</v>
      </c>
      <c r="J83" s="188">
        <f t="shared" si="22"/>
        <v>1.0292001315537167</v>
      </c>
      <c r="K83" s="187"/>
      <c r="L83" s="188"/>
    </row>
    <row r="84" spans="1:13" x14ac:dyDescent="0.25">
      <c r="A84" s="1"/>
      <c r="B84" s="116" t="s">
        <v>94</v>
      </c>
      <c r="C84" s="187">
        <v>6.9023815755037949</v>
      </c>
      <c r="D84" s="188">
        <v>2.0088366019588211</v>
      </c>
      <c r="E84" s="187">
        <v>5.767552387124649</v>
      </c>
      <c r="F84" s="188">
        <f t="shared" si="21"/>
        <v>-1.1348291883791459</v>
      </c>
      <c r="G84" s="187">
        <v>5.7592592592592595</v>
      </c>
      <c r="H84" s="188">
        <f t="shared" si="21"/>
        <v>-8.2931278653894935E-3</v>
      </c>
      <c r="I84" s="187">
        <v>6.7372098264593197</v>
      </c>
      <c r="J84" s="188">
        <f t="shared" si="22"/>
        <v>0.97795056720006013</v>
      </c>
      <c r="K84" s="187"/>
      <c r="L84" s="188"/>
    </row>
    <row r="85" spans="1:13" x14ac:dyDescent="0.25">
      <c r="A85" s="1"/>
      <c r="B85" s="116" t="s">
        <v>96</v>
      </c>
      <c r="C85" s="187">
        <v>7.9150615724660565</v>
      </c>
      <c r="D85" s="188">
        <v>1.5123288258240928</v>
      </c>
      <c r="E85" s="187">
        <v>5.8892329680800382</v>
      </c>
      <c r="F85" s="188">
        <f t="shared" si="21"/>
        <v>-2.0258286043860183</v>
      </c>
      <c r="G85" s="187">
        <v>6.3474596677100887</v>
      </c>
      <c r="H85" s="188">
        <f t="shared" si="21"/>
        <v>0.45822669963005058</v>
      </c>
      <c r="I85" s="187">
        <v>6.4935032483758119</v>
      </c>
      <c r="J85" s="188">
        <f t="shared" si="22"/>
        <v>0.1460435806657232</v>
      </c>
      <c r="K85" s="187"/>
      <c r="L85" s="188"/>
    </row>
    <row r="86" spans="1:13" x14ac:dyDescent="0.25">
      <c r="A86" s="1"/>
      <c r="B86" s="116" t="s">
        <v>98</v>
      </c>
      <c r="C86" s="187">
        <v>7.6278865828705058</v>
      </c>
      <c r="D86" s="188">
        <v>1.6723986094118386</v>
      </c>
      <c r="E86" s="187">
        <v>6.1138589618021548</v>
      </c>
      <c r="F86" s="188">
        <f t="shared" si="21"/>
        <v>-1.514027621068351</v>
      </c>
      <c r="G86" s="187">
        <v>6.5914120126448896</v>
      </c>
      <c r="H86" s="188">
        <f t="shared" si="21"/>
        <v>0.47755305084273481</v>
      </c>
      <c r="I86" s="187">
        <v>5.9629437678154966</v>
      </c>
      <c r="J86" s="188">
        <f t="shared" si="22"/>
        <v>-0.62846824482939301</v>
      </c>
      <c r="K86" s="187"/>
      <c r="L86" s="188"/>
    </row>
    <row r="87" spans="1:13" ht="15.75" x14ac:dyDescent="0.25">
      <c r="B87" s="119" t="s">
        <v>32</v>
      </c>
      <c r="C87" s="189">
        <v>6.5524744117336713</v>
      </c>
      <c r="D87" s="190">
        <v>1.7264662713635923</v>
      </c>
      <c r="E87" s="189">
        <v>6.0468086842964412</v>
      </c>
      <c r="F87" s="190">
        <f t="shared" si="21"/>
        <v>-0.50566572743723004</v>
      </c>
      <c r="G87" s="189">
        <v>6.4281585702062936</v>
      </c>
      <c r="H87" s="190">
        <f t="shared" si="21"/>
        <v>0.3813498859098523</v>
      </c>
      <c r="I87" s="189">
        <v>6.3443617042289686</v>
      </c>
      <c r="J87" s="190">
        <f t="shared" si="22"/>
        <v>-8.3796865977324941E-2</v>
      </c>
      <c r="K87" s="189">
        <v>6.0873575311239696</v>
      </c>
      <c r="L87" s="190">
        <v>-0.22146399011049756</v>
      </c>
    </row>
    <row r="88" spans="1:13" ht="6" customHeight="1" x14ac:dyDescent="0.25"/>
    <row r="89" spans="1:13" x14ac:dyDescent="0.25">
      <c r="B89" s="107" t="s">
        <v>57</v>
      </c>
      <c r="C89" s="193"/>
      <c r="D89" s="193"/>
      <c r="E89" s="193"/>
      <c r="F89" s="193"/>
      <c r="G89" s="193"/>
      <c r="H89" s="193"/>
      <c r="I89" s="193"/>
      <c r="J89" s="193"/>
      <c r="K89" s="193"/>
      <c r="L89" s="193"/>
    </row>
    <row r="92" spans="1:13" ht="48.75" customHeight="1" thickBot="1" x14ac:dyDescent="0.3">
      <c r="B92" s="274" t="s">
        <v>316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119</v>
      </c>
    </row>
    <row r="93" spans="1:13" ht="10.5" customHeight="1" thickBot="1" x14ac:dyDescent="0.3">
      <c r="B93" s="109"/>
      <c r="C93" s="191"/>
      <c r="D93" s="191"/>
      <c r="E93" s="191"/>
      <c r="F93" s="191"/>
      <c r="G93" s="191"/>
      <c r="H93" s="191"/>
      <c r="I93" s="191"/>
      <c r="J93" s="191"/>
      <c r="K93" s="39"/>
      <c r="L93" s="39"/>
      <c r="M93" s="1" t="s">
        <v>120</v>
      </c>
    </row>
    <row r="94" spans="1:13" ht="22.5" thickTop="1" thickBot="1" x14ac:dyDescent="0.3">
      <c r="B94" s="123" t="s">
        <v>101</v>
      </c>
      <c r="C94" s="310" t="s">
        <v>34</v>
      </c>
      <c r="D94" s="311"/>
      <c r="E94" s="311"/>
      <c r="F94" s="311"/>
      <c r="G94" s="311"/>
      <c r="H94" s="311"/>
      <c r="I94" s="311"/>
      <c r="J94" s="311"/>
      <c r="K94" s="311"/>
      <c r="L94" s="311"/>
    </row>
    <row r="95" spans="1:13" ht="22.5" thickTop="1" thickBot="1" x14ac:dyDescent="0.3">
      <c r="B95" s="112"/>
      <c r="C95" s="304">
        <f t="shared" ref="C95" si="24">E95-1</f>
        <v>2022</v>
      </c>
      <c r="D95" s="302"/>
      <c r="E95" s="301">
        <f t="shared" ref="E95" si="25">G95-1</f>
        <v>2023</v>
      </c>
      <c r="F95" s="302"/>
      <c r="G95" s="301">
        <f t="shared" ref="G95" si="26">I95-1</f>
        <v>2024</v>
      </c>
      <c r="H95" s="302"/>
      <c r="I95" s="301">
        <f>K95-1</f>
        <v>2025</v>
      </c>
      <c r="J95" s="302"/>
      <c r="K95" s="301">
        <v>2026</v>
      </c>
      <c r="L95" s="303"/>
    </row>
    <row r="96" spans="1:13" ht="16.5" thickTop="1" thickBot="1" x14ac:dyDescent="0.3">
      <c r="B96" s="87"/>
      <c r="C96" s="113" t="s">
        <v>74</v>
      </c>
      <c r="D96" s="114" t="str">
        <f>CONCATENATE("dif ",RIGHT(C95,2),"/",RIGHT(C95-1,2))</f>
        <v>dif 22/21</v>
      </c>
      <c r="E96" s="115" t="s">
        <v>74</v>
      </c>
      <c r="F96" s="114" t="str">
        <f>CONCATENATE("dif ",RIGHT(E95,2),"/",RIGHT(C95,2))</f>
        <v>dif 23/22</v>
      </c>
      <c r="G96" s="115" t="s">
        <v>74</v>
      </c>
      <c r="H96" s="114" t="str">
        <f>CONCATENATE("dif ",RIGHT(G95,2),"/",RIGHT(E95,2))</f>
        <v>dif 24/23</v>
      </c>
      <c r="I96" s="115" t="s">
        <v>74</v>
      </c>
      <c r="J96" s="114" t="str">
        <f>CONCATENATE("dif ",RIGHT(I95,2),"/",RIGHT(G95,2))</f>
        <v>dif 25/24</v>
      </c>
      <c r="K96" s="115" t="s">
        <v>74</v>
      </c>
      <c r="L96" s="114" t="str">
        <f>CONCATENATE("def ",RIGHT(K95,2),"/",RIGHT(I95,2))</f>
        <v>def 26/25</v>
      </c>
    </row>
    <row r="97" spans="2:12" x14ac:dyDescent="0.25">
      <c r="B97" s="116" t="s">
        <v>76</v>
      </c>
      <c r="C97" s="187">
        <v>7.1522573030392449</v>
      </c>
      <c r="D97" s="188">
        <v>-0.30742011631559407</v>
      </c>
      <c r="E97" s="187">
        <v>7.1824853228962819</v>
      </c>
      <c r="F97" s="188">
        <f t="shared" ref="F97:H109" si="27">IFERROR(E97-C97,"-")</f>
        <v>3.0228019857037047E-2</v>
      </c>
      <c r="G97" s="187">
        <v>7.124313186813187</v>
      </c>
      <c r="H97" s="188">
        <f t="shared" si="27"/>
        <v>-5.8172136083094905E-2</v>
      </c>
      <c r="I97" s="187">
        <v>7.185766257389723</v>
      </c>
      <c r="J97" s="188">
        <f t="shared" ref="J97:J109" si="28">IFERROR(I97-G97,"-")</f>
        <v>6.1453070576535929E-2</v>
      </c>
      <c r="K97" s="187">
        <v>8.1013406044080885</v>
      </c>
      <c r="L97" s="188">
        <f>IFERROR(K97-I97,"-")</f>
        <v>0.91557434701836549</v>
      </c>
    </row>
    <row r="98" spans="2:12" x14ac:dyDescent="0.25">
      <c r="B98" s="116" t="s">
        <v>78</v>
      </c>
      <c r="C98" s="187">
        <v>6.7112960161371662</v>
      </c>
      <c r="D98" s="188">
        <v>1.3964225984156471</v>
      </c>
      <c r="E98" s="187">
        <v>6.8844282238442824</v>
      </c>
      <c r="F98" s="188">
        <f t="shared" si="27"/>
        <v>0.17313220770711624</v>
      </c>
      <c r="G98" s="187">
        <v>6.5791147627882323</v>
      </c>
      <c r="H98" s="188">
        <f t="shared" si="27"/>
        <v>-0.30531346105605017</v>
      </c>
      <c r="I98" s="187">
        <v>7.3258347146578258</v>
      </c>
      <c r="J98" s="188">
        <f t="shared" si="28"/>
        <v>0.7467199518695935</v>
      </c>
      <c r="K98" s="187">
        <v>7.973727810650888</v>
      </c>
      <c r="L98" s="188">
        <f t="shared" ref="L98:L100" si="29">IFERROR(K98-I98,"-")</f>
        <v>0.64789309599306222</v>
      </c>
    </row>
    <row r="99" spans="2:12" x14ac:dyDescent="0.25">
      <c r="B99" s="116" t="s">
        <v>80</v>
      </c>
      <c r="C99" s="187">
        <v>6.1686800894854583</v>
      </c>
      <c r="D99" s="188">
        <v>1.3307313715367401</v>
      </c>
      <c r="E99" s="187">
        <v>6.7464559609574719</v>
      </c>
      <c r="F99" s="188">
        <f t="shared" si="27"/>
        <v>0.57777587147201359</v>
      </c>
      <c r="G99" s="187">
        <v>5.9644093882262412</v>
      </c>
      <c r="H99" s="188">
        <f t="shared" si="27"/>
        <v>-0.78204657273123068</v>
      </c>
      <c r="I99" s="187">
        <v>7.2472490455872443</v>
      </c>
      <c r="J99" s="188">
        <f t="shared" si="28"/>
        <v>1.282839657361003</v>
      </c>
      <c r="K99" s="187">
        <v>7.5587651598676953</v>
      </c>
      <c r="L99" s="188">
        <f t="shared" si="29"/>
        <v>0.31151611428045101</v>
      </c>
    </row>
    <row r="100" spans="2:12" x14ac:dyDescent="0.25">
      <c r="B100" s="116" t="s">
        <v>82</v>
      </c>
      <c r="C100" s="187">
        <v>5.7547217325610678</v>
      </c>
      <c r="D100" s="188">
        <v>1.2951180740244821</v>
      </c>
      <c r="E100" s="187">
        <v>5.8959537572254339</v>
      </c>
      <c r="F100" s="188">
        <f t="shared" si="27"/>
        <v>0.14123202466436613</v>
      </c>
      <c r="G100" s="187">
        <v>6.3570083400591875</v>
      </c>
      <c r="H100" s="188">
        <f t="shared" si="27"/>
        <v>0.46105458283375356</v>
      </c>
      <c r="I100" s="187">
        <v>6.7478342308592838</v>
      </c>
      <c r="J100" s="188">
        <f t="shared" si="28"/>
        <v>0.39082589080009633</v>
      </c>
      <c r="K100" s="187">
        <v>7.250183598531212</v>
      </c>
      <c r="L100" s="188">
        <f t="shared" si="29"/>
        <v>0.50234936767192817</v>
      </c>
    </row>
    <row r="101" spans="2:12" x14ac:dyDescent="0.25">
      <c r="B101" s="116" t="s">
        <v>84</v>
      </c>
      <c r="C101" s="187">
        <v>5.3110938712179987</v>
      </c>
      <c r="D101" s="188">
        <v>1.3571977673218947</v>
      </c>
      <c r="E101" s="187">
        <v>5.6957466625271653</v>
      </c>
      <c r="F101" s="188">
        <f t="shared" si="27"/>
        <v>0.38465279130916663</v>
      </c>
      <c r="G101" s="187">
        <v>5.5242591135588777</v>
      </c>
      <c r="H101" s="188">
        <f t="shared" si="27"/>
        <v>-0.17148754896828766</v>
      </c>
      <c r="I101" s="187">
        <v>5.4668946982653308</v>
      </c>
      <c r="J101" s="188">
        <f t="shared" si="28"/>
        <v>-5.7364415293546855E-2</v>
      </c>
      <c r="K101" s="187">
        <v>6.3606707317073168</v>
      </c>
      <c r="L101" s="188">
        <f>IFERROR(K101-I101,"-")</f>
        <v>0.89377603344198597</v>
      </c>
    </row>
    <row r="102" spans="2:12" x14ac:dyDescent="0.25">
      <c r="B102" s="116" t="s">
        <v>86</v>
      </c>
      <c r="C102" s="187">
        <v>5.3068219633943432</v>
      </c>
      <c r="D102" s="188">
        <v>0.8179951477518852</v>
      </c>
      <c r="E102" s="187">
        <v>5.7669104204753197</v>
      </c>
      <c r="F102" s="188">
        <f t="shared" si="27"/>
        <v>0.46008845708097645</v>
      </c>
      <c r="G102" s="187">
        <v>5.5762331838565027</v>
      </c>
      <c r="H102" s="188">
        <f t="shared" si="27"/>
        <v>-0.19067723661881697</v>
      </c>
      <c r="I102" s="187">
        <v>6.1121495327102799</v>
      </c>
      <c r="J102" s="188">
        <f t="shared" si="28"/>
        <v>0.53591634885377726</v>
      </c>
      <c r="K102" s="187">
        <v>5.435026925778506</v>
      </c>
      <c r="L102" s="188">
        <f>IFERROR(K102-I102,"-")</f>
        <v>-0.67712260693177395</v>
      </c>
    </row>
    <row r="103" spans="2:12" x14ac:dyDescent="0.25">
      <c r="B103" s="116" t="s">
        <v>88</v>
      </c>
      <c r="C103" s="187">
        <v>5.2538919413919416</v>
      </c>
      <c r="D103" s="188">
        <v>-0.80818772751649082</v>
      </c>
      <c r="E103" s="187">
        <v>6.5770280327462167</v>
      </c>
      <c r="F103" s="188">
        <f t="shared" si="27"/>
        <v>1.3231360913542751</v>
      </c>
      <c r="G103" s="187">
        <v>6.1647193585337918</v>
      </c>
      <c r="H103" s="188">
        <f t="shared" si="27"/>
        <v>-0.4123086742124249</v>
      </c>
      <c r="I103" s="187">
        <v>6.5442629179331311</v>
      </c>
      <c r="J103" s="188">
        <f t="shared" si="28"/>
        <v>0.37954355939933926</v>
      </c>
      <c r="K103" s="187">
        <v>6.4983849515485463</v>
      </c>
      <c r="L103" s="188">
        <f>IFERROR(K103-I103,"-")</f>
        <v>-4.5877966384584745E-2</v>
      </c>
    </row>
    <row r="104" spans="2:12" x14ac:dyDescent="0.25">
      <c r="B104" s="116" t="s">
        <v>90</v>
      </c>
      <c r="C104" s="187">
        <v>6.5515267175572518</v>
      </c>
      <c r="D104" s="188">
        <v>0.24264801809914438</v>
      </c>
      <c r="E104" s="187">
        <v>6.1520376175548588</v>
      </c>
      <c r="F104" s="188">
        <f t="shared" si="27"/>
        <v>-0.39948910000239302</v>
      </c>
      <c r="G104" s="187">
        <v>6.5305823209049016</v>
      </c>
      <c r="H104" s="188">
        <f t="shared" si="27"/>
        <v>0.37854470335004287</v>
      </c>
      <c r="I104" s="187">
        <v>6.7305084745762711</v>
      </c>
      <c r="J104" s="188">
        <f t="shared" si="28"/>
        <v>0.19992615367136946</v>
      </c>
      <c r="K104" s="187"/>
      <c r="L104" s="188"/>
    </row>
    <row r="105" spans="2:12" x14ac:dyDescent="0.25">
      <c r="B105" s="116" t="s">
        <v>92</v>
      </c>
      <c r="C105" s="187">
        <v>5.9750933997509339</v>
      </c>
      <c r="D105" s="188">
        <v>0.4980713409274049</v>
      </c>
      <c r="E105" s="187">
        <v>6.0209015361369929</v>
      </c>
      <c r="F105" s="188">
        <f t="shared" si="27"/>
        <v>4.5808136386058962E-2</v>
      </c>
      <c r="G105" s="187">
        <v>5.9559572301425661</v>
      </c>
      <c r="H105" s="188">
        <f t="shared" si="27"/>
        <v>-6.4944305994426799E-2</v>
      </c>
      <c r="I105" s="187">
        <v>6.7638081395348841</v>
      </c>
      <c r="J105" s="188">
        <f t="shared" si="28"/>
        <v>0.80785090939231807</v>
      </c>
      <c r="K105" s="187"/>
      <c r="L105" s="188"/>
    </row>
    <row r="106" spans="2:12" x14ac:dyDescent="0.25">
      <c r="B106" s="116" t="s">
        <v>94</v>
      </c>
      <c r="C106" s="187">
        <v>6.4300360210584646</v>
      </c>
      <c r="D106" s="188">
        <v>0.67605422356130873</v>
      </c>
      <c r="E106" s="187">
        <v>6.1241917502787064</v>
      </c>
      <c r="F106" s="188">
        <f t="shared" si="27"/>
        <v>-0.30584427077975818</v>
      </c>
      <c r="G106" s="187">
        <v>5.8792705931670506</v>
      </c>
      <c r="H106" s="188">
        <f t="shared" si="27"/>
        <v>-0.24492115711165585</v>
      </c>
      <c r="I106" s="187">
        <v>6.6265963916480839</v>
      </c>
      <c r="J106" s="188">
        <f t="shared" si="28"/>
        <v>0.74732579848103331</v>
      </c>
      <c r="K106" s="187"/>
      <c r="L106" s="188"/>
    </row>
    <row r="107" spans="2:12" x14ac:dyDescent="0.25">
      <c r="B107" s="116" t="s">
        <v>96</v>
      </c>
      <c r="C107" s="187">
        <v>6.2824596328245965</v>
      </c>
      <c r="D107" s="188">
        <v>-0.59860545593280001</v>
      </c>
      <c r="E107" s="187">
        <v>6.8906399235912126</v>
      </c>
      <c r="F107" s="188">
        <f t="shared" si="27"/>
        <v>0.60818029076661606</v>
      </c>
      <c r="G107" s="187">
        <v>6.4353897457273863</v>
      </c>
      <c r="H107" s="188">
        <f t="shared" si="27"/>
        <v>-0.45525017786382627</v>
      </c>
      <c r="I107" s="187">
        <v>7.3039568345323742</v>
      </c>
      <c r="J107" s="188">
        <f t="shared" si="28"/>
        <v>0.8685670888049879</v>
      </c>
      <c r="K107" s="187"/>
      <c r="L107" s="188"/>
    </row>
    <row r="108" spans="2:12" x14ac:dyDescent="0.25">
      <c r="B108" s="116" t="s">
        <v>98</v>
      </c>
      <c r="C108" s="187">
        <v>6.2331799254876179</v>
      </c>
      <c r="D108" s="188">
        <v>9.6227125291971305E-2</v>
      </c>
      <c r="E108" s="187">
        <v>6.5660091047040972</v>
      </c>
      <c r="F108" s="188">
        <f t="shared" si="27"/>
        <v>0.33282917921647925</v>
      </c>
      <c r="G108" s="187">
        <v>6.3361764094029542</v>
      </c>
      <c r="H108" s="188">
        <f t="shared" si="27"/>
        <v>-0.22983269530114292</v>
      </c>
      <c r="I108" s="187">
        <v>6.727631305791987</v>
      </c>
      <c r="J108" s="188">
        <f t="shared" si="28"/>
        <v>0.39145489638903275</v>
      </c>
      <c r="K108" s="187"/>
      <c r="L108" s="188"/>
    </row>
    <row r="109" spans="2:12" ht="15.75" x14ac:dyDescent="0.25">
      <c r="B109" s="119" t="s">
        <v>32</v>
      </c>
      <c r="C109" s="189">
        <v>6.1202556495942764</v>
      </c>
      <c r="D109" s="190">
        <v>0.37126592068368502</v>
      </c>
      <c r="E109" s="189">
        <v>6.3953136352627755</v>
      </c>
      <c r="F109" s="190">
        <f t="shared" si="27"/>
        <v>0.27505798566849915</v>
      </c>
      <c r="G109" s="189">
        <v>6.214340786430224</v>
      </c>
      <c r="H109" s="190">
        <f t="shared" si="27"/>
        <v>-0.18097284883255149</v>
      </c>
      <c r="I109" s="189">
        <v>6.7387541676535427</v>
      </c>
      <c r="J109" s="190">
        <f t="shared" si="28"/>
        <v>0.52441338122331871</v>
      </c>
      <c r="K109" s="189">
        <v>7.0364604125083163</v>
      </c>
      <c r="L109" s="190">
        <v>0.3616944231407162</v>
      </c>
    </row>
    <row r="110" spans="2:12" ht="6" customHeight="1" x14ac:dyDescent="0.25"/>
    <row r="111" spans="2:12" x14ac:dyDescent="0.25">
      <c r="B111" s="107" t="s">
        <v>57</v>
      </c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A1733-2F2A-46D0-B842-CB72939D083B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B8FA-3608-4E16-A008-012C9DD108E7}">
  <sheetPr>
    <tabColor rgb="FFAC75D5"/>
  </sheetPr>
  <dimension ref="A1:AA112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81"/>
      <c r="D1" s="195"/>
    </row>
    <row r="2" spans="1:14" ht="18.75" x14ac:dyDescent="0.3">
      <c r="D2" s="195"/>
    </row>
    <row r="4" spans="1:14" ht="48.75" customHeight="1" thickBot="1" x14ac:dyDescent="0.3">
      <c r="B4" s="274" t="s">
        <v>317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N4" s="1" t="s">
        <v>156</v>
      </c>
    </row>
    <row r="5" spans="1:14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N5" s="1" t="s">
        <v>157</v>
      </c>
    </row>
    <row r="6" spans="1:14" ht="22.5" thickTop="1" thickBot="1" x14ac:dyDescent="0.3">
      <c r="B6" s="112"/>
      <c r="C6" s="299" t="s">
        <v>158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4" ht="22.5" thickTop="1" thickBot="1" x14ac:dyDescent="0.3">
      <c r="B7" s="112"/>
      <c r="C7" s="304">
        <f t="shared" ref="C7" si="0">E7-1</f>
        <v>2022</v>
      </c>
      <c r="D7" s="302"/>
      <c r="E7" s="301">
        <f t="shared" ref="E7" si="1">G7-1</f>
        <v>2023</v>
      </c>
      <c r="F7" s="302"/>
      <c r="G7" s="301">
        <f t="shared" ref="G7" si="2">I7-1</f>
        <v>2024</v>
      </c>
      <c r="H7" s="302"/>
      <c r="I7" s="301">
        <f>K7-1</f>
        <v>2025</v>
      </c>
      <c r="J7" s="302"/>
      <c r="K7" s="301">
        <v>2026</v>
      </c>
      <c r="L7" s="303"/>
    </row>
    <row r="8" spans="1:14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CONCATENATE("var ",RIGHT(K7,2),"/",RIGHT(I7,2))</f>
        <v>var 26/25</v>
      </c>
    </row>
    <row r="9" spans="1:14" x14ac:dyDescent="0.25">
      <c r="A9" s="1" t="s">
        <v>75</v>
      </c>
      <c r="B9" s="116" t="s">
        <v>76</v>
      </c>
      <c r="C9" s="196">
        <v>0.57789999999999997</v>
      </c>
      <c r="D9" s="118">
        <v>1.5903182429403855</v>
      </c>
      <c r="E9" s="196">
        <v>0.82430000000000003</v>
      </c>
      <c r="F9" s="118">
        <f t="shared" ref="F9:J21" si="3">IFERROR(E9/C9-1,"-")</f>
        <v>0.42637134452327397</v>
      </c>
      <c r="G9" s="196">
        <v>0.88400000000000001</v>
      </c>
      <c r="H9" s="118">
        <f t="shared" si="3"/>
        <v>7.2425087953414957E-2</v>
      </c>
      <c r="I9" s="196">
        <v>0.84379999999999999</v>
      </c>
      <c r="J9" s="118">
        <f t="shared" si="3"/>
        <v>-4.5475113122172006E-2</v>
      </c>
      <c r="K9" s="196">
        <v>0.8590000000000001</v>
      </c>
      <c r="L9" s="118">
        <f t="shared" ref="L9:L15" si="4">IFERROR(K9/I9-1,"-")</f>
        <v>1.801374733349137E-2</v>
      </c>
    </row>
    <row r="10" spans="1:14" x14ac:dyDescent="0.25">
      <c r="A10" s="1" t="s">
        <v>77</v>
      </c>
      <c r="B10" s="116" t="s">
        <v>78</v>
      </c>
      <c r="C10" s="196">
        <v>0.78700000000000003</v>
      </c>
      <c r="D10" s="118">
        <v>2.3646857631466442</v>
      </c>
      <c r="E10" s="196">
        <v>0.87060000000000004</v>
      </c>
      <c r="F10" s="118">
        <f t="shared" si="3"/>
        <v>0.10622617534942824</v>
      </c>
      <c r="G10" s="196">
        <v>0.89639999999999997</v>
      </c>
      <c r="H10" s="118">
        <f t="shared" si="3"/>
        <v>2.9634734665747731E-2</v>
      </c>
      <c r="I10" s="196">
        <v>0.9244</v>
      </c>
      <c r="J10" s="118">
        <f t="shared" si="3"/>
        <v>3.1236055332440893E-2</v>
      </c>
      <c r="K10" s="196">
        <v>0.9215000000000001</v>
      </c>
      <c r="L10" s="118">
        <f t="shared" si="4"/>
        <v>-3.1371700562525806E-3</v>
      </c>
    </row>
    <row r="11" spans="1:14" x14ac:dyDescent="0.25">
      <c r="A11" s="1" t="s">
        <v>79</v>
      </c>
      <c r="B11" s="116" t="s">
        <v>80</v>
      </c>
      <c r="C11" s="196">
        <v>0.74909999999999999</v>
      </c>
      <c r="D11" s="118">
        <v>1.9643846458250893</v>
      </c>
      <c r="E11" s="196">
        <v>0.73480000000000001</v>
      </c>
      <c r="F11" s="118">
        <f t="shared" si="3"/>
        <v>-1.9089574155653377E-2</v>
      </c>
      <c r="G11" s="196">
        <v>0.88939999999999997</v>
      </c>
      <c r="H11" s="118">
        <f t="shared" si="3"/>
        <v>0.21039738704409361</v>
      </c>
      <c r="I11" s="196">
        <v>0.82620000000000005</v>
      </c>
      <c r="J11" s="118">
        <f t="shared" si="3"/>
        <v>-7.1059140993928405E-2</v>
      </c>
      <c r="K11" s="196">
        <v>0.83609999999999995</v>
      </c>
      <c r="L11" s="118">
        <f t="shared" si="4"/>
        <v>1.1982570806100101E-2</v>
      </c>
    </row>
    <row r="12" spans="1:14" x14ac:dyDescent="0.25">
      <c r="A12" s="1" t="s">
        <v>81</v>
      </c>
      <c r="B12" s="116" t="s">
        <v>82</v>
      </c>
      <c r="C12" s="196">
        <v>0.79280000000000006</v>
      </c>
      <c r="D12" s="118">
        <v>2.0363845270011494</v>
      </c>
      <c r="E12" s="196">
        <v>0.78159999999999996</v>
      </c>
      <c r="F12" s="118">
        <f t="shared" si="3"/>
        <v>-1.4127144298688332E-2</v>
      </c>
      <c r="G12" s="196">
        <v>0.80359999999999998</v>
      </c>
      <c r="H12" s="118">
        <f t="shared" si="3"/>
        <v>2.814738996929389E-2</v>
      </c>
      <c r="I12" s="196">
        <v>0.8216</v>
      </c>
      <c r="J12" s="118">
        <f t="shared" si="3"/>
        <v>2.2399203583872485E-2</v>
      </c>
      <c r="K12" s="196">
        <v>0.80930000000000002</v>
      </c>
      <c r="L12" s="118">
        <f t="shared" si="4"/>
        <v>-1.4970788704965932E-2</v>
      </c>
    </row>
    <row r="13" spans="1:14" x14ac:dyDescent="0.25">
      <c r="A13" s="1" t="s">
        <v>83</v>
      </c>
      <c r="B13" s="116" t="s">
        <v>84</v>
      </c>
      <c r="C13" s="196">
        <v>0.63340000000000007</v>
      </c>
      <c r="D13" s="118">
        <v>1.3032727272727271</v>
      </c>
      <c r="E13" s="196">
        <v>0.73349999999999993</v>
      </c>
      <c r="F13" s="118">
        <f t="shared" si="3"/>
        <v>0.15803599621092501</v>
      </c>
      <c r="G13" s="196">
        <v>0.80420000000000003</v>
      </c>
      <c r="H13" s="118">
        <f t="shared" si="3"/>
        <v>9.6387184730743147E-2</v>
      </c>
      <c r="I13" s="196">
        <v>0.71109999999999995</v>
      </c>
      <c r="J13" s="118">
        <f t="shared" si="3"/>
        <v>-0.11576722208405876</v>
      </c>
      <c r="K13" s="196">
        <v>0.73980000000000001</v>
      </c>
      <c r="L13" s="118">
        <f t="shared" si="4"/>
        <v>4.0360005625087902E-2</v>
      </c>
    </row>
    <row r="14" spans="1:14" x14ac:dyDescent="0.25">
      <c r="A14" s="1" t="s">
        <v>85</v>
      </c>
      <c r="B14" s="116" t="s">
        <v>86</v>
      </c>
      <c r="C14" s="196">
        <v>0.6873999999999999</v>
      </c>
      <c r="D14" s="118">
        <v>2.363013698630136</v>
      </c>
      <c r="E14" s="196">
        <v>0.76780000000000004</v>
      </c>
      <c r="F14" s="118">
        <f t="shared" si="3"/>
        <v>0.11696246726796655</v>
      </c>
      <c r="G14" s="196">
        <v>0.81640000000000001</v>
      </c>
      <c r="H14" s="118">
        <f t="shared" si="3"/>
        <v>6.3297733784839716E-2</v>
      </c>
      <c r="I14" s="196">
        <v>0.80099999999999993</v>
      </c>
      <c r="J14" s="118">
        <f t="shared" si="3"/>
        <v>-1.8863302302792873E-2</v>
      </c>
      <c r="K14" s="196">
        <v>0.81370000000000009</v>
      </c>
      <c r="L14" s="118">
        <f t="shared" si="4"/>
        <v>1.5855181023720633E-2</v>
      </c>
    </row>
    <row r="15" spans="1:14" x14ac:dyDescent="0.25">
      <c r="A15" s="1" t="s">
        <v>87</v>
      </c>
      <c r="B15" s="116" t="s">
        <v>88</v>
      </c>
      <c r="C15" s="196">
        <v>0.80249999999999999</v>
      </c>
      <c r="D15" s="118">
        <v>1.008258258258258</v>
      </c>
      <c r="E15" s="196">
        <v>0.88969999999999994</v>
      </c>
      <c r="F15" s="118">
        <f t="shared" si="3"/>
        <v>0.10866043613707155</v>
      </c>
      <c r="G15" s="196">
        <v>0.87379999999999991</v>
      </c>
      <c r="H15" s="118">
        <f t="shared" si="3"/>
        <v>-1.7871192536810243E-2</v>
      </c>
      <c r="I15" s="196">
        <v>0.93040000000000012</v>
      </c>
      <c r="J15" s="118">
        <f t="shared" si="3"/>
        <v>6.4774547951476524E-2</v>
      </c>
      <c r="K15" s="196">
        <v>0.92049999999999998</v>
      </c>
      <c r="L15" s="118">
        <f t="shared" si="4"/>
        <v>-1.064058469475504E-2</v>
      </c>
    </row>
    <row r="16" spans="1:14" x14ac:dyDescent="0.25">
      <c r="A16" s="1" t="s">
        <v>89</v>
      </c>
      <c r="B16" s="116" t="s">
        <v>90</v>
      </c>
      <c r="C16" s="196">
        <v>0.89769999999999994</v>
      </c>
      <c r="D16" s="118">
        <v>0.44696969696969702</v>
      </c>
      <c r="E16" s="196">
        <v>0.91459999999999997</v>
      </c>
      <c r="F16" s="118">
        <f t="shared" si="3"/>
        <v>1.8825888381419187E-2</v>
      </c>
      <c r="G16" s="196">
        <v>0.90269999999999995</v>
      </c>
      <c r="H16" s="118">
        <f t="shared" si="3"/>
        <v>-1.3011152416356864E-2</v>
      </c>
      <c r="I16" s="196">
        <v>0.93909999999999993</v>
      </c>
      <c r="J16" s="118">
        <f t="shared" si="3"/>
        <v>4.0323474022377237E-2</v>
      </c>
      <c r="K16" s="196"/>
      <c r="L16" s="118"/>
    </row>
    <row r="17" spans="1:27" x14ac:dyDescent="0.25">
      <c r="A17" s="1" t="s">
        <v>91</v>
      </c>
      <c r="B17" s="116" t="s">
        <v>92</v>
      </c>
      <c r="C17" s="196">
        <v>0.70709999999999995</v>
      </c>
      <c r="D17" s="118">
        <v>0.2893873085339167</v>
      </c>
      <c r="E17" s="196">
        <v>0.78359999999999996</v>
      </c>
      <c r="F17" s="118">
        <f t="shared" si="3"/>
        <v>0.10818837505303347</v>
      </c>
      <c r="G17" s="196">
        <v>0.75800000000000001</v>
      </c>
      <c r="H17" s="118">
        <f t="shared" si="3"/>
        <v>-3.2669729453802865E-2</v>
      </c>
      <c r="I17" s="196">
        <v>0.84260000000000002</v>
      </c>
      <c r="J17" s="118">
        <f t="shared" si="3"/>
        <v>0.11160949868073877</v>
      </c>
      <c r="K17" s="196"/>
      <c r="L17" s="118"/>
    </row>
    <row r="18" spans="1:27" x14ac:dyDescent="0.25">
      <c r="A18" s="1" t="s">
        <v>93</v>
      </c>
      <c r="B18" s="116" t="s">
        <v>94</v>
      </c>
      <c r="C18" s="196">
        <v>0.77500000000000002</v>
      </c>
      <c r="D18" s="118">
        <v>0.12302564845674535</v>
      </c>
      <c r="E18" s="196">
        <v>0.85840000000000005</v>
      </c>
      <c r="F18" s="118">
        <f t="shared" si="3"/>
        <v>0.10761290322580641</v>
      </c>
      <c r="G18" s="196">
        <v>0.89359999999999995</v>
      </c>
      <c r="H18" s="118">
        <f t="shared" si="3"/>
        <v>4.1006523765144243E-2</v>
      </c>
      <c r="I18" s="196">
        <v>0.90410000000000001</v>
      </c>
      <c r="J18" s="118">
        <f t="shared" si="3"/>
        <v>1.1750223813786986E-2</v>
      </c>
      <c r="K18" s="196"/>
      <c r="L18" s="118"/>
      <c r="Z18" s="197"/>
    </row>
    <row r="19" spans="1:27" x14ac:dyDescent="0.25">
      <c r="A19" s="1" t="s">
        <v>95</v>
      </c>
      <c r="B19" s="116" t="s">
        <v>96</v>
      </c>
      <c r="C19" s="196">
        <v>0.79510000000000003</v>
      </c>
      <c r="D19" s="118">
        <v>0.11233911583659761</v>
      </c>
      <c r="E19" s="196">
        <v>0.85420000000000007</v>
      </c>
      <c r="F19" s="118">
        <f t="shared" si="3"/>
        <v>7.4330272921645069E-2</v>
      </c>
      <c r="G19" s="196">
        <v>0.83440000000000003</v>
      </c>
      <c r="H19" s="118">
        <f t="shared" si="3"/>
        <v>-2.317958323577618E-2</v>
      </c>
      <c r="I19" s="196">
        <v>0.83560000000000001</v>
      </c>
      <c r="J19" s="118">
        <f t="shared" si="3"/>
        <v>1.4381591562799834E-3</v>
      </c>
      <c r="K19" s="196"/>
      <c r="L19" s="118"/>
      <c r="Z19" s="197"/>
      <c r="AA19" s="197"/>
    </row>
    <row r="20" spans="1:27" x14ac:dyDescent="0.25">
      <c r="A20" s="1" t="s">
        <v>97</v>
      </c>
      <c r="B20" s="116" t="s">
        <v>98</v>
      </c>
      <c r="C20" s="196">
        <v>0.7854000000000001</v>
      </c>
      <c r="D20" s="118">
        <v>0.26697854492660111</v>
      </c>
      <c r="E20" s="196">
        <v>0.79709999999999992</v>
      </c>
      <c r="F20" s="118">
        <f t="shared" si="3"/>
        <v>1.4896867838044114E-2</v>
      </c>
      <c r="G20" s="196">
        <v>0.79709999999999992</v>
      </c>
      <c r="H20" s="118">
        <f t="shared" si="3"/>
        <v>0</v>
      </c>
      <c r="I20" s="196">
        <v>0.81180000000000008</v>
      </c>
      <c r="J20" s="118">
        <f t="shared" si="3"/>
        <v>1.8441851712457824E-2</v>
      </c>
      <c r="K20" s="196"/>
      <c r="L20" s="118"/>
      <c r="M20" s="125"/>
    </row>
    <row r="21" spans="1:27" ht="15.75" x14ac:dyDescent="0.25">
      <c r="A21" s="1" t="s">
        <v>0</v>
      </c>
      <c r="B21" s="119" t="s">
        <v>32</v>
      </c>
      <c r="C21" s="198">
        <v>0.74895069673736636</v>
      </c>
      <c r="D21" s="121">
        <v>0.55379420291654702</v>
      </c>
      <c r="E21" s="198">
        <v>0.81783519993171871</v>
      </c>
      <c r="F21" s="121">
        <f t="shared" si="3"/>
        <v>9.1974683372926913E-2</v>
      </c>
      <c r="G21" s="198">
        <v>0.84626026183947245</v>
      </c>
      <c r="H21" s="121">
        <f t="shared" si="3"/>
        <v>3.4756466718633527E-2</v>
      </c>
      <c r="I21" s="198">
        <v>0.84894608892196821</v>
      </c>
      <c r="J21" s="121">
        <f t="shared" si="3"/>
        <v>3.173760134568715E-3</v>
      </c>
      <c r="K21" s="198">
        <v>0.84223272159198326</v>
      </c>
      <c r="L21" s="121">
        <v>7.5370492206505713E-3</v>
      </c>
      <c r="M21" s="312"/>
    </row>
    <row r="22" spans="1:27" ht="6" customHeight="1" x14ac:dyDescent="0.25">
      <c r="M22" s="312"/>
    </row>
    <row r="23" spans="1:2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312"/>
    </row>
    <row r="24" spans="1:27" x14ac:dyDescent="0.25">
      <c r="C24" s="199"/>
      <c r="I24" s="199"/>
      <c r="K24" s="199"/>
      <c r="L24" s="118"/>
      <c r="M24" s="312"/>
    </row>
    <row r="26" spans="1:27" ht="21.75" customHeight="1" thickBot="1" x14ac:dyDescent="0.3">
      <c r="B26" s="274" t="s">
        <v>318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N26" s="1" t="s">
        <v>159</v>
      </c>
    </row>
    <row r="27" spans="1:27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N27" s="1" t="s">
        <v>160</v>
      </c>
    </row>
    <row r="28" spans="1:27" ht="22.5" thickTop="1" thickBot="1" x14ac:dyDescent="0.3">
      <c r="B28" s="112"/>
      <c r="C28" s="299" t="s">
        <v>62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27" ht="22.5" thickTop="1" thickBot="1" x14ac:dyDescent="0.3">
      <c r="B29" s="112"/>
      <c r="C29" s="304">
        <f t="shared" ref="C29" si="5">E29-1</f>
        <v>2022</v>
      </c>
      <c r="D29" s="302"/>
      <c r="E29" s="301">
        <f t="shared" ref="E29" si="6">G29-1</f>
        <v>2023</v>
      </c>
      <c r="F29" s="302"/>
      <c r="G29" s="301">
        <f t="shared" ref="G29" si="7">I29-1</f>
        <v>2024</v>
      </c>
      <c r="H29" s="302"/>
      <c r="I29" s="301">
        <f>K29-1</f>
        <v>2025</v>
      </c>
      <c r="J29" s="302"/>
      <c r="K29" s="301">
        <v>2026</v>
      </c>
      <c r="L29" s="303"/>
    </row>
    <row r="30" spans="1:27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27" x14ac:dyDescent="0.25">
      <c r="B31" s="116" t="s">
        <v>76</v>
      </c>
      <c r="C31" s="196">
        <v>0.61520000000000008</v>
      </c>
      <c r="D31" s="118">
        <v>0.88827501534683884</v>
      </c>
      <c r="E31" s="196">
        <v>0.91280000000000006</v>
      </c>
      <c r="F31" s="118">
        <f t="shared" ref="F31:H43" si="8">IFERROR(E31/C31-1,"-")</f>
        <v>0.48374512353706112</v>
      </c>
      <c r="G31" s="196">
        <v>0.98140000000000005</v>
      </c>
      <c r="H31" s="118">
        <f t="shared" si="8"/>
        <v>7.5153374233128734E-2</v>
      </c>
      <c r="I31" s="196">
        <v>0.93849999999999989</v>
      </c>
      <c r="J31" s="118">
        <f t="shared" ref="J31:J43" si="9">IFERROR(I31/G31-1,"-")</f>
        <v>-4.3713062971265648E-2</v>
      </c>
      <c r="K31" s="196">
        <v>0.93180000000000007</v>
      </c>
      <c r="L31" s="118">
        <f t="shared" ref="L31:L37" si="10">IFERROR(K31/I31-1,"-")</f>
        <v>-7.139051678209718E-3</v>
      </c>
    </row>
    <row r="32" spans="1:27" x14ac:dyDescent="0.25">
      <c r="B32" s="116" t="s">
        <v>78</v>
      </c>
      <c r="C32" s="196">
        <v>0.86180000000000012</v>
      </c>
      <c r="D32" s="118">
        <v>1.1421824509072835</v>
      </c>
      <c r="E32" s="196">
        <v>0.96200000000000008</v>
      </c>
      <c r="F32" s="118">
        <f t="shared" si="8"/>
        <v>0.11626827570201903</v>
      </c>
      <c r="G32" s="196">
        <v>1.0293000000000001</v>
      </c>
      <c r="H32" s="118">
        <f t="shared" si="8"/>
        <v>6.9958419958420004E-2</v>
      </c>
      <c r="I32" s="196">
        <v>1.0306999999999999</v>
      </c>
      <c r="J32" s="118">
        <f t="shared" si="9"/>
        <v>1.3601476731757156E-3</v>
      </c>
      <c r="K32" s="196">
        <v>1.0061</v>
      </c>
      <c r="L32" s="118">
        <f t="shared" si="10"/>
        <v>-2.3867274667701555E-2</v>
      </c>
    </row>
    <row r="33" spans="2:14" x14ac:dyDescent="0.25">
      <c r="B33" s="116" t="s">
        <v>80</v>
      </c>
      <c r="C33" s="196">
        <v>0.8236</v>
      </c>
      <c r="D33" s="118">
        <v>0.97080641301746828</v>
      </c>
      <c r="E33" s="196">
        <v>0.7944</v>
      </c>
      <c r="F33" s="118">
        <f t="shared" si="8"/>
        <v>-3.5454103933948544E-2</v>
      </c>
      <c r="G33" s="196">
        <v>0.98959999999999992</v>
      </c>
      <c r="H33" s="118">
        <f t="shared" si="8"/>
        <v>0.2457200402819737</v>
      </c>
      <c r="I33" s="196">
        <v>0.90989999999999993</v>
      </c>
      <c r="J33" s="118">
        <f t="shared" si="9"/>
        <v>-8.0537590945836679E-2</v>
      </c>
      <c r="K33" s="196">
        <v>0.90989999999999993</v>
      </c>
      <c r="L33" s="118">
        <f t="shared" si="10"/>
        <v>0</v>
      </c>
    </row>
    <row r="34" spans="2:14" x14ac:dyDescent="0.25">
      <c r="B34" s="116" t="s">
        <v>82</v>
      </c>
      <c r="C34" s="196">
        <v>0.90949999999999998</v>
      </c>
      <c r="D34" s="118">
        <v>1.2517949987620698</v>
      </c>
      <c r="E34" s="196">
        <v>0.88819999999999988</v>
      </c>
      <c r="F34" s="118">
        <f t="shared" si="8"/>
        <v>-2.3419461242440986E-2</v>
      </c>
      <c r="G34" s="196">
        <v>0.91859999999999997</v>
      </c>
      <c r="H34" s="118">
        <f t="shared" si="8"/>
        <v>3.4226525557307097E-2</v>
      </c>
      <c r="I34" s="196">
        <v>0.92059999999999997</v>
      </c>
      <c r="J34" s="118">
        <f t="shared" si="9"/>
        <v>2.1772262138035625E-3</v>
      </c>
      <c r="K34" s="196">
        <v>0.88049999999999995</v>
      </c>
      <c r="L34" s="118">
        <f t="shared" si="10"/>
        <v>-4.3558548772539729E-2</v>
      </c>
    </row>
    <row r="35" spans="2:14" x14ac:dyDescent="0.25">
      <c r="B35" s="116" t="s">
        <v>84</v>
      </c>
      <c r="C35" s="196">
        <v>0.76180000000000003</v>
      </c>
      <c r="D35" s="118">
        <v>0.76383422088446418</v>
      </c>
      <c r="E35" s="196">
        <v>0.872</v>
      </c>
      <c r="F35" s="118">
        <f t="shared" si="8"/>
        <v>0.14465739039117875</v>
      </c>
      <c r="G35" s="196">
        <v>0.94200000000000006</v>
      </c>
      <c r="H35" s="118">
        <f t="shared" si="8"/>
        <v>8.0275229357798183E-2</v>
      </c>
      <c r="I35" s="196">
        <v>0.81980000000000008</v>
      </c>
      <c r="J35" s="118">
        <f t="shared" si="9"/>
        <v>-0.12972399150743097</v>
      </c>
      <c r="K35" s="196">
        <v>0.85309999999999997</v>
      </c>
      <c r="L35" s="118">
        <f t="shared" si="10"/>
        <v>4.0619663332519984E-2</v>
      </c>
    </row>
    <row r="36" spans="2:14" x14ac:dyDescent="0.25">
      <c r="B36" s="116" t="s">
        <v>86</v>
      </c>
      <c r="C36" s="196">
        <v>0.81559999999999999</v>
      </c>
      <c r="D36" s="118">
        <v>2.1321044546851002</v>
      </c>
      <c r="E36" s="196">
        <v>0.9104000000000001</v>
      </c>
      <c r="F36" s="118">
        <f t="shared" si="8"/>
        <v>0.11623344776851408</v>
      </c>
      <c r="G36" s="196">
        <v>0.96189999999999998</v>
      </c>
      <c r="H36" s="118">
        <f t="shared" si="8"/>
        <v>5.656854130052702E-2</v>
      </c>
      <c r="I36" s="196">
        <v>0.92480000000000007</v>
      </c>
      <c r="J36" s="118">
        <f t="shared" si="9"/>
        <v>-3.8569497868801261E-2</v>
      </c>
      <c r="K36" s="196">
        <v>0.93129999999999991</v>
      </c>
      <c r="L36" s="118">
        <f t="shared" si="10"/>
        <v>7.0285467128026191E-3</v>
      </c>
    </row>
    <row r="37" spans="2:14" x14ac:dyDescent="0.25">
      <c r="B37" s="116" t="s">
        <v>88</v>
      </c>
      <c r="C37" s="196">
        <v>0.92709999999999992</v>
      </c>
      <c r="D37" s="118">
        <v>0.90408708153624961</v>
      </c>
      <c r="E37" s="196">
        <v>1.0204</v>
      </c>
      <c r="F37" s="118">
        <f t="shared" si="8"/>
        <v>0.10063639305360805</v>
      </c>
      <c r="G37" s="196">
        <v>0.99629999999999996</v>
      </c>
      <c r="H37" s="118">
        <f t="shared" si="8"/>
        <v>-2.3618188945511598E-2</v>
      </c>
      <c r="I37" s="196">
        <v>1.0375000000000001</v>
      </c>
      <c r="J37" s="118">
        <f t="shared" si="9"/>
        <v>4.1353006122653913E-2</v>
      </c>
      <c r="K37" s="196">
        <v>1.0059</v>
      </c>
      <c r="L37" s="118">
        <f t="shared" si="10"/>
        <v>-3.0457831325301221E-2</v>
      </c>
    </row>
    <row r="38" spans="2:14" x14ac:dyDescent="0.25">
      <c r="B38" s="116" t="s">
        <v>90</v>
      </c>
      <c r="C38" s="196">
        <v>1.0247999999999999</v>
      </c>
      <c r="D38" s="118">
        <v>0.30398269499936359</v>
      </c>
      <c r="E38" s="196">
        <v>1.0207999999999999</v>
      </c>
      <c r="F38" s="118">
        <f t="shared" si="8"/>
        <v>-3.9032006245121043E-3</v>
      </c>
      <c r="G38" s="196">
        <v>1.0063</v>
      </c>
      <c r="H38" s="118">
        <f t="shared" si="8"/>
        <v>-1.4204545454545414E-2</v>
      </c>
      <c r="I38" s="196">
        <v>1.0137</v>
      </c>
      <c r="J38" s="118">
        <f t="shared" si="9"/>
        <v>7.3536718672364554E-3</v>
      </c>
      <c r="K38" s="196"/>
      <c r="L38" s="118"/>
    </row>
    <row r="39" spans="2:14" x14ac:dyDescent="0.25">
      <c r="B39" s="116" t="s">
        <v>92</v>
      </c>
      <c r="C39" s="196">
        <v>0.81950000000000001</v>
      </c>
      <c r="D39" s="118">
        <v>0.19600116754232366</v>
      </c>
      <c r="E39" s="196">
        <v>0.88959999999999995</v>
      </c>
      <c r="F39" s="118">
        <f t="shared" si="8"/>
        <v>8.5539963392312401E-2</v>
      </c>
      <c r="G39" s="196">
        <v>0.85860000000000003</v>
      </c>
      <c r="H39" s="118">
        <f t="shared" si="8"/>
        <v>-3.484712230215814E-2</v>
      </c>
      <c r="I39" s="196">
        <v>0.9556</v>
      </c>
      <c r="J39" s="118">
        <f t="shared" si="9"/>
        <v>0.11297460982995577</v>
      </c>
      <c r="K39" s="196"/>
      <c r="L39" s="118"/>
    </row>
    <row r="40" spans="2:14" x14ac:dyDescent="0.25">
      <c r="B40" s="116" t="s">
        <v>94</v>
      </c>
      <c r="C40" s="196">
        <v>0.8881</v>
      </c>
      <c r="D40" s="118">
        <v>0.11865474241088281</v>
      </c>
      <c r="E40" s="196">
        <v>0.97180000000000011</v>
      </c>
      <c r="F40" s="118">
        <f t="shared" si="8"/>
        <v>9.424614345231408E-2</v>
      </c>
      <c r="G40" s="196">
        <v>1.0153000000000001</v>
      </c>
      <c r="H40" s="118">
        <f t="shared" si="8"/>
        <v>4.4762296768882548E-2</v>
      </c>
      <c r="I40" s="196">
        <v>1.0136000000000001</v>
      </c>
      <c r="J40" s="118">
        <f t="shared" si="9"/>
        <v>-1.6743819560721684E-3</v>
      </c>
      <c r="K40" s="196"/>
      <c r="L40" s="118"/>
    </row>
    <row r="41" spans="2:14" x14ac:dyDescent="0.25">
      <c r="B41" s="116" t="s">
        <v>96</v>
      </c>
      <c r="C41" s="196">
        <v>0.87360000000000004</v>
      </c>
      <c r="D41" s="118">
        <v>9.0228378884313232E-2</v>
      </c>
      <c r="E41" s="196">
        <v>0.95010000000000006</v>
      </c>
      <c r="F41" s="118">
        <f t="shared" si="8"/>
        <v>8.7568681318681341E-2</v>
      </c>
      <c r="G41" s="196">
        <v>0.92370000000000008</v>
      </c>
      <c r="H41" s="118">
        <f t="shared" si="8"/>
        <v>-2.7786548784338505E-2</v>
      </c>
      <c r="I41" s="196">
        <v>0.91390000000000005</v>
      </c>
      <c r="J41" s="118">
        <f t="shared" si="9"/>
        <v>-1.0609505250622542E-2</v>
      </c>
      <c r="K41" s="196"/>
      <c r="L41" s="118"/>
    </row>
    <row r="42" spans="2:14" x14ac:dyDescent="0.25">
      <c r="B42" s="116" t="s">
        <v>98</v>
      </c>
      <c r="C42" s="196">
        <v>0.86670000000000003</v>
      </c>
      <c r="D42" s="118">
        <v>0.30115598258519749</v>
      </c>
      <c r="E42" s="196">
        <v>0.87</v>
      </c>
      <c r="F42" s="118">
        <f t="shared" si="8"/>
        <v>3.8075458636206427E-3</v>
      </c>
      <c r="G42" s="196">
        <v>0.88249999999999995</v>
      </c>
      <c r="H42" s="118">
        <f t="shared" si="8"/>
        <v>1.4367816091954033E-2</v>
      </c>
      <c r="I42" s="196">
        <v>0.88930000000000009</v>
      </c>
      <c r="J42" s="118">
        <f t="shared" si="9"/>
        <v>7.7053824362607326E-3</v>
      </c>
      <c r="K42" s="196"/>
      <c r="L42" s="118"/>
    </row>
    <row r="43" spans="2:14" ht="15.75" x14ac:dyDescent="0.25">
      <c r="B43" s="119" t="s">
        <v>32</v>
      </c>
      <c r="C43" s="198">
        <v>0.84878834356712252</v>
      </c>
      <c r="D43" s="121">
        <v>0.3749016116603523</v>
      </c>
      <c r="E43" s="198">
        <v>0.92207090541724013</v>
      </c>
      <c r="F43" s="121">
        <f t="shared" si="8"/>
        <v>8.6337851368387009E-2</v>
      </c>
      <c r="G43" s="198">
        <v>0.95887504094051124</v>
      </c>
      <c r="H43" s="121">
        <f t="shared" si="8"/>
        <v>3.9914647894260469E-2</v>
      </c>
      <c r="I43" s="198">
        <v>0.9468475865347219</v>
      </c>
      <c r="J43" s="121">
        <f t="shared" si="9"/>
        <v>-1.2543296980586982E-2</v>
      </c>
      <c r="K43" s="198">
        <v>0.93041188024522348</v>
      </c>
      <c r="L43" s="121">
        <v>-9.3131290085431973E-3</v>
      </c>
    </row>
    <row r="44" spans="2:14" ht="6" customHeight="1" x14ac:dyDescent="0.25"/>
    <row r="45" spans="2:14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4" x14ac:dyDescent="0.25">
      <c r="C46" s="199"/>
      <c r="I46" s="199"/>
      <c r="J46" s="199"/>
    </row>
    <row r="48" spans="2:14" ht="21.75" customHeight="1" thickBot="1" x14ac:dyDescent="0.3">
      <c r="B48" s="274" t="s">
        <v>319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N48" s="1" t="s">
        <v>161</v>
      </c>
    </row>
    <row r="49" spans="2:14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N49" s="1" t="s">
        <v>162</v>
      </c>
    </row>
    <row r="50" spans="2:14" ht="22.5" thickTop="1" thickBot="1" x14ac:dyDescent="0.3">
      <c r="B50" s="112"/>
      <c r="C50" s="299" t="s">
        <v>63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2:14" ht="22.5" thickTop="1" thickBot="1" x14ac:dyDescent="0.3">
      <c r="B51" s="112"/>
      <c r="C51" s="304">
        <f t="shared" ref="C51" si="11">E51-1</f>
        <v>2022</v>
      </c>
      <c r="D51" s="302"/>
      <c r="E51" s="301">
        <f t="shared" ref="E51" si="12">G51-1</f>
        <v>2023</v>
      </c>
      <c r="F51" s="302"/>
      <c r="G51" s="301">
        <f t="shared" ref="G51" si="13">I51-1</f>
        <v>2024</v>
      </c>
      <c r="H51" s="302"/>
      <c r="I51" s="301">
        <f>K51-1</f>
        <v>2025</v>
      </c>
      <c r="J51" s="302"/>
      <c r="K51" s="301">
        <v>2026</v>
      </c>
      <c r="L51" s="303"/>
    </row>
    <row r="52" spans="2:14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2:14" x14ac:dyDescent="0.25">
      <c r="B53" s="116" t="s">
        <v>76</v>
      </c>
      <c r="C53" s="196">
        <v>0.63919999999999999</v>
      </c>
      <c r="D53" s="118" t="e">
        <v>#DIV/0!</v>
      </c>
      <c r="E53" s="196">
        <v>0.98719999999999997</v>
      </c>
      <c r="F53" s="118">
        <f t="shared" ref="F53:H65" si="14">IFERROR(E53/C53-1,"-")</f>
        <v>0.54443053817271592</v>
      </c>
      <c r="G53" s="196">
        <v>1.014</v>
      </c>
      <c r="H53" s="118">
        <f t="shared" si="14"/>
        <v>2.7147487844408458E-2</v>
      </c>
      <c r="I53" s="196">
        <v>0.95640000000000003</v>
      </c>
      <c r="J53" s="118">
        <f t="shared" ref="J53:J65" si="15">IFERROR(I53/G53-1,"-")</f>
        <v>-5.6804733727810586E-2</v>
      </c>
      <c r="K53" s="196">
        <v>0.97389999999999999</v>
      </c>
      <c r="L53" s="118">
        <f t="shared" ref="L53:L59" si="16">IFERROR(K53/I53-1,"-")</f>
        <v>1.8297783354245034E-2</v>
      </c>
    </row>
    <row r="54" spans="2:14" x14ac:dyDescent="0.25">
      <c r="B54" s="116" t="s">
        <v>78</v>
      </c>
      <c r="C54" s="196">
        <v>0.87879999999999991</v>
      </c>
      <c r="D54" s="118" t="e">
        <v>#DIV/0!</v>
      </c>
      <c r="E54" s="196">
        <v>1.0593000000000001</v>
      </c>
      <c r="F54" s="118">
        <f t="shared" si="14"/>
        <v>0.20539371870732848</v>
      </c>
      <c r="G54" s="196">
        <v>1.0624</v>
      </c>
      <c r="H54" s="118">
        <f t="shared" si="14"/>
        <v>2.9264608703860606E-3</v>
      </c>
      <c r="I54" s="196">
        <v>1.0770999999999999</v>
      </c>
      <c r="J54" s="118">
        <f t="shared" si="15"/>
        <v>1.3836596385542022E-2</v>
      </c>
      <c r="K54" s="196">
        <v>1.0503</v>
      </c>
      <c r="L54" s="118">
        <f t="shared" si="16"/>
        <v>-2.4881626589917327E-2</v>
      </c>
    </row>
    <row r="55" spans="2:14" x14ac:dyDescent="0.25">
      <c r="B55" s="116" t="s">
        <v>80</v>
      </c>
      <c r="C55" s="196">
        <v>0.81900000000000006</v>
      </c>
      <c r="D55" s="118" t="e">
        <v>#DIV/0!</v>
      </c>
      <c r="E55" s="196">
        <v>0.84499999999999997</v>
      </c>
      <c r="F55" s="118">
        <f t="shared" si="14"/>
        <v>3.1746031746031633E-2</v>
      </c>
      <c r="G55" s="196">
        <v>1.0183</v>
      </c>
      <c r="H55" s="118">
        <f t="shared" si="14"/>
        <v>0.20508875739644972</v>
      </c>
      <c r="I55" s="196">
        <v>0.96069999999999989</v>
      </c>
      <c r="J55" s="118">
        <f t="shared" si="15"/>
        <v>-5.6564863006972499E-2</v>
      </c>
      <c r="K55" s="196">
        <v>0.96160000000000001</v>
      </c>
      <c r="L55" s="118">
        <f t="shared" si="16"/>
        <v>9.3681690434066489E-4</v>
      </c>
    </row>
    <row r="56" spans="2:14" x14ac:dyDescent="0.25">
      <c r="B56" s="116" t="s">
        <v>82</v>
      </c>
      <c r="C56" s="196">
        <v>0.94669999999999999</v>
      </c>
      <c r="D56" s="118" t="e">
        <v>#DIV/0!</v>
      </c>
      <c r="E56" s="196">
        <v>0.95319999999999994</v>
      </c>
      <c r="F56" s="118">
        <f t="shared" si="14"/>
        <v>6.8659554241048415E-3</v>
      </c>
      <c r="G56" s="196">
        <v>0.96579999999999999</v>
      </c>
      <c r="H56" s="118">
        <f t="shared" si="14"/>
        <v>1.3218631976500195E-2</v>
      </c>
      <c r="I56" s="196">
        <v>0.96689999999999998</v>
      </c>
      <c r="J56" s="118">
        <f t="shared" si="15"/>
        <v>1.138952164009055E-3</v>
      </c>
      <c r="K56" s="196">
        <v>0.93599999999999994</v>
      </c>
      <c r="L56" s="118">
        <f t="shared" si="16"/>
        <v>-3.1957803288861331E-2</v>
      </c>
    </row>
    <row r="57" spans="2:14" x14ac:dyDescent="0.25">
      <c r="B57" s="116" t="s">
        <v>84</v>
      </c>
      <c r="C57" s="196">
        <v>0.74309999999999998</v>
      </c>
      <c r="D57" s="118" t="e">
        <v>#DIV/0!</v>
      </c>
      <c r="E57" s="196">
        <v>0.89180000000000004</v>
      </c>
      <c r="F57" s="118">
        <f t="shared" si="14"/>
        <v>0.2001076571120981</v>
      </c>
      <c r="G57" s="196">
        <v>0.94340000000000002</v>
      </c>
      <c r="H57" s="118">
        <f t="shared" si="14"/>
        <v>5.786050684009858E-2</v>
      </c>
      <c r="I57" s="196">
        <v>0.82499999999999996</v>
      </c>
      <c r="J57" s="118">
        <f t="shared" si="15"/>
        <v>-0.12550349798600813</v>
      </c>
      <c r="K57" s="196">
        <v>0.88359999999999994</v>
      </c>
      <c r="L57" s="118">
        <f t="shared" si="16"/>
        <v>7.1030303030302999E-2</v>
      </c>
    </row>
    <row r="58" spans="2:14" x14ac:dyDescent="0.25">
      <c r="B58" s="116" t="s">
        <v>86</v>
      </c>
      <c r="C58" s="196">
        <v>0.79879999999999995</v>
      </c>
      <c r="D58" s="118" t="e">
        <v>#DIV/0!</v>
      </c>
      <c r="E58" s="196">
        <v>0.95090000000000008</v>
      </c>
      <c r="F58" s="118">
        <f t="shared" si="14"/>
        <v>0.19041061592388608</v>
      </c>
      <c r="G58" s="196">
        <v>0.95669999999999999</v>
      </c>
      <c r="H58" s="118">
        <f t="shared" si="14"/>
        <v>6.0994846987063589E-3</v>
      </c>
      <c r="I58" s="196">
        <v>0.9587</v>
      </c>
      <c r="J58" s="118">
        <f t="shared" si="15"/>
        <v>2.0905194940943339E-3</v>
      </c>
      <c r="K58" s="196">
        <v>0.97250000000000003</v>
      </c>
      <c r="L58" s="118">
        <f t="shared" si="16"/>
        <v>1.4394492541983883E-2</v>
      </c>
    </row>
    <row r="59" spans="2:14" x14ac:dyDescent="0.25">
      <c r="B59" s="116" t="s">
        <v>88</v>
      </c>
      <c r="C59" s="196">
        <v>0.93409999999999993</v>
      </c>
      <c r="D59" s="118" t="e">
        <v>#DIV/0!</v>
      </c>
      <c r="E59" s="196">
        <v>1.0610999999999999</v>
      </c>
      <c r="F59" s="118">
        <f t="shared" si="14"/>
        <v>0.13595974735039085</v>
      </c>
      <c r="G59" s="196">
        <v>1.0078</v>
      </c>
      <c r="H59" s="118">
        <f t="shared" si="14"/>
        <v>-5.023089247007817E-2</v>
      </c>
      <c r="I59" s="196">
        <v>1.0750999999999999</v>
      </c>
      <c r="J59" s="118">
        <f t="shared" si="15"/>
        <v>6.6779122841833516E-2</v>
      </c>
      <c r="K59" s="196">
        <v>1.0598000000000001</v>
      </c>
      <c r="L59" s="118">
        <f t="shared" si="16"/>
        <v>-1.4231234303785589E-2</v>
      </c>
    </row>
    <row r="60" spans="2:14" x14ac:dyDescent="0.25">
      <c r="B60" s="116" t="s">
        <v>90</v>
      </c>
      <c r="C60" s="196">
        <v>1.0628</v>
      </c>
      <c r="D60" s="118" t="e">
        <v>#DIV/0!</v>
      </c>
      <c r="E60" s="196">
        <v>1.0537000000000001</v>
      </c>
      <c r="F60" s="118">
        <f t="shared" si="14"/>
        <v>-8.5622882950695534E-3</v>
      </c>
      <c r="G60" s="196">
        <v>1.0227999999999999</v>
      </c>
      <c r="H60" s="118">
        <f t="shared" si="14"/>
        <v>-2.9325234886590223E-2</v>
      </c>
      <c r="I60" s="196">
        <v>1.0403</v>
      </c>
      <c r="J60" s="118">
        <f t="shared" si="15"/>
        <v>1.7109894407508763E-2</v>
      </c>
      <c r="K60" s="196"/>
      <c r="L60" s="118"/>
    </row>
    <row r="61" spans="2:14" x14ac:dyDescent="0.25">
      <c r="B61" s="116" t="s">
        <v>92</v>
      </c>
      <c r="C61" s="196">
        <v>0.8284999999999999</v>
      </c>
      <c r="D61" s="118" t="e">
        <v>#DIV/0!</v>
      </c>
      <c r="E61" s="196">
        <v>0.89219999999999999</v>
      </c>
      <c r="F61" s="118">
        <f t="shared" si="14"/>
        <v>7.6885938442969426E-2</v>
      </c>
      <c r="G61" s="196">
        <v>0.87370000000000003</v>
      </c>
      <c r="H61" s="118">
        <f t="shared" si="14"/>
        <v>-2.0735261152208029E-2</v>
      </c>
      <c r="I61" s="196">
        <v>0.98439999999999994</v>
      </c>
      <c r="J61" s="118">
        <f t="shared" si="15"/>
        <v>0.12670252947235872</v>
      </c>
      <c r="K61" s="196"/>
      <c r="L61" s="118"/>
    </row>
    <row r="62" spans="2:14" x14ac:dyDescent="0.25">
      <c r="B62" s="116" t="s">
        <v>94</v>
      </c>
      <c r="C62" s="196">
        <v>0.91280000000000006</v>
      </c>
      <c r="D62" s="118" t="e">
        <v>#DIV/0!</v>
      </c>
      <c r="E62" s="196">
        <v>1.0177</v>
      </c>
      <c r="F62" s="118">
        <f t="shared" si="14"/>
        <v>0.11492112182296221</v>
      </c>
      <c r="G62" s="196">
        <v>1.0761000000000001</v>
      </c>
      <c r="H62" s="118">
        <f t="shared" si="14"/>
        <v>5.7384297926697414E-2</v>
      </c>
      <c r="I62" s="196">
        <v>1.0436000000000001</v>
      </c>
      <c r="J62" s="118">
        <f t="shared" si="15"/>
        <v>-3.0201654121364108E-2</v>
      </c>
      <c r="K62" s="196"/>
      <c r="L62" s="118"/>
    </row>
    <row r="63" spans="2:14" x14ac:dyDescent="0.25">
      <c r="B63" s="116" t="s">
        <v>96</v>
      </c>
      <c r="C63" s="196">
        <v>0.89829999999999999</v>
      </c>
      <c r="D63" s="118" t="e">
        <v>#DIV/0!</v>
      </c>
      <c r="E63" s="196">
        <v>0.9998999999999999</v>
      </c>
      <c r="F63" s="118">
        <f t="shared" si="14"/>
        <v>0.11310252699543577</v>
      </c>
      <c r="G63" s="196">
        <v>0.95109999999999995</v>
      </c>
      <c r="H63" s="118">
        <f t="shared" si="14"/>
        <v>-4.8804880488048763E-2</v>
      </c>
      <c r="I63" s="196">
        <v>0.94189999999999996</v>
      </c>
      <c r="J63" s="118">
        <f t="shared" si="15"/>
        <v>-9.6730101987172468E-3</v>
      </c>
      <c r="K63" s="196"/>
      <c r="L63" s="118"/>
    </row>
    <row r="64" spans="2:14" x14ac:dyDescent="0.25">
      <c r="B64" s="116" t="s">
        <v>98</v>
      </c>
      <c r="C64" s="196">
        <v>0.88780000000000003</v>
      </c>
      <c r="D64" s="118" t="e">
        <v>#DIV/0!</v>
      </c>
      <c r="E64" s="196">
        <v>0.90180000000000005</v>
      </c>
      <c r="F64" s="118">
        <f t="shared" si="14"/>
        <v>1.5769317413832029E-2</v>
      </c>
      <c r="G64" s="196">
        <v>0.91739999999999999</v>
      </c>
      <c r="H64" s="118">
        <f t="shared" si="14"/>
        <v>1.7298735861610126E-2</v>
      </c>
      <c r="I64" s="196">
        <v>0.94379999999999997</v>
      </c>
      <c r="J64" s="118">
        <f t="shared" si="15"/>
        <v>2.877697841726623E-2</v>
      </c>
      <c r="K64" s="196"/>
      <c r="L64" s="118"/>
    </row>
    <row r="65" spans="2:14" ht="15.75" x14ac:dyDescent="0.25">
      <c r="B65" s="119" t="s">
        <v>32</v>
      </c>
      <c r="C65" s="198">
        <v>0.86230572081972345</v>
      </c>
      <c r="D65" s="121">
        <v>0.39679760482622961</v>
      </c>
      <c r="E65" s="198">
        <v>0.96785818737694584</v>
      </c>
      <c r="F65" s="121">
        <f t="shared" si="14"/>
        <v>0.1224072437521142</v>
      </c>
      <c r="G65" s="198">
        <v>0.9842204608862104</v>
      </c>
      <c r="H65" s="121">
        <f t="shared" si="14"/>
        <v>1.6905651801746968E-2</v>
      </c>
      <c r="I65" s="198">
        <v>0.98058235865639209</v>
      </c>
      <c r="J65" s="121">
        <f t="shared" si="15"/>
        <v>-3.6964301946562639E-3</v>
      </c>
      <c r="K65" s="198">
        <v>0.97599626114760296</v>
      </c>
      <c r="L65" s="121">
        <v>3.1498956597062477E-3</v>
      </c>
    </row>
    <row r="66" spans="2:14" ht="6" customHeight="1" x14ac:dyDescent="0.25"/>
    <row r="67" spans="2:14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2:14" x14ac:dyDescent="0.25">
      <c r="C68" s="199"/>
      <c r="I68" s="199"/>
      <c r="J68" s="199"/>
    </row>
    <row r="70" spans="2:14" ht="21.75" customHeight="1" thickBot="1" x14ac:dyDescent="0.3">
      <c r="B70" s="274" t="s">
        <v>320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N70" s="1" t="s">
        <v>163</v>
      </c>
    </row>
    <row r="71" spans="2:14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N71" s="1" t="s">
        <v>164</v>
      </c>
    </row>
    <row r="72" spans="2:14" ht="22.5" thickTop="1" thickBot="1" x14ac:dyDescent="0.3">
      <c r="B72" s="112"/>
      <c r="C72" s="299" t="s">
        <v>70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2:14" ht="22.5" thickTop="1" thickBot="1" x14ac:dyDescent="0.3">
      <c r="B73" s="112"/>
      <c r="C73" s="304">
        <f t="shared" ref="C73" si="17">E73-1</f>
        <v>2022</v>
      </c>
      <c r="D73" s="302"/>
      <c r="E73" s="301">
        <f t="shared" ref="E73" si="18">G73-1</f>
        <v>2023</v>
      </c>
      <c r="F73" s="302"/>
      <c r="G73" s="301">
        <f t="shared" ref="G73" si="19">I73-1</f>
        <v>2024</v>
      </c>
      <c r="H73" s="302"/>
      <c r="I73" s="301">
        <f>K73-1</f>
        <v>2025</v>
      </c>
      <c r="J73" s="302"/>
      <c r="K73" s="301">
        <v>2026</v>
      </c>
      <c r="L73" s="303"/>
    </row>
    <row r="74" spans="2:14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2:14" x14ac:dyDescent="0.25">
      <c r="B75" s="116" t="s">
        <v>76</v>
      </c>
      <c r="C75" s="196">
        <v>0.53200000000000003</v>
      </c>
      <c r="D75" s="118" t="e">
        <v>#DIV/0!</v>
      </c>
      <c r="E75" s="196">
        <v>0.65390000000000004</v>
      </c>
      <c r="F75" s="118">
        <f t="shared" ref="F75:F87" si="20">IFERROR(E75/C75-1,"-")</f>
        <v>0.22913533834586475</v>
      </c>
      <c r="G75" s="196">
        <v>0.86799999999999999</v>
      </c>
      <c r="H75" s="118">
        <f t="shared" ref="H75:H87" si="21">IFERROR(G75/E75-1,"-")</f>
        <v>0.32742009481572087</v>
      </c>
      <c r="I75" s="196">
        <v>0.87609999999999999</v>
      </c>
      <c r="J75" s="118">
        <f t="shared" ref="J75:J87" si="22">IFERROR(I75/G75-1,"-")</f>
        <v>9.3317972350230871E-3</v>
      </c>
      <c r="K75" s="196">
        <v>0.78520000000000001</v>
      </c>
      <c r="L75" s="118">
        <f t="shared" ref="L75:L81" si="23">IFERROR(K75/I75-1,"-")</f>
        <v>-0.10375527907773086</v>
      </c>
    </row>
    <row r="76" spans="2:14" x14ac:dyDescent="0.25">
      <c r="B76" s="116" t="s">
        <v>78</v>
      </c>
      <c r="C76" s="196">
        <v>0.80279999999999996</v>
      </c>
      <c r="D76" s="118" t="e">
        <v>#DIV/0!</v>
      </c>
      <c r="E76" s="196">
        <v>0.62309999999999999</v>
      </c>
      <c r="F76" s="118">
        <f t="shared" si="20"/>
        <v>-0.22384155455904331</v>
      </c>
      <c r="G76" s="196">
        <v>0.91409999999999991</v>
      </c>
      <c r="H76" s="118">
        <f t="shared" si="21"/>
        <v>0.4670197400096292</v>
      </c>
      <c r="I76" s="196">
        <v>0.86909999999999998</v>
      </c>
      <c r="J76" s="118">
        <f t="shared" si="22"/>
        <v>-4.9228749589760312E-2</v>
      </c>
      <c r="K76" s="196">
        <v>0.85219999999999996</v>
      </c>
      <c r="L76" s="118">
        <f t="shared" si="23"/>
        <v>-1.944540329076061E-2</v>
      </c>
    </row>
    <row r="77" spans="2:14" x14ac:dyDescent="0.25">
      <c r="B77" s="116" t="s">
        <v>80</v>
      </c>
      <c r="C77" s="196">
        <v>0.83989999999999998</v>
      </c>
      <c r="D77" s="118" t="e">
        <v>#DIV/0!</v>
      </c>
      <c r="E77" s="196">
        <v>0.61819999999999997</v>
      </c>
      <c r="F77" s="118">
        <f t="shared" si="20"/>
        <v>-0.26395999523752833</v>
      </c>
      <c r="G77" s="196">
        <v>0.88969999999999994</v>
      </c>
      <c r="H77" s="118">
        <f t="shared" si="21"/>
        <v>0.43917825946295697</v>
      </c>
      <c r="I77" s="196">
        <v>0.73329999999999995</v>
      </c>
      <c r="J77" s="118">
        <f t="shared" si="22"/>
        <v>-0.17578959199730249</v>
      </c>
      <c r="K77" s="196">
        <v>0.7298</v>
      </c>
      <c r="L77" s="118">
        <f t="shared" si="23"/>
        <v>-4.7729442247373965E-3</v>
      </c>
    </row>
    <row r="78" spans="2:14" x14ac:dyDescent="0.25">
      <c r="B78" s="116" t="s">
        <v>82</v>
      </c>
      <c r="C78" s="196">
        <v>0.7802</v>
      </c>
      <c r="D78" s="118" t="e">
        <v>#DIV/0!</v>
      </c>
      <c r="E78" s="196">
        <v>0.6762999999999999</v>
      </c>
      <c r="F78" s="118">
        <f t="shared" si="20"/>
        <v>-0.13317098179953868</v>
      </c>
      <c r="G78" s="196">
        <v>0.754</v>
      </c>
      <c r="H78" s="118">
        <f t="shared" si="21"/>
        <v>0.11488984178618966</v>
      </c>
      <c r="I78" s="196">
        <v>0.75950000000000006</v>
      </c>
      <c r="J78" s="118">
        <f t="shared" si="22"/>
        <v>7.2944297082229159E-3</v>
      </c>
      <c r="K78" s="196">
        <v>0.6873999999999999</v>
      </c>
      <c r="L78" s="118">
        <f t="shared" si="23"/>
        <v>-9.4930875576037077E-2</v>
      </c>
    </row>
    <row r="79" spans="2:14" x14ac:dyDescent="0.25">
      <c r="B79" s="116" t="s">
        <v>84</v>
      </c>
      <c r="C79" s="196">
        <v>0.82669999999999999</v>
      </c>
      <c r="D79" s="118" t="e">
        <v>#DIV/0!</v>
      </c>
      <c r="E79" s="196">
        <v>0.8075</v>
      </c>
      <c r="F79" s="118">
        <f t="shared" si="20"/>
        <v>-2.3224869964920791E-2</v>
      </c>
      <c r="G79" s="196">
        <v>0.93720000000000003</v>
      </c>
      <c r="H79" s="118">
        <f t="shared" si="21"/>
        <v>0.16061919504643973</v>
      </c>
      <c r="I79" s="196">
        <v>0.8015000000000001</v>
      </c>
      <c r="J79" s="118">
        <f t="shared" si="22"/>
        <v>-0.14479300042680321</v>
      </c>
      <c r="K79" s="196">
        <v>0.74690000000000001</v>
      </c>
      <c r="L79" s="118">
        <f t="shared" si="23"/>
        <v>-6.8122270742358215E-2</v>
      </c>
    </row>
    <row r="80" spans="2:14" x14ac:dyDescent="0.25">
      <c r="B80" s="116" t="s">
        <v>86</v>
      </c>
      <c r="C80" s="196">
        <v>0.87409999999999999</v>
      </c>
      <c r="D80" s="118" t="e">
        <v>#DIV/0!</v>
      </c>
      <c r="E80" s="196">
        <v>0.77829999999999999</v>
      </c>
      <c r="F80" s="118">
        <f t="shared" si="20"/>
        <v>-0.10959844411394581</v>
      </c>
      <c r="G80" s="196">
        <v>0.98010000000000008</v>
      </c>
      <c r="H80" s="118">
        <f t="shared" si="21"/>
        <v>0.25928305280740083</v>
      </c>
      <c r="I80" s="196">
        <v>0.80689999999999995</v>
      </c>
      <c r="J80" s="118">
        <f t="shared" si="22"/>
        <v>-0.17671666156514654</v>
      </c>
      <c r="K80" s="196">
        <v>0.78780000000000006</v>
      </c>
      <c r="L80" s="118">
        <f t="shared" si="23"/>
        <v>-2.3670839013508416E-2</v>
      </c>
    </row>
    <row r="81" spans="2:14" x14ac:dyDescent="0.25">
      <c r="B81" s="116" t="s">
        <v>88</v>
      </c>
      <c r="C81" s="196">
        <v>0.90269999999999995</v>
      </c>
      <c r="D81" s="118" t="e">
        <v>#DIV/0!</v>
      </c>
      <c r="E81" s="196">
        <v>0.87879999999999991</v>
      </c>
      <c r="F81" s="118">
        <f t="shared" si="20"/>
        <v>-2.647612717403347E-2</v>
      </c>
      <c r="G81" s="196">
        <v>0.95640000000000003</v>
      </c>
      <c r="H81" s="118">
        <f t="shared" si="21"/>
        <v>8.8302230314064811E-2</v>
      </c>
      <c r="I81" s="196">
        <v>0.90670000000000006</v>
      </c>
      <c r="J81" s="118">
        <f t="shared" si="22"/>
        <v>-5.1965704726055995E-2</v>
      </c>
      <c r="K81" s="196">
        <v>0.81819999999999993</v>
      </c>
      <c r="L81" s="118">
        <f t="shared" si="23"/>
        <v>-9.76067056358223E-2</v>
      </c>
    </row>
    <row r="82" spans="2:14" x14ac:dyDescent="0.25">
      <c r="B82" s="116" t="s">
        <v>90</v>
      </c>
      <c r="C82" s="196">
        <v>0.89249999999999996</v>
      </c>
      <c r="D82" s="118" t="e">
        <v>#DIV/0!</v>
      </c>
      <c r="E82" s="196">
        <v>0.90639999999999998</v>
      </c>
      <c r="F82" s="118">
        <f t="shared" si="20"/>
        <v>1.5574229691876829E-2</v>
      </c>
      <c r="G82" s="196">
        <v>0.94879999999999998</v>
      </c>
      <c r="H82" s="118">
        <f t="shared" si="21"/>
        <v>4.6778464254192409E-2</v>
      </c>
      <c r="I82" s="196">
        <v>0.92090000000000005</v>
      </c>
      <c r="J82" s="118">
        <f t="shared" si="22"/>
        <v>-2.9405564924114613E-2</v>
      </c>
      <c r="K82" s="196"/>
      <c r="L82" s="118"/>
    </row>
    <row r="83" spans="2:14" x14ac:dyDescent="0.25">
      <c r="B83" s="116" t="s">
        <v>92</v>
      </c>
      <c r="C83" s="196">
        <v>0.7881999999999999</v>
      </c>
      <c r="D83" s="118" t="e">
        <v>#DIV/0!</v>
      </c>
      <c r="E83" s="196">
        <v>0.88049999999999995</v>
      </c>
      <c r="F83" s="118">
        <f t="shared" si="20"/>
        <v>0.11710225831007359</v>
      </c>
      <c r="G83" s="196">
        <v>0.80590000000000006</v>
      </c>
      <c r="H83" s="118">
        <f t="shared" si="21"/>
        <v>-8.4724588302100945E-2</v>
      </c>
      <c r="I83" s="196">
        <v>0.85510000000000008</v>
      </c>
      <c r="J83" s="118">
        <f t="shared" si="22"/>
        <v>6.1049758034495527E-2</v>
      </c>
      <c r="K83" s="196"/>
      <c r="L83" s="118"/>
    </row>
    <row r="84" spans="2:14" x14ac:dyDescent="0.25">
      <c r="B84" s="116" t="s">
        <v>94</v>
      </c>
      <c r="C84" s="196">
        <v>0.80189999999999995</v>
      </c>
      <c r="D84" s="118" t="e">
        <v>#DIV/0!</v>
      </c>
      <c r="E84" s="196">
        <v>0.81169999999999998</v>
      </c>
      <c r="F84" s="118">
        <f t="shared" si="20"/>
        <v>1.2220975183938165E-2</v>
      </c>
      <c r="G84" s="196">
        <v>0.80370000000000008</v>
      </c>
      <c r="H84" s="118">
        <f t="shared" si="21"/>
        <v>-9.8558580756435976E-3</v>
      </c>
      <c r="I84" s="196">
        <v>0.90890000000000004</v>
      </c>
      <c r="J84" s="118">
        <f t="shared" si="22"/>
        <v>0.13089461241756872</v>
      </c>
      <c r="K84" s="196"/>
      <c r="L84" s="118"/>
    </row>
    <row r="85" spans="2:14" x14ac:dyDescent="0.25">
      <c r="B85" s="116" t="s">
        <v>96</v>
      </c>
      <c r="C85" s="196">
        <v>0.78749999999999998</v>
      </c>
      <c r="D85" s="118" t="e">
        <v>#DIV/0!</v>
      </c>
      <c r="E85" s="196">
        <v>0.77670000000000006</v>
      </c>
      <c r="F85" s="118">
        <f t="shared" si="20"/>
        <v>-1.3714285714285568E-2</v>
      </c>
      <c r="G85" s="196">
        <v>0.82819999999999994</v>
      </c>
      <c r="H85" s="118">
        <f t="shared" si="21"/>
        <v>6.6306167117290871E-2</v>
      </c>
      <c r="I85" s="196">
        <v>0.81640000000000001</v>
      </c>
      <c r="J85" s="118">
        <f t="shared" si="22"/>
        <v>-1.424776624003854E-2</v>
      </c>
      <c r="K85" s="196"/>
      <c r="L85" s="118"/>
    </row>
    <row r="86" spans="2:14" x14ac:dyDescent="0.25">
      <c r="B86" s="116" t="s">
        <v>98</v>
      </c>
      <c r="C86" s="196">
        <v>0.79339999999999999</v>
      </c>
      <c r="D86" s="118" t="e">
        <v>#DIV/0!</v>
      </c>
      <c r="E86" s="196">
        <v>0.7591</v>
      </c>
      <c r="F86" s="118">
        <f t="shared" si="20"/>
        <v>-4.3231661204940708E-2</v>
      </c>
      <c r="G86" s="196">
        <v>0.76069999999999993</v>
      </c>
      <c r="H86" s="118">
        <f t="shared" si="21"/>
        <v>2.1077591885125813E-3</v>
      </c>
      <c r="I86" s="196">
        <v>0.69959999999999989</v>
      </c>
      <c r="J86" s="118">
        <f t="shared" si="22"/>
        <v>-8.0320757197318349E-2</v>
      </c>
      <c r="K86" s="196"/>
      <c r="L86" s="118"/>
    </row>
    <row r="87" spans="2:14" ht="15.75" x14ac:dyDescent="0.25">
      <c r="B87" s="119" t="s">
        <v>32</v>
      </c>
      <c r="C87" s="198">
        <v>0.80174815694679358</v>
      </c>
      <c r="D87" s="121">
        <v>0.29870401907173627</v>
      </c>
      <c r="E87" s="198">
        <v>0.76521761584444759</v>
      </c>
      <c r="F87" s="121">
        <f t="shared" si="20"/>
        <v>-4.5563610949180267E-2</v>
      </c>
      <c r="G87" s="198">
        <v>0.87063189176104616</v>
      </c>
      <c r="H87" s="121">
        <f t="shared" si="21"/>
        <v>0.13775725196847399</v>
      </c>
      <c r="I87" s="198">
        <v>0.82939589170206451</v>
      </c>
      <c r="J87" s="121">
        <f t="shared" si="22"/>
        <v>-4.7363300666108943E-2</v>
      </c>
      <c r="K87" s="198">
        <v>0.77170433731083177</v>
      </c>
      <c r="L87" s="121">
        <v>-6.0698708860485451E-2</v>
      </c>
    </row>
    <row r="88" spans="2:14" ht="6" customHeight="1" x14ac:dyDescent="0.25"/>
    <row r="89" spans="2:14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2:14" ht="21.75" customHeight="1" thickBot="1" x14ac:dyDescent="0.3">
      <c r="B92" s="274" t="s">
        <v>321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N92" s="1" t="s">
        <v>165</v>
      </c>
    </row>
    <row r="93" spans="2:14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N93" s="1" t="s">
        <v>166</v>
      </c>
    </row>
    <row r="94" spans="2:14" ht="22.5" thickTop="1" thickBot="1" x14ac:dyDescent="0.3">
      <c r="B94" s="112"/>
      <c r="C94" s="299" t="s">
        <v>34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2:14" ht="22.5" thickTop="1" thickBot="1" x14ac:dyDescent="0.3">
      <c r="B95" s="112"/>
      <c r="C95" s="304">
        <f t="shared" ref="C95" si="24">E95-1</f>
        <v>2022</v>
      </c>
      <c r="D95" s="302"/>
      <c r="E95" s="301">
        <f t="shared" ref="E95" si="25">G95-1</f>
        <v>2023</v>
      </c>
      <c r="F95" s="302"/>
      <c r="G95" s="301">
        <f t="shared" ref="G95" si="26">I95-1</f>
        <v>2024</v>
      </c>
      <c r="H95" s="302"/>
      <c r="I95" s="301">
        <f>K95-1</f>
        <v>2025</v>
      </c>
      <c r="J95" s="302"/>
      <c r="K95" s="301">
        <v>2026</v>
      </c>
      <c r="L95" s="303"/>
    </row>
    <row r="96" spans="2:14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",RIGHT(E95,2),"/",RIGHT(C95,2))</f>
        <v>var 23/22</v>
      </c>
      <c r="G96" s="115" t="s">
        <v>74</v>
      </c>
      <c r="H96" s="114" t="str">
        <f>CONCATENATE("var ",RIGHT(G95,2),"/",RIGHT(E95,2))</f>
        <v>var 24/23</v>
      </c>
      <c r="I96" s="115" t="s">
        <v>74</v>
      </c>
      <c r="J96" s="114" t="str">
        <f>CONCATENATE("var ",RIGHT(I95,2),"/",RIGHT(G95,2))</f>
        <v>var 25/24</v>
      </c>
      <c r="K96" s="115" t="s">
        <v>74</v>
      </c>
      <c r="L96" s="114" t="str">
        <f>CONCATENATE("var ",RIGHT(K95,2),"/",RIGHT(I95,2))</f>
        <v>var 26/25</v>
      </c>
    </row>
    <row r="97" spans="2:12" x14ac:dyDescent="0.25">
      <c r="B97" s="116" t="s">
        <v>76</v>
      </c>
      <c r="C97" s="196">
        <v>0.47100000000000003</v>
      </c>
      <c r="D97" s="118"/>
      <c r="E97" s="196">
        <v>0.5706</v>
      </c>
      <c r="F97" s="118">
        <f t="shared" ref="F97:H109" si="27">IFERROR(E97/C97-1,"-")</f>
        <v>0.2114649681528662</v>
      </c>
      <c r="G97" s="196">
        <v>0.60470000000000002</v>
      </c>
      <c r="H97" s="118">
        <f t="shared" si="27"/>
        <v>5.9761654398878372E-2</v>
      </c>
      <c r="I97" s="196">
        <v>0.58520000000000005</v>
      </c>
      <c r="J97" s="118">
        <f t="shared" ref="J97:J109" si="28">IFERROR(I97/G97-1,"-")</f>
        <v>-3.2247395402678958E-2</v>
      </c>
      <c r="K97" s="196">
        <v>0.66020000000000001</v>
      </c>
      <c r="L97" s="118">
        <f t="shared" ref="L97:L103" si="29">IFERROR(K97/I97-1,"-")</f>
        <v>0.12816131237183859</v>
      </c>
    </row>
    <row r="98" spans="2:12" x14ac:dyDescent="0.25">
      <c r="B98" s="116" t="s">
        <v>78</v>
      </c>
      <c r="C98" s="196">
        <v>0.57269999999999999</v>
      </c>
      <c r="D98" s="118"/>
      <c r="E98" s="196">
        <v>0.60880000000000001</v>
      </c>
      <c r="F98" s="118">
        <f t="shared" si="27"/>
        <v>6.3034747686397719E-2</v>
      </c>
      <c r="G98" s="196">
        <v>0.51560000000000006</v>
      </c>
      <c r="H98" s="118">
        <f t="shared" si="27"/>
        <v>-0.1530880420499342</v>
      </c>
      <c r="I98" s="196">
        <v>0.63429999999999997</v>
      </c>
      <c r="J98" s="118">
        <f t="shared" si="28"/>
        <v>0.23021722265321931</v>
      </c>
      <c r="K98" s="196">
        <v>0.69069999999999998</v>
      </c>
      <c r="L98" s="118">
        <f t="shared" si="29"/>
        <v>8.8916916285669334E-2</v>
      </c>
    </row>
    <row r="99" spans="2:12" x14ac:dyDescent="0.25">
      <c r="B99" s="116" t="s">
        <v>80</v>
      </c>
      <c r="C99" s="196">
        <v>0.53579999999999994</v>
      </c>
      <c r="D99" s="118"/>
      <c r="E99" s="196">
        <v>0.56409999999999993</v>
      </c>
      <c r="F99" s="118">
        <f t="shared" si="27"/>
        <v>5.2818215752146402E-2</v>
      </c>
      <c r="G99" s="196">
        <v>0.60250000000000004</v>
      </c>
      <c r="H99" s="118">
        <f t="shared" si="27"/>
        <v>6.8073036695621481E-2</v>
      </c>
      <c r="I99" s="196">
        <v>0.59760000000000002</v>
      </c>
      <c r="J99" s="118">
        <f t="shared" si="28"/>
        <v>-8.1327800829875674E-3</v>
      </c>
      <c r="K99" s="196">
        <v>0.63479999999999992</v>
      </c>
      <c r="L99" s="118">
        <f t="shared" si="29"/>
        <v>6.2248995983935629E-2</v>
      </c>
    </row>
    <row r="100" spans="2:12" x14ac:dyDescent="0.25">
      <c r="B100" s="116" t="s">
        <v>82</v>
      </c>
      <c r="C100" s="196">
        <v>0.45890000000000003</v>
      </c>
      <c r="D100" s="118"/>
      <c r="E100" s="196">
        <v>0.49159999999999998</v>
      </c>
      <c r="F100" s="118">
        <f t="shared" si="27"/>
        <v>7.1257354543473372E-2</v>
      </c>
      <c r="G100" s="196">
        <v>0.47450000000000003</v>
      </c>
      <c r="H100" s="118">
        <f t="shared" si="27"/>
        <v>-3.4784377542717571E-2</v>
      </c>
      <c r="I100" s="196">
        <v>0.55149999999999999</v>
      </c>
      <c r="J100" s="118">
        <f t="shared" si="28"/>
        <v>0.16227608008429906</v>
      </c>
      <c r="K100" s="196">
        <v>0.60270000000000001</v>
      </c>
      <c r="L100" s="118">
        <f t="shared" si="29"/>
        <v>9.283771532184959E-2</v>
      </c>
    </row>
    <row r="101" spans="2:12" x14ac:dyDescent="0.25">
      <c r="B101" s="116" t="s">
        <v>84</v>
      </c>
      <c r="C101" s="196">
        <v>0.2661</v>
      </c>
      <c r="D101" s="118"/>
      <c r="E101" s="196">
        <v>0.35649999999999998</v>
      </c>
      <c r="F101" s="118">
        <f t="shared" si="27"/>
        <v>0.3397219090567456</v>
      </c>
      <c r="G101" s="196">
        <v>0.4093</v>
      </c>
      <c r="H101" s="118">
        <f t="shared" si="27"/>
        <v>0.14810659186535768</v>
      </c>
      <c r="I101" s="196">
        <v>0.41439999999999999</v>
      </c>
      <c r="J101" s="118">
        <f t="shared" si="28"/>
        <v>1.2460298069875364E-2</v>
      </c>
      <c r="K101" s="196">
        <v>0.41090000000000004</v>
      </c>
      <c r="L101" s="118">
        <f t="shared" si="29"/>
        <v>-8.4459459459458319E-3</v>
      </c>
    </row>
    <row r="102" spans="2:12" x14ac:dyDescent="0.25">
      <c r="B102" s="116" t="s">
        <v>86</v>
      </c>
      <c r="C102" s="196">
        <v>0.32020000000000004</v>
      </c>
      <c r="D102" s="118"/>
      <c r="E102" s="196">
        <v>0.38009999999999999</v>
      </c>
      <c r="F102" s="118">
        <f t="shared" si="27"/>
        <v>0.1870705808869455</v>
      </c>
      <c r="G102" s="196">
        <v>0.39950000000000002</v>
      </c>
      <c r="H102" s="118">
        <f t="shared" si="27"/>
        <v>5.1039200210470925E-2</v>
      </c>
      <c r="I102" s="196">
        <v>0.46299999999999997</v>
      </c>
      <c r="J102" s="118">
        <f t="shared" si="28"/>
        <v>0.15894868585732147</v>
      </c>
      <c r="K102" s="196">
        <v>0.47240000000000004</v>
      </c>
      <c r="L102" s="118">
        <f t="shared" si="29"/>
        <v>2.0302375809935436E-2</v>
      </c>
    </row>
    <row r="103" spans="2:12" x14ac:dyDescent="0.25">
      <c r="B103" s="116" t="s">
        <v>88</v>
      </c>
      <c r="C103" s="196">
        <v>0.44600000000000001</v>
      </c>
      <c r="D103" s="118"/>
      <c r="E103" s="196">
        <v>0.51519999999999999</v>
      </c>
      <c r="F103" s="118">
        <f t="shared" si="27"/>
        <v>0.15515695067264579</v>
      </c>
      <c r="G103" s="196">
        <v>0.52290000000000003</v>
      </c>
      <c r="H103" s="118">
        <f t="shared" si="27"/>
        <v>1.4945652173913082E-2</v>
      </c>
      <c r="I103" s="196">
        <v>0.63790000000000002</v>
      </c>
      <c r="J103" s="118">
        <f t="shared" si="28"/>
        <v>0.21992732836106321</v>
      </c>
      <c r="K103" s="196">
        <v>0.67269999999999996</v>
      </c>
      <c r="L103" s="118">
        <f t="shared" si="29"/>
        <v>5.4554005329988886E-2</v>
      </c>
    </row>
    <row r="104" spans="2:12" x14ac:dyDescent="0.25">
      <c r="B104" s="116" t="s">
        <v>90</v>
      </c>
      <c r="C104" s="196">
        <v>0.53369999999999995</v>
      </c>
      <c r="D104" s="118"/>
      <c r="E104" s="196">
        <v>0.61020000000000008</v>
      </c>
      <c r="F104" s="118">
        <f t="shared" si="27"/>
        <v>0.14333895446880285</v>
      </c>
      <c r="G104" s="196">
        <v>0.60580000000000001</v>
      </c>
      <c r="H104" s="118">
        <f t="shared" si="27"/>
        <v>-7.2107505735825583E-3</v>
      </c>
      <c r="I104" s="196">
        <v>0.73530000000000006</v>
      </c>
      <c r="J104" s="118">
        <f t="shared" si="28"/>
        <v>0.21376691977550366</v>
      </c>
      <c r="K104" s="196"/>
      <c r="L104" s="118"/>
    </row>
    <row r="105" spans="2:12" x14ac:dyDescent="0.25">
      <c r="B105" s="116" t="s">
        <v>92</v>
      </c>
      <c r="C105" s="196">
        <v>0.38539999999999996</v>
      </c>
      <c r="D105" s="118"/>
      <c r="E105" s="196">
        <v>0.48009999999999997</v>
      </c>
      <c r="F105" s="118">
        <f t="shared" si="27"/>
        <v>0.24571873378308262</v>
      </c>
      <c r="G105" s="196">
        <v>0.4698</v>
      </c>
      <c r="H105" s="118">
        <f t="shared" si="27"/>
        <v>-2.1453863778379434E-2</v>
      </c>
      <c r="I105" s="196">
        <v>0.5343</v>
      </c>
      <c r="J105" s="118">
        <f t="shared" si="28"/>
        <v>0.13729246487867175</v>
      </c>
      <c r="K105" s="196"/>
      <c r="L105" s="118"/>
    </row>
    <row r="106" spans="2:12" x14ac:dyDescent="0.25">
      <c r="B106" s="116" t="s">
        <v>94</v>
      </c>
      <c r="C106" s="196">
        <v>0.45100000000000001</v>
      </c>
      <c r="D106" s="118"/>
      <c r="E106" s="196">
        <v>0.53380000000000005</v>
      </c>
      <c r="F106" s="118">
        <f t="shared" si="27"/>
        <v>0.1835920177383592</v>
      </c>
      <c r="G106" s="196">
        <v>0.54510000000000003</v>
      </c>
      <c r="H106" s="118">
        <f t="shared" si="27"/>
        <v>2.1168977144998102E-2</v>
      </c>
      <c r="I106" s="196">
        <v>0.60530000000000006</v>
      </c>
      <c r="J106" s="118">
        <f t="shared" si="28"/>
        <v>0.11043845166024591</v>
      </c>
      <c r="K106" s="196"/>
      <c r="L106" s="118"/>
    </row>
    <row r="107" spans="2:12" x14ac:dyDescent="0.25">
      <c r="B107" s="116" t="s">
        <v>96</v>
      </c>
      <c r="C107" s="196">
        <v>0.57030000000000003</v>
      </c>
      <c r="D107" s="118"/>
      <c r="E107" s="196">
        <v>0.57950000000000002</v>
      </c>
      <c r="F107" s="118">
        <f t="shared" si="27"/>
        <v>1.6131860424338118E-2</v>
      </c>
      <c r="G107" s="196">
        <v>0.59079999999999999</v>
      </c>
      <c r="H107" s="118">
        <f t="shared" si="27"/>
        <v>1.9499568593615235E-2</v>
      </c>
      <c r="I107" s="196">
        <v>0.62170000000000003</v>
      </c>
      <c r="J107" s="118">
        <f t="shared" si="28"/>
        <v>5.2301963439404187E-2</v>
      </c>
      <c r="K107" s="196"/>
      <c r="L107" s="118"/>
    </row>
    <row r="108" spans="2:12" x14ac:dyDescent="0.25">
      <c r="B108" s="116" t="s">
        <v>98</v>
      </c>
      <c r="C108" s="196">
        <v>0.55270000000000008</v>
      </c>
      <c r="D108" s="118"/>
      <c r="E108" s="196">
        <v>0.58860000000000001</v>
      </c>
      <c r="F108" s="118">
        <f t="shared" si="27"/>
        <v>6.4953862855074984E-2</v>
      </c>
      <c r="G108" s="196">
        <v>0.56399999999999995</v>
      </c>
      <c r="H108" s="118">
        <f t="shared" si="27"/>
        <v>-4.1794087665647406E-2</v>
      </c>
      <c r="I108" s="196">
        <v>0.60009999999999997</v>
      </c>
      <c r="J108" s="118">
        <f t="shared" si="28"/>
        <v>6.4007092198581583E-2</v>
      </c>
      <c r="K108" s="196"/>
      <c r="L108" s="118"/>
    </row>
    <row r="109" spans="2:12" ht="15.75" x14ac:dyDescent="0.25">
      <c r="B109" s="119" t="s">
        <v>32</v>
      </c>
      <c r="C109" s="200">
        <f>IFERROR(AVERAGE(C97:C108),"-")</f>
        <v>0.4636499999999999</v>
      </c>
      <c r="D109" s="121"/>
      <c r="E109" s="200">
        <f>IFERROR(AVERAGE(E97:E108),"-")</f>
        <v>0.52325833333333349</v>
      </c>
      <c r="F109" s="121">
        <f t="shared" si="27"/>
        <v>0.12856321219310596</v>
      </c>
      <c r="G109" s="200">
        <f>IFERROR(AVERAGE(G97:G108),"-")</f>
        <v>0.52537500000000004</v>
      </c>
      <c r="H109" s="121">
        <f t="shared" si="27"/>
        <v>4.0451657084612513E-3</v>
      </c>
      <c r="I109" s="200">
        <f>IFERROR(AVERAGE(I97:I108),"-")</f>
        <v>0.58171666666666666</v>
      </c>
      <c r="J109" s="121">
        <f t="shared" si="28"/>
        <v>0.10724085970338648</v>
      </c>
      <c r="K109" s="198">
        <v>0.59301667049832063</v>
      </c>
      <c r="L109" s="121">
        <v>7.0110324603414487E-2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99"/>
      <c r="I112" s="199"/>
      <c r="J112" s="199"/>
    </row>
  </sheetData>
  <mergeCells count="36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B542C-4842-43D4-A2D5-548A2C976E33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3645-08D5-4579-B6D3-D51EFA881E2C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01"/>
    </row>
    <row r="5" spans="2:46" ht="50.25" customHeight="1" thickBot="1" x14ac:dyDescent="0.3">
      <c r="B5" s="274" t="s">
        <v>168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P5" s="274" t="s">
        <v>169</v>
      </c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D5" s="274" t="s">
        <v>170</v>
      </c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74"/>
      <c r="AP5" s="274"/>
      <c r="AQ5" s="274"/>
      <c r="AR5" s="274"/>
      <c r="AS5" s="274"/>
      <c r="AT5" s="144"/>
    </row>
    <row r="6" spans="2:46" ht="6" customHeight="1" thickBot="1" x14ac:dyDescent="0.3"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  <c r="N6" s="86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6"/>
      <c r="AB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</row>
    <row r="7" spans="2:46" ht="51.75" customHeight="1" thickBot="1" x14ac:dyDescent="0.3">
      <c r="B7" s="87"/>
      <c r="C7" s="202" t="s">
        <v>275</v>
      </c>
      <c r="D7" s="202" t="s">
        <v>276</v>
      </c>
      <c r="E7" s="202" t="s">
        <v>277</v>
      </c>
      <c r="F7" s="92" t="s">
        <v>278</v>
      </c>
      <c r="G7" s="92" t="s">
        <v>279</v>
      </c>
      <c r="H7" s="14" t="str">
        <f>CONCATENATE("var. ",RIGHT(G7,2),"/",RIGHT(F7,2))</f>
        <v>var. 26/25</v>
      </c>
      <c r="I7" s="202" t="s">
        <v>236</v>
      </c>
      <c r="J7" s="203" t="s">
        <v>237</v>
      </c>
      <c r="K7" s="203" t="s">
        <v>238</v>
      </c>
      <c r="L7" s="13" t="s">
        <v>239</v>
      </c>
      <c r="M7" s="13" t="s">
        <v>240</v>
      </c>
      <c r="N7" s="14" t="str">
        <f>CONCATENATE("var. ",RIGHT(M7,2),"/",RIGHT(L7,2))</f>
        <v>var. 26/25</v>
      </c>
      <c r="P7" s="87"/>
      <c r="Q7" s="202" t="s">
        <v>275</v>
      </c>
      <c r="R7" s="203" t="s">
        <v>276</v>
      </c>
      <c r="S7" s="203" t="s">
        <v>277</v>
      </c>
      <c r="T7" s="92" t="s">
        <v>278</v>
      </c>
      <c r="U7" s="92" t="s">
        <v>279</v>
      </c>
      <c r="V7" s="14" t="str">
        <f>CONCATENATE("var. ",RIGHT(U7,2),"/",RIGHT(T7,2))</f>
        <v>var. 26/25</v>
      </c>
      <c r="W7" s="202" t="s">
        <v>236</v>
      </c>
      <c r="X7" s="202" t="s">
        <v>237</v>
      </c>
      <c r="Y7" s="202" t="s">
        <v>238</v>
      </c>
      <c r="Z7" s="13" t="s">
        <v>239</v>
      </c>
      <c r="AA7" s="13" t="s">
        <v>240</v>
      </c>
      <c r="AB7" s="14" t="str">
        <f>CONCATENATE("var. ",RIGHT(AA7,2),"/",RIGHT(Z7,2))</f>
        <v>var. 26/25</v>
      </c>
      <c r="AD7" s="87"/>
      <c r="AE7" s="202" t="s">
        <v>275</v>
      </c>
      <c r="AF7" s="203" t="s">
        <v>276</v>
      </c>
      <c r="AG7" s="203" t="s">
        <v>277</v>
      </c>
      <c r="AH7" s="92" t="s">
        <v>278</v>
      </c>
      <c r="AI7" s="92" t="s">
        <v>279</v>
      </c>
      <c r="AJ7" s="14" t="str">
        <f>CONCATENATE("var. ",RIGHT(AI7,2),"/",RIGHT(AH7,2))</f>
        <v>var. 26/25</v>
      </c>
      <c r="AK7" s="204" t="str">
        <f>CONCATENATE("dif. ",RIGHT(AI7,2),"/",RIGHT(AH7,2))</f>
        <v>dif. 26/25</v>
      </c>
      <c r="AL7" s="205" t="str">
        <f>CONCATENATE("cuota ",RIGHT(AI7,2))</f>
        <v>cuota 26</v>
      </c>
      <c r="AM7" s="202" t="s">
        <v>236</v>
      </c>
      <c r="AN7" s="203" t="s">
        <v>237</v>
      </c>
      <c r="AO7" s="203" t="s">
        <v>238</v>
      </c>
      <c r="AP7" s="13" t="s">
        <v>239</v>
      </c>
      <c r="AQ7" s="13" t="s">
        <v>240</v>
      </c>
      <c r="AR7" s="14" t="str">
        <f>CONCATENATE("var. ",RIGHT(AQ7,2),"/",RIGHT(AP7,2))</f>
        <v>var. 26/25</v>
      </c>
      <c r="AS7" s="204" t="str">
        <f>CONCATENATE("dif. ",RIGHT(AQ7,2),"/",RIGHT(AP7,2))</f>
        <v>dif. 26/25</v>
      </c>
      <c r="AT7" s="205" t="str">
        <f>CONCATENATE("cuota ",RIGHT(AQ7,2))</f>
        <v>cuota 26</v>
      </c>
    </row>
    <row r="8" spans="2:46" ht="15.75" x14ac:dyDescent="0.25">
      <c r="B8" s="206" t="s">
        <v>45</v>
      </c>
      <c r="C8" s="207">
        <v>103.32696609432544</v>
      </c>
      <c r="D8" s="208">
        <v>109.80793239393903</v>
      </c>
      <c r="E8" s="208">
        <v>121.45992794579379</v>
      </c>
      <c r="F8" s="209">
        <v>129.65800593610908</v>
      </c>
      <c r="G8" s="208">
        <v>139.67991591533604</v>
      </c>
      <c r="H8" s="134">
        <f>G8/F8-1</f>
        <v>7.7294956889630173E-2</v>
      </c>
      <c r="I8" s="207">
        <v>2418.92</v>
      </c>
      <c r="J8" s="210">
        <v>2739.2899999999995</v>
      </c>
      <c r="K8" s="210">
        <v>2876</v>
      </c>
      <c r="L8" s="210">
        <v>3037.9399999999991</v>
      </c>
      <c r="M8" s="210">
        <v>3061.33</v>
      </c>
      <c r="N8" s="134">
        <f t="shared" ref="N8:N18" si="0">M8/L8-1</f>
        <v>7.6992962336321913E-3</v>
      </c>
      <c r="P8" s="206" t="s">
        <v>45</v>
      </c>
      <c r="Q8" s="207">
        <v>75.322478251185728</v>
      </c>
      <c r="R8" s="209">
        <v>88.500045844125324</v>
      </c>
      <c r="S8" s="209">
        <v>100.85556208477387</v>
      </c>
      <c r="T8" s="209">
        <v>106.53308401791496</v>
      </c>
      <c r="U8" s="209">
        <v>110.37315065613691</v>
      </c>
      <c r="V8" s="134">
        <f t="shared" ref="V8:V18" si="1">U8/T8-1</f>
        <v>3.6045766191995288E-2</v>
      </c>
      <c r="W8" s="207">
        <v>1762.1799999999996</v>
      </c>
      <c r="X8" s="210">
        <v>2126.9100000000008</v>
      </c>
      <c r="Y8" s="210">
        <v>2252.25</v>
      </c>
      <c r="Z8" s="210">
        <v>2425.0700000000002</v>
      </c>
      <c r="AA8" s="210">
        <v>2409.2800000000007</v>
      </c>
      <c r="AB8" s="134">
        <f t="shared" ref="AB8:AB18" si="2">AA8/Z8-1</f>
        <v>-6.5111522553985557E-3</v>
      </c>
      <c r="AD8" s="67" t="s">
        <v>45</v>
      </c>
      <c r="AE8" s="211">
        <v>822227787.43999982</v>
      </c>
      <c r="AF8" s="133">
        <v>990629371.75999999</v>
      </c>
      <c r="AG8" s="133">
        <v>1139520693.2</v>
      </c>
      <c r="AH8" s="133">
        <v>1188854222.8300002</v>
      </c>
      <c r="AI8" s="133">
        <v>1275597670.6400001</v>
      </c>
      <c r="AJ8" s="134">
        <f t="shared" ref="AJ8:AJ18" si="3">AI8/AH8-1</f>
        <v>7.2963906040146798E-2</v>
      </c>
      <c r="AK8" s="133">
        <f t="shared" ref="AK8:AK18" si="4">AI8-AH8</f>
        <v>86743447.809999943</v>
      </c>
      <c r="AL8" s="135">
        <f t="shared" ref="AL8:AL18" si="5">AI8/AI$8</f>
        <v>1</v>
      </c>
      <c r="AM8" s="212">
        <v>384973113.79999995</v>
      </c>
      <c r="AN8" s="213">
        <v>444978638.30000001</v>
      </c>
      <c r="AO8" s="213">
        <v>490123866.32000011</v>
      </c>
      <c r="AP8" s="213">
        <v>509757762.83999985</v>
      </c>
      <c r="AQ8" s="213">
        <v>527106408.93000007</v>
      </c>
      <c r="AR8" s="134">
        <f t="shared" ref="AR8:AR18" si="6">AQ8/AP8-1</f>
        <v>3.4033117991859818E-2</v>
      </c>
      <c r="AS8" s="133">
        <f t="shared" ref="AS8:AS18" si="7">AQ8-AP8</f>
        <v>17348646.090000212</v>
      </c>
      <c r="AT8" s="135">
        <f t="shared" ref="AT8:AT18" si="8">AQ8/AQ$8</f>
        <v>1</v>
      </c>
    </row>
    <row r="9" spans="2:46" x14ac:dyDescent="0.25">
      <c r="B9" s="15" t="s">
        <v>46</v>
      </c>
      <c r="C9" s="214">
        <v>128.03721098266536</v>
      </c>
      <c r="D9" s="215">
        <v>134.21761562328521</v>
      </c>
      <c r="E9" s="215">
        <v>147.27707272447893</v>
      </c>
      <c r="F9" s="215">
        <v>156.05407320654618</v>
      </c>
      <c r="G9" s="215">
        <v>167.01571476987118</v>
      </c>
      <c r="H9" s="76">
        <f>G9/F9-1</f>
        <v>7.0242585394209245E-2</v>
      </c>
      <c r="I9" s="214">
        <v>127.32</v>
      </c>
      <c r="J9" s="215">
        <v>135.82</v>
      </c>
      <c r="K9" s="215">
        <v>143.27000000000001</v>
      </c>
      <c r="L9" s="215">
        <v>151.38</v>
      </c>
      <c r="M9" s="215">
        <v>156.59</v>
      </c>
      <c r="N9" s="76">
        <f t="shared" si="0"/>
        <v>3.4416699696129038E-2</v>
      </c>
      <c r="P9" s="15" t="s">
        <v>46</v>
      </c>
      <c r="Q9" s="214">
        <v>101.35543609516805</v>
      </c>
      <c r="R9" s="215">
        <v>113.90241535354912</v>
      </c>
      <c r="S9" s="215">
        <v>126.40985057568555</v>
      </c>
      <c r="T9" s="215">
        <v>132.87722602551159</v>
      </c>
      <c r="U9" s="215">
        <v>137.81996985038896</v>
      </c>
      <c r="V9" s="76">
        <f t="shared" si="1"/>
        <v>3.7197825185847799E-2</v>
      </c>
      <c r="W9" s="214">
        <v>106.97</v>
      </c>
      <c r="X9" s="215">
        <v>114.43</v>
      </c>
      <c r="Y9" s="215">
        <v>120.9</v>
      </c>
      <c r="Z9" s="215">
        <v>126.28</v>
      </c>
      <c r="AA9" s="215">
        <v>128.43</v>
      </c>
      <c r="AB9" s="76">
        <f t="shared" si="2"/>
        <v>1.7025657269559735E-2</v>
      </c>
      <c r="AD9" s="15" t="s">
        <v>46</v>
      </c>
      <c r="AE9" s="216">
        <v>403656815.66999996</v>
      </c>
      <c r="AF9" s="53">
        <v>473461039.94999999</v>
      </c>
      <c r="AG9" s="53">
        <v>530840794.31999999</v>
      </c>
      <c r="AH9" s="53">
        <v>530086277</v>
      </c>
      <c r="AI9" s="53">
        <v>579923903.33000004</v>
      </c>
      <c r="AJ9" s="76">
        <f t="shared" si="3"/>
        <v>9.4017952345519795E-2</v>
      </c>
      <c r="AK9" s="53">
        <f t="shared" si="4"/>
        <v>49837626.330000043</v>
      </c>
      <c r="AL9" s="100">
        <f t="shared" si="5"/>
        <v>0.45462916456960706</v>
      </c>
      <c r="AM9" s="217">
        <v>62580353.969999999</v>
      </c>
      <c r="AN9" s="218">
        <v>68456383.570000008</v>
      </c>
      <c r="AO9" s="218">
        <v>74124272.450000003</v>
      </c>
      <c r="AP9" s="218">
        <v>72776855.659999996</v>
      </c>
      <c r="AQ9" s="218">
        <v>78917222.600000009</v>
      </c>
      <c r="AR9" s="76">
        <f t="shared" si="6"/>
        <v>8.4372523164323976E-2</v>
      </c>
      <c r="AS9" s="53">
        <f t="shared" si="7"/>
        <v>6140366.9400000125</v>
      </c>
      <c r="AT9" s="100">
        <f t="shared" si="8"/>
        <v>0.14971782027882768</v>
      </c>
    </row>
    <row r="10" spans="2:46" x14ac:dyDescent="0.25">
      <c r="B10" s="19" t="s">
        <v>47</v>
      </c>
      <c r="C10" s="214">
        <v>90.599691002209667</v>
      </c>
      <c r="D10" s="215">
        <v>97.790528435043626</v>
      </c>
      <c r="E10" s="215">
        <v>111.47730976641749</v>
      </c>
      <c r="F10" s="215">
        <v>122.06364919743287</v>
      </c>
      <c r="G10" s="215">
        <v>129.66527905430661</v>
      </c>
      <c r="H10" s="76">
        <f>G10/F10-1</f>
        <v>6.2275951168545118E-2</v>
      </c>
      <c r="I10" s="214">
        <v>92.75</v>
      </c>
      <c r="J10" s="215">
        <v>99.91</v>
      </c>
      <c r="K10" s="215">
        <v>115.09</v>
      </c>
      <c r="L10" s="215">
        <v>125</v>
      </c>
      <c r="M10" s="215">
        <v>122.14</v>
      </c>
      <c r="N10" s="76">
        <f t="shared" si="0"/>
        <v>-2.2880000000000011E-2</v>
      </c>
      <c r="P10" s="19" t="s">
        <v>47</v>
      </c>
      <c r="Q10" s="214">
        <v>65.501264631652873</v>
      </c>
      <c r="R10" s="215">
        <v>79.192762726977477</v>
      </c>
      <c r="S10" s="215">
        <v>93.518507648846423</v>
      </c>
      <c r="T10" s="215">
        <v>99.664130981943728</v>
      </c>
      <c r="U10" s="215">
        <v>103.31172470677339</v>
      </c>
      <c r="V10" s="76">
        <f t="shared" si="1"/>
        <v>3.6598861484985923E-2</v>
      </c>
      <c r="W10" s="214">
        <v>71.13</v>
      </c>
      <c r="X10" s="215">
        <v>80.19</v>
      </c>
      <c r="Y10" s="215">
        <v>92.86</v>
      </c>
      <c r="Z10" s="215">
        <v>102.71</v>
      </c>
      <c r="AA10" s="215">
        <v>96.07</v>
      </c>
      <c r="AB10" s="76">
        <f t="shared" si="2"/>
        <v>-6.4648038165709298E-2</v>
      </c>
      <c r="AD10" s="19" t="s">
        <v>47</v>
      </c>
      <c r="AE10" s="216">
        <v>200088543.44</v>
      </c>
      <c r="AF10" s="53">
        <v>239808246.41</v>
      </c>
      <c r="AG10" s="53">
        <v>285025855.79999995</v>
      </c>
      <c r="AH10" s="53">
        <v>306127658.97000003</v>
      </c>
      <c r="AI10" s="53">
        <v>318765948.84000003</v>
      </c>
      <c r="AJ10" s="76">
        <f t="shared" si="3"/>
        <v>4.1284377610709466E-2</v>
      </c>
      <c r="AK10" s="53">
        <f t="shared" si="4"/>
        <v>12638289.870000005</v>
      </c>
      <c r="AL10" s="100">
        <f t="shared" si="5"/>
        <v>0.24989536762015799</v>
      </c>
      <c r="AM10" s="217">
        <v>33031284.920000002</v>
      </c>
      <c r="AN10" s="218">
        <v>35163346.869999997</v>
      </c>
      <c r="AO10" s="218">
        <v>42256315.93</v>
      </c>
      <c r="AP10" s="218">
        <v>45678762.100000001</v>
      </c>
      <c r="AQ10" s="218">
        <v>43477789.439999998</v>
      </c>
      <c r="AR10" s="76">
        <f t="shared" si="6"/>
        <v>-4.8183719497074673E-2</v>
      </c>
      <c r="AS10" s="53">
        <f t="shared" si="7"/>
        <v>-2200972.6600000039</v>
      </c>
      <c r="AT10" s="100">
        <f t="shared" si="8"/>
        <v>8.2483894529489329E-2</v>
      </c>
    </row>
    <row r="11" spans="2:46" x14ac:dyDescent="0.25">
      <c r="B11" s="19" t="s">
        <v>48</v>
      </c>
      <c r="C11" s="214">
        <v>70.808030229653042</v>
      </c>
      <c r="D11" s="215">
        <v>77.70480853414179</v>
      </c>
      <c r="E11" s="215">
        <v>80.964698687838649</v>
      </c>
      <c r="F11" s="215">
        <v>100.25532159613186</v>
      </c>
      <c r="G11" s="215">
        <v>96.480533242896911</v>
      </c>
      <c r="H11" s="76">
        <f>G11/F11-1</f>
        <v>-3.7651750482047164E-2</v>
      </c>
      <c r="I11" s="214">
        <v>82.68</v>
      </c>
      <c r="J11" s="215">
        <v>80.44</v>
      </c>
      <c r="K11" s="215">
        <v>94.54</v>
      </c>
      <c r="L11" s="215">
        <v>98.06</v>
      </c>
      <c r="M11" s="215">
        <v>85.02</v>
      </c>
      <c r="N11" s="76">
        <f t="shared" si="0"/>
        <v>-0.1329798082806446</v>
      </c>
      <c r="P11" s="19" t="s">
        <v>48</v>
      </c>
      <c r="Q11" s="214">
        <v>47.643750828203785</v>
      </c>
      <c r="R11" s="215">
        <v>50.523052414693971</v>
      </c>
      <c r="S11" s="215">
        <v>56.140944828639689</v>
      </c>
      <c r="T11" s="215">
        <v>66.3949034722813</v>
      </c>
      <c r="U11" s="215">
        <v>63.659849783756819</v>
      </c>
      <c r="V11" s="76">
        <f t="shared" si="1"/>
        <v>-4.1193729420305858E-2</v>
      </c>
      <c r="W11" s="214">
        <v>44.17</v>
      </c>
      <c r="X11" s="215">
        <v>43.02</v>
      </c>
      <c r="Y11" s="215">
        <v>48.91</v>
      </c>
      <c r="Z11" s="215">
        <v>59.31</v>
      </c>
      <c r="AA11" s="215">
        <v>49.4</v>
      </c>
      <c r="AB11" s="76">
        <f t="shared" si="2"/>
        <v>-0.1670881807452369</v>
      </c>
      <c r="AD11" s="19" t="s">
        <v>48</v>
      </c>
      <c r="AE11" s="216">
        <v>4079383.75</v>
      </c>
      <c r="AF11" s="53">
        <v>4704061.0199999996</v>
      </c>
      <c r="AG11" s="53">
        <v>5230954.16</v>
      </c>
      <c r="AH11" s="53">
        <v>6358392.1600000001</v>
      </c>
      <c r="AI11" s="53">
        <v>6167558.0700000003</v>
      </c>
      <c r="AJ11" s="76">
        <f t="shared" si="3"/>
        <v>-3.001294748702632E-2</v>
      </c>
      <c r="AK11" s="53">
        <f t="shared" si="4"/>
        <v>-190834.08999999985</v>
      </c>
      <c r="AL11" s="100">
        <f t="shared" si="5"/>
        <v>4.8350339703157174E-3</v>
      </c>
      <c r="AM11" s="217">
        <v>561379.95000000007</v>
      </c>
      <c r="AN11" s="218">
        <v>501385.38</v>
      </c>
      <c r="AO11" s="218">
        <v>682239.05999999994</v>
      </c>
      <c r="AP11" s="218">
        <v>831072.02</v>
      </c>
      <c r="AQ11" s="218">
        <v>699909.03</v>
      </c>
      <c r="AR11" s="76">
        <f t="shared" si="6"/>
        <v>-0.15782385502522389</v>
      </c>
      <c r="AS11" s="53">
        <f t="shared" si="7"/>
        <v>-131162.99</v>
      </c>
      <c r="AT11" s="100">
        <f t="shared" si="8"/>
        <v>1.3278325175760635E-3</v>
      </c>
    </row>
    <row r="12" spans="2:46" x14ac:dyDescent="0.25">
      <c r="B12" s="19" t="s">
        <v>49</v>
      </c>
      <c r="C12" s="214">
        <v>217.66150873240738</v>
      </c>
      <c r="D12" s="215">
        <v>185.94689254811132</v>
      </c>
      <c r="E12" s="215">
        <v>193.40572492107887</v>
      </c>
      <c r="F12" s="215">
        <v>205.26869696038017</v>
      </c>
      <c r="G12" s="215">
        <v>221.97204321090055</v>
      </c>
      <c r="H12" s="76">
        <f t="shared" ref="H12:H18" si="9">G12/F12-1</f>
        <v>8.1373080736924841E-2</v>
      </c>
      <c r="I12" s="214">
        <v>133.82</v>
      </c>
      <c r="J12" s="215">
        <v>227.17</v>
      </c>
      <c r="K12" s="215">
        <v>234.03</v>
      </c>
      <c r="L12" s="215">
        <v>193.92</v>
      </c>
      <c r="M12" s="215">
        <v>218.97</v>
      </c>
      <c r="N12" s="76">
        <f t="shared" si="0"/>
        <v>0.12917698019801982</v>
      </c>
      <c r="P12" s="19" t="s">
        <v>49</v>
      </c>
      <c r="Q12" s="214">
        <v>106.93503731273283</v>
      </c>
      <c r="R12" s="215">
        <v>102.29984500067549</v>
      </c>
      <c r="S12" s="215">
        <v>117.73860077009307</v>
      </c>
      <c r="T12" s="215">
        <v>152.14315421579488</v>
      </c>
      <c r="U12" s="215">
        <v>158.58417622570499</v>
      </c>
      <c r="V12" s="76">
        <f t="shared" si="1"/>
        <v>4.2335273270162288E-2</v>
      </c>
      <c r="W12" s="214">
        <v>64.5</v>
      </c>
      <c r="X12" s="215">
        <v>137.46</v>
      </c>
      <c r="Y12" s="215">
        <v>129.34</v>
      </c>
      <c r="Z12" s="215">
        <v>146.66</v>
      </c>
      <c r="AA12" s="215">
        <v>150.28</v>
      </c>
      <c r="AB12" s="76">
        <f t="shared" si="2"/>
        <v>2.4682940133642362E-2</v>
      </c>
      <c r="AD12" s="19" t="s">
        <v>49</v>
      </c>
      <c r="AE12" s="216">
        <v>36939560.329999998</v>
      </c>
      <c r="AF12" s="53">
        <v>36129306.549999997</v>
      </c>
      <c r="AG12" s="53">
        <v>33051918.830000002</v>
      </c>
      <c r="AH12" s="53">
        <v>54510038.680000007</v>
      </c>
      <c r="AI12" s="53">
        <v>63428319.040000007</v>
      </c>
      <c r="AJ12" s="76">
        <f t="shared" si="3"/>
        <v>0.16360803580336025</v>
      </c>
      <c r="AK12" s="53">
        <f t="shared" si="4"/>
        <v>8918280.3599999994</v>
      </c>
      <c r="AL12" s="100">
        <f t="shared" si="5"/>
        <v>4.9724392337731682E-2</v>
      </c>
      <c r="AM12" s="217">
        <v>3301054.15</v>
      </c>
      <c r="AN12" s="218">
        <v>8475914.75</v>
      </c>
      <c r="AO12" s="218">
        <v>5601144.4899999993</v>
      </c>
      <c r="AP12" s="218">
        <v>7683622.0600000005</v>
      </c>
      <c r="AQ12" s="218">
        <v>10011476.389999999</v>
      </c>
      <c r="AR12" s="76">
        <f t="shared" si="6"/>
        <v>0.30296314834621074</v>
      </c>
      <c r="AS12" s="53">
        <f t="shared" si="7"/>
        <v>2327854.3299999982</v>
      </c>
      <c r="AT12" s="100">
        <f t="shared" si="8"/>
        <v>1.8993273882445861E-2</v>
      </c>
    </row>
    <row r="13" spans="2:46" x14ac:dyDescent="0.25">
      <c r="B13" s="19" t="s">
        <v>50</v>
      </c>
      <c r="C13" s="214">
        <v>55.750286653691731</v>
      </c>
      <c r="D13" s="215">
        <v>63.04926905745954</v>
      </c>
      <c r="E13" s="215">
        <v>72.082957151533989</v>
      </c>
      <c r="F13" s="215">
        <v>79.750597728341788</v>
      </c>
      <c r="G13" s="215">
        <v>88.269404284870973</v>
      </c>
      <c r="H13" s="76">
        <f t="shared" si="9"/>
        <v>0.10681809038657231</v>
      </c>
      <c r="I13" s="214">
        <v>60</v>
      </c>
      <c r="J13" s="215">
        <v>67.540000000000006</v>
      </c>
      <c r="K13" s="215">
        <v>72.59</v>
      </c>
      <c r="L13" s="215">
        <v>83.48</v>
      </c>
      <c r="M13" s="215">
        <v>85.63</v>
      </c>
      <c r="N13" s="76">
        <f t="shared" si="0"/>
        <v>2.5754671777671101E-2</v>
      </c>
      <c r="P13" s="19" t="s">
        <v>50</v>
      </c>
      <c r="Q13" s="214">
        <v>37.117422100590225</v>
      </c>
      <c r="R13" s="215">
        <v>49.208844321348344</v>
      </c>
      <c r="S13" s="215">
        <v>58.225224384914398</v>
      </c>
      <c r="T13" s="215">
        <v>64.177464801923151</v>
      </c>
      <c r="U13" s="215">
        <v>64.445184441868179</v>
      </c>
      <c r="V13" s="76">
        <f t="shared" si="1"/>
        <v>4.1715521292609026E-3</v>
      </c>
      <c r="W13" s="214">
        <v>42.68</v>
      </c>
      <c r="X13" s="215">
        <v>51.88</v>
      </c>
      <c r="Y13" s="215">
        <v>58.42</v>
      </c>
      <c r="Z13" s="215">
        <v>67.900000000000006</v>
      </c>
      <c r="AA13" s="215">
        <v>62.85</v>
      </c>
      <c r="AB13" s="76">
        <f t="shared" si="2"/>
        <v>-7.4374079528718773E-2</v>
      </c>
      <c r="AD13" s="19" t="s">
        <v>50</v>
      </c>
      <c r="AE13" s="216">
        <v>70191709.870000005</v>
      </c>
      <c r="AF13" s="53">
        <v>96899801.209999993</v>
      </c>
      <c r="AG13" s="53">
        <v>120431944.82000001</v>
      </c>
      <c r="AH13" s="53">
        <v>131328889.84</v>
      </c>
      <c r="AI13" s="53">
        <v>138277489.41999999</v>
      </c>
      <c r="AJ13" s="76">
        <f t="shared" si="3"/>
        <v>5.2909908767717173E-2</v>
      </c>
      <c r="AK13" s="53">
        <f t="shared" si="4"/>
        <v>6948599.5799999833</v>
      </c>
      <c r="AL13" s="100">
        <f t="shared" si="5"/>
        <v>0.10840211816208681</v>
      </c>
      <c r="AM13" s="217">
        <v>12005834.189999999</v>
      </c>
      <c r="AN13" s="218">
        <v>15098694.939999999</v>
      </c>
      <c r="AO13" s="218">
        <v>17747817.48</v>
      </c>
      <c r="AP13" s="218">
        <v>20452212.759999998</v>
      </c>
      <c r="AQ13" s="218">
        <v>19675493.02</v>
      </c>
      <c r="AR13" s="76">
        <f t="shared" si="6"/>
        <v>-3.7977296105538794E-2</v>
      </c>
      <c r="AS13" s="53">
        <f t="shared" si="7"/>
        <v>-776719.73999999836</v>
      </c>
      <c r="AT13" s="100">
        <f t="shared" si="8"/>
        <v>3.7327364430913064E-2</v>
      </c>
    </row>
    <row r="14" spans="2:46" x14ac:dyDescent="0.25">
      <c r="B14" s="19" t="s">
        <v>51</v>
      </c>
      <c r="C14" s="214">
        <v>86.843517211728013</v>
      </c>
      <c r="D14" s="215">
        <v>95.563416658904558</v>
      </c>
      <c r="E14" s="215">
        <v>107.71973652891266</v>
      </c>
      <c r="F14" s="215">
        <v>115.85148099034512</v>
      </c>
      <c r="G14" s="215">
        <v>118.83099677287363</v>
      </c>
      <c r="H14" s="76">
        <f t="shared" si="9"/>
        <v>2.571840909635692E-2</v>
      </c>
      <c r="I14" s="214">
        <v>78.63</v>
      </c>
      <c r="J14" s="215">
        <v>82.69</v>
      </c>
      <c r="K14" s="215">
        <v>89.63</v>
      </c>
      <c r="L14" s="215">
        <v>99.29</v>
      </c>
      <c r="M14" s="215">
        <v>99.29</v>
      </c>
      <c r="N14" s="76">
        <f t="shared" si="0"/>
        <v>0</v>
      </c>
      <c r="P14" s="19" t="s">
        <v>51</v>
      </c>
      <c r="Q14" s="214">
        <v>63.569832414965049</v>
      </c>
      <c r="R14" s="215">
        <v>72.119812533126122</v>
      </c>
      <c r="S14" s="215">
        <v>83.084032280819969</v>
      </c>
      <c r="T14" s="215">
        <v>89.674931794980509</v>
      </c>
      <c r="U14" s="215">
        <v>86.790690612851535</v>
      </c>
      <c r="V14" s="76">
        <f t="shared" si="1"/>
        <v>-3.2163293848085361E-2</v>
      </c>
      <c r="W14" s="214">
        <v>51.12</v>
      </c>
      <c r="X14" s="215">
        <v>44.64</v>
      </c>
      <c r="Y14" s="215">
        <v>46.43</v>
      </c>
      <c r="Z14" s="215">
        <v>56.18</v>
      </c>
      <c r="AA14" s="215">
        <v>63.32</v>
      </c>
      <c r="AB14" s="76">
        <f t="shared" si="2"/>
        <v>0.12709149163403355</v>
      </c>
      <c r="AD14" s="19" t="s">
        <v>51</v>
      </c>
      <c r="AE14" s="216">
        <v>4436970.32</v>
      </c>
      <c r="AF14" s="53">
        <v>5183245.46</v>
      </c>
      <c r="AG14" s="53">
        <v>6059064.0899999999</v>
      </c>
      <c r="AH14" s="53">
        <v>6539886.3999999994</v>
      </c>
      <c r="AI14" s="53">
        <v>6331699.8799999999</v>
      </c>
      <c r="AJ14" s="76">
        <f t="shared" si="3"/>
        <v>-3.1833354169576999E-2</v>
      </c>
      <c r="AK14" s="53">
        <f t="shared" si="4"/>
        <v>-208186.51999999955</v>
      </c>
      <c r="AL14" s="100">
        <f t="shared" si="5"/>
        <v>4.9637123253942787E-3</v>
      </c>
      <c r="AM14" s="217">
        <v>537233.99</v>
      </c>
      <c r="AN14" s="218">
        <v>469158.32</v>
      </c>
      <c r="AO14" s="218">
        <v>495153.02999999997</v>
      </c>
      <c r="AP14" s="218">
        <v>599114.80000000005</v>
      </c>
      <c r="AQ14" s="218">
        <v>665419.69000000006</v>
      </c>
      <c r="AR14" s="76">
        <f t="shared" si="6"/>
        <v>0.11067142724566303</v>
      </c>
      <c r="AS14" s="53">
        <f t="shared" si="7"/>
        <v>66304.890000000014</v>
      </c>
      <c r="AT14" s="100">
        <f t="shared" si="8"/>
        <v>1.2624010612027449E-3</v>
      </c>
    </row>
    <row r="15" spans="2:46" x14ac:dyDescent="0.25">
      <c r="B15" s="19" t="s">
        <v>52</v>
      </c>
      <c r="C15" s="214">
        <v>118.17059733966715</v>
      </c>
      <c r="D15" s="215">
        <v>141.16213419593666</v>
      </c>
      <c r="E15" s="215">
        <v>162.19405303149395</v>
      </c>
      <c r="F15" s="215">
        <v>189.1574690365957</v>
      </c>
      <c r="G15" s="215">
        <v>193.19726504371204</v>
      </c>
      <c r="H15" s="76">
        <f t="shared" si="9"/>
        <v>2.1356788223545031E-2</v>
      </c>
      <c r="I15" s="214">
        <v>119.18</v>
      </c>
      <c r="J15" s="215">
        <v>150.33000000000001</v>
      </c>
      <c r="K15" s="215">
        <v>160</v>
      </c>
      <c r="L15" s="215">
        <v>197.99</v>
      </c>
      <c r="M15" s="215">
        <v>167.35</v>
      </c>
      <c r="N15" s="76">
        <f t="shared" si="0"/>
        <v>-0.15475529067124605</v>
      </c>
      <c r="P15" s="19" t="s">
        <v>52</v>
      </c>
      <c r="Q15" s="214">
        <v>85.966822387254055</v>
      </c>
      <c r="R15" s="215">
        <v>112.43280007530863</v>
      </c>
      <c r="S15" s="215">
        <v>139.01961913562508</v>
      </c>
      <c r="T15" s="215">
        <v>158.37541352004649</v>
      </c>
      <c r="U15" s="215">
        <v>164.64574561025015</v>
      </c>
      <c r="V15" s="76">
        <f t="shared" si="1"/>
        <v>3.9591575174703353E-2</v>
      </c>
      <c r="W15" s="214">
        <v>83.02</v>
      </c>
      <c r="X15" s="215">
        <v>119.31</v>
      </c>
      <c r="Y15" s="215">
        <v>136.03</v>
      </c>
      <c r="Z15" s="215">
        <v>169.54</v>
      </c>
      <c r="AA15" s="215">
        <v>142.29</v>
      </c>
      <c r="AB15" s="76">
        <f t="shared" si="2"/>
        <v>-0.16072903149699191</v>
      </c>
      <c r="AD15" s="19" t="s">
        <v>52</v>
      </c>
      <c r="AE15" s="216">
        <v>28507487.399999999</v>
      </c>
      <c r="AF15" s="53">
        <v>42546736.370000005</v>
      </c>
      <c r="AG15" s="53">
        <v>52695730.439999998</v>
      </c>
      <c r="AH15" s="53">
        <v>59559223.489999995</v>
      </c>
      <c r="AI15" s="53">
        <v>59857462.650000006</v>
      </c>
      <c r="AJ15" s="76">
        <f t="shared" si="3"/>
        <v>5.0074386891576506E-3</v>
      </c>
      <c r="AK15" s="53">
        <f t="shared" si="4"/>
        <v>298239.16000001132</v>
      </c>
      <c r="AL15" s="100">
        <f t="shared" si="5"/>
        <v>4.692503289063548E-2</v>
      </c>
      <c r="AM15" s="217">
        <v>4429438.9399999995</v>
      </c>
      <c r="AN15" s="218">
        <v>6601892.1299999999</v>
      </c>
      <c r="AO15" s="218">
        <v>7539753.7299999995</v>
      </c>
      <c r="AP15" s="218">
        <v>8840129.4399999995</v>
      </c>
      <c r="AQ15" s="218">
        <v>8050271.6000000006</v>
      </c>
      <c r="AR15" s="76">
        <f t="shared" si="6"/>
        <v>-8.9349126091529119E-2</v>
      </c>
      <c r="AS15" s="53">
        <f t="shared" si="7"/>
        <v>-789857.83999999892</v>
      </c>
      <c r="AT15" s="100">
        <f t="shared" si="8"/>
        <v>1.5272573931213725E-2</v>
      </c>
    </row>
    <row r="16" spans="2:46" x14ac:dyDescent="0.25">
      <c r="B16" s="19" t="s">
        <v>53</v>
      </c>
      <c r="C16" s="214">
        <v>75.502983681783107</v>
      </c>
      <c r="D16" s="215">
        <v>85.254119716931996</v>
      </c>
      <c r="E16" s="215">
        <v>95.035160285272596</v>
      </c>
      <c r="F16" s="215">
        <v>102.59533807523239</v>
      </c>
      <c r="G16" s="215">
        <v>103.92925889702255</v>
      </c>
      <c r="H16" s="76">
        <f t="shared" si="9"/>
        <v>1.3001768372867151E-2</v>
      </c>
      <c r="I16" s="214">
        <v>72.41</v>
      </c>
      <c r="J16" s="215">
        <v>77.930000000000007</v>
      </c>
      <c r="K16" s="215">
        <v>85.57</v>
      </c>
      <c r="L16" s="215">
        <v>89.95</v>
      </c>
      <c r="M16" s="215">
        <v>97.55</v>
      </c>
      <c r="N16" s="76">
        <f t="shared" si="0"/>
        <v>8.4491384102278966E-2</v>
      </c>
      <c r="P16" s="19" t="s">
        <v>53</v>
      </c>
      <c r="Q16" s="214">
        <v>53.663116113839081</v>
      </c>
      <c r="R16" s="215">
        <v>60.190764121083234</v>
      </c>
      <c r="S16" s="215">
        <v>69.204292801405046</v>
      </c>
      <c r="T16" s="215">
        <v>75.428128705456487</v>
      </c>
      <c r="U16" s="215">
        <v>73.826390999981101</v>
      </c>
      <c r="V16" s="76">
        <f t="shared" si="1"/>
        <v>-2.1235283613227351E-2</v>
      </c>
      <c r="W16" s="214">
        <v>45.96</v>
      </c>
      <c r="X16" s="215">
        <v>48.95</v>
      </c>
      <c r="Y16" s="215">
        <v>50.51</v>
      </c>
      <c r="Z16" s="215">
        <v>60.61</v>
      </c>
      <c r="AA16" s="215">
        <v>61.97</v>
      </c>
      <c r="AB16" s="76">
        <f t="shared" si="2"/>
        <v>2.2438541494802733E-2</v>
      </c>
      <c r="AD16" s="19" t="s">
        <v>53</v>
      </c>
      <c r="AE16" s="216">
        <v>15697281.610000001</v>
      </c>
      <c r="AF16" s="53">
        <v>19112300.740000002</v>
      </c>
      <c r="AG16" s="53">
        <v>21567220.390000001</v>
      </c>
      <c r="AH16" s="53">
        <v>22509826.150000002</v>
      </c>
      <c r="AI16" s="53">
        <v>24340827.41</v>
      </c>
      <c r="AJ16" s="76">
        <f t="shared" si="3"/>
        <v>8.1342310144851826E-2</v>
      </c>
      <c r="AK16" s="53">
        <f t="shared" si="4"/>
        <v>1831001.2599999979</v>
      </c>
      <c r="AL16" s="100">
        <f t="shared" si="5"/>
        <v>1.9081900171382081E-2</v>
      </c>
      <c r="AM16" s="217">
        <v>1994587.39</v>
      </c>
      <c r="AN16" s="218">
        <v>2135257.46</v>
      </c>
      <c r="AO16" s="218">
        <v>2301918.7799999998</v>
      </c>
      <c r="AP16" s="218">
        <v>2641678.87</v>
      </c>
      <c r="AQ16" s="218">
        <v>2939249.51</v>
      </c>
      <c r="AR16" s="76">
        <f t="shared" si="6"/>
        <v>0.11264451685605503</v>
      </c>
      <c r="AS16" s="53">
        <f t="shared" si="7"/>
        <v>297570.63999999966</v>
      </c>
      <c r="AT16" s="100">
        <f t="shared" si="8"/>
        <v>5.576197633351738E-3</v>
      </c>
    </row>
    <row r="17" spans="2:46" x14ac:dyDescent="0.25">
      <c r="B17" s="19" t="s">
        <v>54</v>
      </c>
      <c r="C17" s="214">
        <v>111.50736069301333</v>
      </c>
      <c r="D17" s="215">
        <v>126.28558033239233</v>
      </c>
      <c r="E17" s="215">
        <v>140.20143163586997</v>
      </c>
      <c r="F17" s="215">
        <v>115.20210281441908</v>
      </c>
      <c r="G17" s="215">
        <v>122.53621995665083</v>
      </c>
      <c r="H17" s="76">
        <f t="shared" si="9"/>
        <v>6.3663049224425894E-2</v>
      </c>
      <c r="I17" s="214">
        <v>124.87</v>
      </c>
      <c r="J17" s="215">
        <v>138.43</v>
      </c>
      <c r="K17" s="215">
        <v>155.41999999999999</v>
      </c>
      <c r="L17" s="215">
        <v>122.03</v>
      </c>
      <c r="M17" s="215">
        <v>124.45</v>
      </c>
      <c r="N17" s="76">
        <f t="shared" si="0"/>
        <v>1.9831189051872533E-2</v>
      </c>
      <c r="P17" s="19" t="s">
        <v>54</v>
      </c>
      <c r="Q17" s="214">
        <v>81.728170964630749</v>
      </c>
      <c r="R17" s="215">
        <v>104.36102340649023</v>
      </c>
      <c r="S17" s="215">
        <v>120.51035415629654</v>
      </c>
      <c r="T17" s="215">
        <v>97.997086142538436</v>
      </c>
      <c r="U17" s="215">
        <v>100.81369294145253</v>
      </c>
      <c r="V17" s="76">
        <f t="shared" si="1"/>
        <v>2.874174028824994E-2</v>
      </c>
      <c r="W17" s="214">
        <v>101.08</v>
      </c>
      <c r="X17" s="215">
        <v>115.91</v>
      </c>
      <c r="Y17" s="215">
        <v>131.32</v>
      </c>
      <c r="Z17" s="215">
        <v>103.28</v>
      </c>
      <c r="AA17" s="215">
        <v>102.59</v>
      </c>
      <c r="AB17" s="76">
        <f t="shared" si="2"/>
        <v>-6.6808675445391152E-3</v>
      </c>
      <c r="AD17" s="19" t="s">
        <v>54</v>
      </c>
      <c r="AE17" s="216">
        <v>47144692.859999999</v>
      </c>
      <c r="AF17" s="53">
        <v>59121608.32</v>
      </c>
      <c r="AG17" s="53">
        <v>69541496.020000011</v>
      </c>
      <c r="AH17" s="53">
        <v>56945364.810000002</v>
      </c>
      <c r="AI17" s="53">
        <v>59055056.009999998</v>
      </c>
      <c r="AJ17" s="76">
        <f t="shared" si="3"/>
        <v>3.7047636924252725E-2</v>
      </c>
      <c r="AK17" s="53">
        <f t="shared" si="4"/>
        <v>2109691.1999999955</v>
      </c>
      <c r="AL17" s="100">
        <f t="shared" si="5"/>
        <v>4.6295989220778808E-2</v>
      </c>
      <c r="AM17" s="217">
        <v>8526586.6400000006</v>
      </c>
      <c r="AN17" s="218">
        <v>9780705.7200000007</v>
      </c>
      <c r="AO17" s="218">
        <v>11081336.34</v>
      </c>
      <c r="AP17" s="218">
        <v>8776012.5</v>
      </c>
      <c r="AQ17" s="218">
        <v>8844783.290000001</v>
      </c>
      <c r="AR17" s="76">
        <f t="shared" si="6"/>
        <v>7.8362228859634175E-3</v>
      </c>
      <c r="AS17" s="53">
        <f t="shared" si="7"/>
        <v>68770.790000000969</v>
      </c>
      <c r="AT17" s="100">
        <f t="shared" si="8"/>
        <v>1.6779881898902487E-2</v>
      </c>
    </row>
    <row r="18" spans="2:46" x14ac:dyDescent="0.25">
      <c r="B18" s="23" t="s">
        <v>55</v>
      </c>
      <c r="C18" s="214">
        <v>61.426924275146476</v>
      </c>
      <c r="D18" s="215">
        <v>67.64683213103639</v>
      </c>
      <c r="E18" s="215">
        <v>71.649337041055091</v>
      </c>
      <c r="F18" s="215">
        <v>73.10181064410618</v>
      </c>
      <c r="G18" s="215">
        <v>94.364605790604827</v>
      </c>
      <c r="H18" s="76">
        <f t="shared" si="9"/>
        <v>0.29086550605450645</v>
      </c>
      <c r="I18" s="214">
        <v>63.81</v>
      </c>
      <c r="J18" s="215">
        <v>67.17</v>
      </c>
      <c r="K18" s="215">
        <v>61.64</v>
      </c>
      <c r="L18" s="215">
        <v>66.099999999999994</v>
      </c>
      <c r="M18" s="215">
        <v>90.36</v>
      </c>
      <c r="N18" s="76">
        <f t="shared" si="0"/>
        <v>0.36701966717095313</v>
      </c>
      <c r="P18" s="23" t="s">
        <v>55</v>
      </c>
      <c r="Q18" s="214">
        <v>40.184450231984655</v>
      </c>
      <c r="R18" s="215">
        <v>52.776908382162915</v>
      </c>
      <c r="S18" s="215">
        <v>56.198227810702214</v>
      </c>
      <c r="T18" s="215">
        <v>55.195766997326238</v>
      </c>
      <c r="U18" s="215">
        <v>72.150870924069281</v>
      </c>
      <c r="V18" s="76">
        <f t="shared" si="1"/>
        <v>0.30718123597348268</v>
      </c>
      <c r="W18" s="214">
        <v>36.11</v>
      </c>
      <c r="X18" s="215">
        <v>43.74</v>
      </c>
      <c r="Y18" s="215">
        <v>39.58</v>
      </c>
      <c r="Z18" s="215">
        <v>42.01</v>
      </c>
      <c r="AA18" s="215">
        <v>62.02</v>
      </c>
      <c r="AB18" s="76">
        <f t="shared" si="2"/>
        <v>0.4763151630564153</v>
      </c>
      <c r="AD18" s="23" t="s">
        <v>55</v>
      </c>
      <c r="AE18" s="216">
        <v>11485342.190000001</v>
      </c>
      <c r="AF18" s="53">
        <v>13663025.75</v>
      </c>
      <c r="AG18" s="53">
        <v>15075714.310000001</v>
      </c>
      <c r="AH18" s="53">
        <v>14888665.33</v>
      </c>
      <c r="AI18" s="53">
        <v>19449405.990000002</v>
      </c>
      <c r="AJ18" s="76">
        <f t="shared" si="3"/>
        <v>0.30632300202290885</v>
      </c>
      <c r="AK18" s="53">
        <f t="shared" si="4"/>
        <v>4560740.660000002</v>
      </c>
      <c r="AL18" s="100">
        <f t="shared" si="5"/>
        <v>1.5247288731910067E-2</v>
      </c>
      <c r="AM18" s="217">
        <v>1356617.13</v>
      </c>
      <c r="AN18" s="218">
        <v>1643473.64</v>
      </c>
      <c r="AO18" s="218">
        <v>1544670.82</v>
      </c>
      <c r="AP18" s="218">
        <v>1639794.1</v>
      </c>
      <c r="AQ18" s="218">
        <v>2420521.7400000002</v>
      </c>
      <c r="AR18" s="76">
        <f t="shared" si="6"/>
        <v>0.47611321445783972</v>
      </c>
      <c r="AS18" s="53">
        <f t="shared" si="7"/>
        <v>780727.64000000013</v>
      </c>
      <c r="AT18" s="100">
        <f t="shared" si="8"/>
        <v>4.5920931694105934E-3</v>
      </c>
    </row>
    <row r="19" spans="2:46" x14ac:dyDescent="0.25">
      <c r="B19" s="103"/>
      <c r="C19" s="104"/>
      <c r="D19" s="104"/>
      <c r="E19" s="104"/>
      <c r="F19" s="104"/>
      <c r="G19" s="105"/>
      <c r="H19" s="104"/>
      <c r="I19" s="104"/>
      <c r="J19" s="104"/>
      <c r="K19" s="104"/>
      <c r="L19" s="104"/>
      <c r="M19" s="106"/>
      <c r="N19" s="106"/>
      <c r="P19" s="103"/>
      <c r="Q19" s="104"/>
      <c r="R19" s="104"/>
      <c r="S19" s="104"/>
      <c r="T19" s="104"/>
      <c r="U19" s="105"/>
      <c r="V19" s="104"/>
      <c r="W19" s="104"/>
      <c r="X19" s="104"/>
      <c r="Y19" s="104"/>
      <c r="Z19" s="104"/>
      <c r="AA19" s="106"/>
      <c r="AB19" s="106"/>
      <c r="AD19" s="103"/>
      <c r="AE19" s="103"/>
      <c r="AF19" s="103"/>
      <c r="AG19" s="103"/>
      <c r="AH19" s="104"/>
      <c r="AI19" s="105"/>
      <c r="AJ19" s="106"/>
      <c r="AK19" s="106"/>
      <c r="AL19" s="106"/>
      <c r="AM19" s="104"/>
      <c r="AN19" s="104"/>
      <c r="AO19" s="104"/>
      <c r="AP19" s="104"/>
      <c r="AQ19" s="106"/>
      <c r="AR19" s="106"/>
      <c r="AS19" s="106"/>
      <c r="AT19" s="106"/>
    </row>
    <row r="20" spans="2:46" x14ac:dyDescent="0.25">
      <c r="B20" s="107" t="s">
        <v>57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P20" s="107" t="s">
        <v>57</v>
      </c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D20" s="107" t="s">
        <v>57</v>
      </c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</row>
    <row r="21" spans="2:46" ht="39" customHeight="1" x14ac:dyDescent="0.25">
      <c r="B21" s="291" t="s">
        <v>171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P21" s="291" t="s">
        <v>172</v>
      </c>
      <c r="Q21" s="291"/>
      <c r="R21" s="291"/>
      <c r="S21" s="291"/>
      <c r="T21" s="291"/>
      <c r="U21" s="291"/>
      <c r="V21" s="291"/>
      <c r="W21" s="291"/>
      <c r="X21" s="219"/>
      <c r="Y21" s="219"/>
      <c r="Z21" s="219"/>
      <c r="AA21" s="219"/>
      <c r="AB21" s="219"/>
      <c r="AD21" s="313" t="s">
        <v>173</v>
      </c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R21" s="313"/>
      <c r="AS21" s="313"/>
      <c r="AT21" s="313"/>
    </row>
    <row r="22" spans="2:46" ht="24" customHeight="1" x14ac:dyDescent="0.25">
      <c r="B22" s="291" t="s">
        <v>174</v>
      </c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P22" s="314" t="s">
        <v>175</v>
      </c>
      <c r="Q22" s="314"/>
      <c r="R22" s="314"/>
      <c r="S22" s="314"/>
      <c r="T22" s="314"/>
      <c r="U22" s="314"/>
      <c r="V22" s="314"/>
      <c r="W22" s="314"/>
      <c r="X22" s="220"/>
      <c r="Y22" s="220"/>
      <c r="Z22" s="220"/>
      <c r="AA22" s="220"/>
      <c r="AB22" s="220"/>
      <c r="AQ22" s="53">
        <f>AQ11/M11</f>
        <v>8232.2868736767832</v>
      </c>
    </row>
    <row r="23" spans="2:46" x14ac:dyDescent="0.25"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</row>
    <row r="27" spans="2:46" ht="50.25" customHeight="1" thickBot="1" x14ac:dyDescent="0.3">
      <c r="B27" s="274" t="s">
        <v>176</v>
      </c>
      <c r="C27" s="274"/>
      <c r="D27" s="274"/>
      <c r="E27" s="274"/>
      <c r="F27" s="274"/>
      <c r="G27" s="274"/>
      <c r="H27" s="274"/>
      <c r="I27" s="144"/>
      <c r="P27" s="274" t="s">
        <v>177</v>
      </c>
      <c r="Q27" s="274"/>
      <c r="R27" s="274"/>
      <c r="S27" s="274"/>
      <c r="T27" s="274"/>
      <c r="U27" s="274"/>
      <c r="V27" s="274"/>
      <c r="W27" s="274"/>
      <c r="AE27" s="274" t="s">
        <v>178</v>
      </c>
      <c r="AF27" s="274"/>
      <c r="AG27" s="274"/>
      <c r="AH27" s="274"/>
      <c r="AI27" s="274"/>
      <c r="AJ27" s="274"/>
      <c r="AK27" s="274"/>
      <c r="AL27" s="144"/>
    </row>
    <row r="28" spans="2:46" ht="6" customHeight="1" thickBot="1" x14ac:dyDescent="0.3">
      <c r="B28" s="85"/>
      <c r="C28" s="85"/>
      <c r="D28" s="85"/>
      <c r="E28" s="85"/>
      <c r="F28" s="85"/>
      <c r="G28" s="85"/>
      <c r="H28" s="85"/>
      <c r="I28" s="86"/>
      <c r="P28" s="85"/>
      <c r="Q28" s="85"/>
      <c r="R28" s="85"/>
      <c r="S28" s="85"/>
      <c r="T28" s="85"/>
      <c r="U28" s="85"/>
      <c r="V28" s="85"/>
      <c r="W28" s="86"/>
      <c r="AE28" s="86"/>
      <c r="AF28" s="86"/>
      <c r="AG28" s="86"/>
      <c r="AH28" s="86"/>
      <c r="AI28" s="86"/>
      <c r="AJ28" s="86"/>
      <c r="AK28" s="86"/>
      <c r="AL28" s="86"/>
    </row>
    <row r="29" spans="2:46" ht="15.75" thickBot="1" x14ac:dyDescent="0.3">
      <c r="B29" s="87"/>
      <c r="C29" s="185">
        <v>2021</v>
      </c>
      <c r="D29" s="185">
        <v>2022</v>
      </c>
      <c r="E29" s="185">
        <v>2023</v>
      </c>
      <c r="F29" s="185">
        <v>2024</v>
      </c>
      <c r="G29" s="185">
        <v>2025</v>
      </c>
      <c r="H29" s="14" t="str">
        <f>CONCATENATE("var. ",RIGHT(G29,2),"/",RIGHT(F29,2))</f>
        <v>var. 25/24</v>
      </c>
      <c r="I29" s="204" t="str">
        <f>CONCATENATE("dif. ",RIGHT(G29,2),"/",RIGHT(F29,2))</f>
        <v>dif. 25/24</v>
      </c>
      <c r="P29" s="87"/>
      <c r="Q29" s="185">
        <v>2021</v>
      </c>
      <c r="R29" s="185">
        <v>2022</v>
      </c>
      <c r="S29" s="185">
        <v>2023</v>
      </c>
      <c r="T29" s="185">
        <v>2024</v>
      </c>
      <c r="U29" s="185">
        <v>2025</v>
      </c>
      <c r="V29" s="14" t="str">
        <f>CONCATENATE("var. ",RIGHT(U29,2),"/",RIGHT(T29,2))</f>
        <v>var. 25/24</v>
      </c>
      <c r="W29" s="204" t="str">
        <f>CONCATENATE("dif. ",RIGHT(U29,2),"/",RIGHT(T29,2))</f>
        <v>dif. 25/24</v>
      </c>
      <c r="AE29" s="87"/>
      <c r="AF29" s="185">
        <v>2021</v>
      </c>
      <c r="AG29" s="185">
        <v>2022</v>
      </c>
      <c r="AH29" s="185">
        <v>2023</v>
      </c>
      <c r="AI29" s="185">
        <v>2024</v>
      </c>
      <c r="AJ29" s="185">
        <v>2025</v>
      </c>
      <c r="AK29" s="14" t="str">
        <f>CONCATENATE("var. ",RIGHT(AJ29,2),"/",RIGHT(AI29,2))</f>
        <v>var. 25/24</v>
      </c>
      <c r="AL29" s="204" t="str">
        <f>CONCATENATE("dif. ",RIGHT(AJ29,2),"/",RIGHT(AI29,2))</f>
        <v>dif. 25/24</v>
      </c>
    </row>
    <row r="30" spans="2:46" ht="15.75" x14ac:dyDescent="0.25">
      <c r="B30" s="206" t="s">
        <v>45</v>
      </c>
      <c r="C30" s="207">
        <v>99.07</v>
      </c>
      <c r="D30" s="207">
        <v>105.64</v>
      </c>
      <c r="E30" s="207">
        <v>114.04</v>
      </c>
      <c r="F30" s="207">
        <v>125.24</v>
      </c>
      <c r="G30" s="207">
        <v>132.82</v>
      </c>
      <c r="H30" s="134">
        <f>G30/F30-1</f>
        <v>6.052379431491528E-2</v>
      </c>
      <c r="I30" s="207">
        <f>G30-F30</f>
        <v>7.5799999999999983</v>
      </c>
      <c r="P30" s="206" t="s">
        <v>45</v>
      </c>
      <c r="Q30" s="207">
        <v>53</v>
      </c>
      <c r="R30" s="207">
        <v>80.58</v>
      </c>
      <c r="S30" s="207">
        <v>93.36</v>
      </c>
      <c r="T30" s="207">
        <v>104.71</v>
      </c>
      <c r="U30" s="207">
        <v>109.91999999999999</v>
      </c>
      <c r="V30" s="134">
        <f>U30/T30-1</f>
        <v>4.9756470251169915E-2</v>
      </c>
      <c r="W30" s="207">
        <f>U30-T30</f>
        <v>5.2099999999999937</v>
      </c>
      <c r="AE30" s="206" t="s">
        <v>45</v>
      </c>
      <c r="AF30" s="212">
        <v>651901800.17999995</v>
      </c>
      <c r="AG30" s="212">
        <v>1529335375.5</v>
      </c>
      <c r="AH30" s="212">
        <v>1802709096.5</v>
      </c>
      <c r="AI30" s="212">
        <v>2047521372.4000001</v>
      </c>
      <c r="AJ30" s="212">
        <v>2121285463.5999999</v>
      </c>
      <c r="AK30" s="134">
        <f>AJ30/AI30-1</f>
        <v>3.6026042118201262E-2</v>
      </c>
      <c r="AL30" s="133">
        <f>AJ30-AI30</f>
        <v>73764091.199999809</v>
      </c>
    </row>
    <row r="31" spans="2:46" ht="15.75" customHeight="1" x14ac:dyDescent="0.25">
      <c r="B31" s="15" t="s">
        <v>46</v>
      </c>
      <c r="C31" s="214">
        <v>126.49</v>
      </c>
      <c r="D31" s="214">
        <v>131.02000000000001</v>
      </c>
      <c r="E31" s="214">
        <v>138.91</v>
      </c>
      <c r="F31" s="214">
        <v>151.52000000000001</v>
      </c>
      <c r="G31" s="214">
        <v>159.22</v>
      </c>
      <c r="H31" s="76">
        <f t="shared" ref="H31:H35" si="10">G31/F31-1</f>
        <v>5.081837381203802E-2</v>
      </c>
      <c r="I31" s="215">
        <f t="shared" ref="I31:I40" si="11">G31-F31</f>
        <v>7.6999999999999886</v>
      </c>
      <c r="P31" s="15" t="s">
        <v>46</v>
      </c>
      <c r="Q31" s="214">
        <v>72.88000000000001</v>
      </c>
      <c r="R31" s="215">
        <v>107.72</v>
      </c>
      <c r="S31" s="215">
        <v>119.28</v>
      </c>
      <c r="T31" s="215">
        <v>131.19999999999999</v>
      </c>
      <c r="U31" s="215">
        <v>135.62</v>
      </c>
      <c r="V31" s="76">
        <f t="shared" ref="V31:V40" si="12">U31/T31-1</f>
        <v>3.3689024390244127E-2</v>
      </c>
      <c r="W31" s="215">
        <f t="shared" ref="W31:W40" si="13">U31-T31</f>
        <v>4.4200000000000159</v>
      </c>
      <c r="AE31" s="15" t="s">
        <v>46</v>
      </c>
      <c r="AF31" s="217">
        <v>333738906.92999995</v>
      </c>
      <c r="AG31" s="218">
        <v>743382276.49000001</v>
      </c>
      <c r="AH31" s="218">
        <v>857198465.50999999</v>
      </c>
      <c r="AI31" s="218">
        <v>951397748.67999995</v>
      </c>
      <c r="AJ31" s="218">
        <v>944420621.82000005</v>
      </c>
      <c r="AK31" s="76">
        <f t="shared" ref="AK31:AK40" si="14">AJ31/AI31-1</f>
        <v>-7.3335540994081683E-3</v>
      </c>
      <c r="AL31" s="53">
        <f t="shared" ref="AL31:AL40" si="15">AJ31-AI31</f>
        <v>-6977126.8599998951</v>
      </c>
    </row>
    <row r="32" spans="2:46" ht="15.75" customHeight="1" x14ac:dyDescent="0.25">
      <c r="B32" s="19" t="s">
        <v>47</v>
      </c>
      <c r="C32" s="214">
        <v>85.87</v>
      </c>
      <c r="D32" s="214">
        <v>93.49</v>
      </c>
      <c r="E32" s="214">
        <v>101.3</v>
      </c>
      <c r="F32" s="214">
        <v>115.83999999999999</v>
      </c>
      <c r="G32" s="214">
        <v>124.52000000000001</v>
      </c>
      <c r="H32" s="76">
        <f t="shared" si="10"/>
        <v>7.4930939226519611E-2</v>
      </c>
      <c r="I32" s="215">
        <f t="shared" si="11"/>
        <v>8.680000000000021</v>
      </c>
      <c r="P32" s="19" t="s">
        <v>47</v>
      </c>
      <c r="Q32" s="214">
        <v>43.14</v>
      </c>
      <c r="R32" s="215">
        <v>71.260000000000005</v>
      </c>
      <c r="S32" s="215">
        <v>83.79</v>
      </c>
      <c r="T32" s="215">
        <v>97.15</v>
      </c>
      <c r="U32" s="215">
        <v>103.05</v>
      </c>
      <c r="V32" s="76">
        <f t="shared" si="12"/>
        <v>6.0730828615542798E-2</v>
      </c>
      <c r="W32" s="215">
        <f t="shared" si="13"/>
        <v>5.8999999999999915</v>
      </c>
      <c r="AE32" s="19" t="s">
        <v>47</v>
      </c>
      <c r="AF32" s="217">
        <v>137154616.22</v>
      </c>
      <c r="AG32" s="218">
        <v>381266756.46000004</v>
      </c>
      <c r="AH32" s="218">
        <v>437659233.52999997</v>
      </c>
      <c r="AI32" s="218">
        <v>514533652.09000003</v>
      </c>
      <c r="AJ32" s="218">
        <v>542697009.57999992</v>
      </c>
      <c r="AK32" s="76">
        <f t="shared" si="14"/>
        <v>5.4735695858963318E-2</v>
      </c>
      <c r="AL32" s="53">
        <f t="shared" si="15"/>
        <v>28163357.48999989</v>
      </c>
    </row>
    <row r="33" spans="2:39" ht="15.75" customHeight="1" x14ac:dyDescent="0.25">
      <c r="B33" s="19" t="s">
        <v>48</v>
      </c>
      <c r="C33" s="214">
        <v>66.41</v>
      </c>
      <c r="D33" s="214">
        <v>77.45</v>
      </c>
      <c r="E33" s="214">
        <v>80.180000000000007</v>
      </c>
      <c r="F33" s="214">
        <v>87.94</v>
      </c>
      <c r="G33" s="214">
        <v>99.82</v>
      </c>
      <c r="H33" s="76">
        <f t="shared" si="10"/>
        <v>0.1350921082556289</v>
      </c>
      <c r="I33" s="215">
        <f t="shared" si="11"/>
        <v>11.879999999999995</v>
      </c>
      <c r="P33" s="19" t="s">
        <v>48</v>
      </c>
      <c r="Q33" s="214">
        <v>36.92</v>
      </c>
      <c r="R33" s="215">
        <v>53.92</v>
      </c>
      <c r="S33" s="215">
        <v>54.70000000000001</v>
      </c>
      <c r="T33" s="215">
        <v>63.160000000000004</v>
      </c>
      <c r="U33" s="215">
        <v>68.97</v>
      </c>
      <c r="V33" s="76">
        <f t="shared" si="12"/>
        <v>9.198860037998724E-2</v>
      </c>
      <c r="W33" s="215">
        <f t="shared" si="13"/>
        <v>5.8099999999999952</v>
      </c>
      <c r="AE33" s="19" t="s">
        <v>48</v>
      </c>
      <c r="AF33" s="217">
        <v>4381169.17</v>
      </c>
      <c r="AG33" s="218">
        <v>8179727.9700000007</v>
      </c>
      <c r="AH33" s="218">
        <v>8858381.8200000003</v>
      </c>
      <c r="AI33" s="218">
        <v>10237092.02</v>
      </c>
      <c r="AJ33" s="218">
        <v>11416716.560000001</v>
      </c>
      <c r="AK33" s="76">
        <f t="shared" si="14"/>
        <v>0.11523043240164221</v>
      </c>
      <c r="AL33" s="53">
        <f t="shared" si="15"/>
        <v>1179624.540000001</v>
      </c>
    </row>
    <row r="34" spans="2:39" ht="15.75" customHeight="1" x14ac:dyDescent="0.25">
      <c r="B34" s="19" t="s">
        <v>49</v>
      </c>
      <c r="C34" s="214">
        <v>154.08000000000001</v>
      </c>
      <c r="D34" s="214">
        <v>185.18</v>
      </c>
      <c r="E34" s="214">
        <v>211.21</v>
      </c>
      <c r="F34" s="214">
        <v>199.41</v>
      </c>
      <c r="G34" s="214">
        <v>220.58</v>
      </c>
      <c r="H34" s="76">
        <f t="shared" si="10"/>
        <v>0.10616318138508607</v>
      </c>
      <c r="I34" s="215">
        <f t="shared" si="11"/>
        <v>21.170000000000016</v>
      </c>
      <c r="P34" s="19" t="s">
        <v>49</v>
      </c>
      <c r="Q34" s="214">
        <v>46.13</v>
      </c>
      <c r="R34" s="215">
        <v>94.38</v>
      </c>
      <c r="S34" s="215">
        <v>117.35</v>
      </c>
      <c r="T34" s="215">
        <v>126.66000000000001</v>
      </c>
      <c r="U34" s="215">
        <v>163.08000000000001</v>
      </c>
      <c r="V34" s="76">
        <f t="shared" si="12"/>
        <v>0.2875414495499764</v>
      </c>
      <c r="W34" s="215">
        <f t="shared" si="13"/>
        <v>36.42</v>
      </c>
      <c r="AE34" s="19" t="s">
        <v>49</v>
      </c>
      <c r="AF34" s="217">
        <v>22694182.549999997</v>
      </c>
      <c r="AG34" s="218">
        <v>56883669.170000002</v>
      </c>
      <c r="AH34" s="218">
        <v>67682841.399999991</v>
      </c>
      <c r="AI34" s="218">
        <v>67200118.379999995</v>
      </c>
      <c r="AJ34" s="218">
        <v>102919216.39</v>
      </c>
      <c r="AK34" s="76">
        <f t="shared" si="14"/>
        <v>0.53153326022459324</v>
      </c>
      <c r="AL34" s="53">
        <f t="shared" si="15"/>
        <v>35719098.010000005</v>
      </c>
    </row>
    <row r="35" spans="2:39" ht="15.75" customHeight="1" x14ac:dyDescent="0.25">
      <c r="B35" s="19" t="s">
        <v>50</v>
      </c>
      <c r="C35" s="214">
        <v>51.25</v>
      </c>
      <c r="D35" s="214">
        <v>59.12</v>
      </c>
      <c r="E35" s="214">
        <v>65.930000000000007</v>
      </c>
      <c r="F35" s="214">
        <v>74.61</v>
      </c>
      <c r="G35" s="214">
        <v>82.59</v>
      </c>
      <c r="H35" s="76">
        <f t="shared" si="10"/>
        <v>0.1069561720948935</v>
      </c>
      <c r="I35" s="215">
        <f t="shared" si="11"/>
        <v>7.980000000000004</v>
      </c>
      <c r="P35" s="19" t="s">
        <v>50</v>
      </c>
      <c r="Q35" s="214">
        <v>28.24</v>
      </c>
      <c r="R35" s="215">
        <v>42.01</v>
      </c>
      <c r="S35" s="215">
        <v>52.07</v>
      </c>
      <c r="T35" s="215">
        <v>61.36999999999999</v>
      </c>
      <c r="U35" s="215">
        <v>67.099999999999994</v>
      </c>
      <c r="V35" s="76">
        <f t="shared" si="12"/>
        <v>9.336809516050204E-2</v>
      </c>
      <c r="W35" s="215">
        <f t="shared" si="13"/>
        <v>5.730000000000004</v>
      </c>
      <c r="AE35" s="19" t="s">
        <v>50</v>
      </c>
      <c r="AF35" s="217">
        <v>54944687.289999999</v>
      </c>
      <c r="AG35" s="218">
        <v>136922674.63999999</v>
      </c>
      <c r="AH35" s="218">
        <v>177906116.87</v>
      </c>
      <c r="AI35" s="218">
        <v>218084310.92000002</v>
      </c>
      <c r="AJ35" s="218">
        <v>237061832.75</v>
      </c>
      <c r="AK35" s="76">
        <f t="shared" si="14"/>
        <v>8.7019197987889818E-2</v>
      </c>
      <c r="AL35" s="53">
        <f t="shared" si="15"/>
        <v>18977521.829999983</v>
      </c>
    </row>
    <row r="36" spans="2:39" x14ac:dyDescent="0.25">
      <c r="B36" s="19" t="s">
        <v>51</v>
      </c>
      <c r="C36" s="214">
        <v>84.44</v>
      </c>
      <c r="D36" s="214">
        <v>89.45</v>
      </c>
      <c r="E36" s="214">
        <v>98.5</v>
      </c>
      <c r="F36" s="214">
        <v>108.5</v>
      </c>
      <c r="G36" s="214">
        <v>115.69</v>
      </c>
      <c r="H36" s="76">
        <f>G36/F36-1</f>
        <v>6.6267281105990783E-2</v>
      </c>
      <c r="I36" s="215">
        <f t="shared" si="11"/>
        <v>7.1899999999999977</v>
      </c>
      <c r="P36" s="19" t="s">
        <v>51</v>
      </c>
      <c r="Q36" s="214">
        <v>45.63</v>
      </c>
      <c r="R36" s="215">
        <v>64.64</v>
      </c>
      <c r="S36" s="215">
        <v>73.62</v>
      </c>
      <c r="T36" s="215">
        <v>81.849999999999994</v>
      </c>
      <c r="U36" s="215">
        <v>88.52</v>
      </c>
      <c r="V36" s="76">
        <f t="shared" si="12"/>
        <v>8.1490531459987858E-2</v>
      </c>
      <c r="W36" s="215">
        <f t="shared" si="13"/>
        <v>6.6700000000000017</v>
      </c>
      <c r="AE36" s="19" t="s">
        <v>51</v>
      </c>
      <c r="AF36" s="217">
        <v>4498900.47</v>
      </c>
      <c r="AG36" s="218">
        <v>7864755.4300000006</v>
      </c>
      <c r="AH36" s="218">
        <v>9097368.0999999996</v>
      </c>
      <c r="AI36" s="218">
        <v>10277452.130000001</v>
      </c>
      <c r="AJ36" s="218">
        <v>11114507.720000001</v>
      </c>
      <c r="AK36" s="76">
        <f t="shared" si="14"/>
        <v>8.1445827177012653E-2</v>
      </c>
      <c r="AL36" s="53">
        <f t="shared" si="15"/>
        <v>837055.58999999985</v>
      </c>
    </row>
    <row r="37" spans="2:39" x14ac:dyDescent="0.25">
      <c r="B37" s="19" t="s">
        <v>52</v>
      </c>
      <c r="C37" s="214">
        <v>125.31</v>
      </c>
      <c r="D37" s="214">
        <v>128.21</v>
      </c>
      <c r="E37" s="214">
        <v>149.08000000000001</v>
      </c>
      <c r="F37" s="214">
        <v>167.62</v>
      </c>
      <c r="G37" s="214">
        <v>191.89</v>
      </c>
      <c r="H37" s="76">
        <f t="shared" ref="H37:H40" si="16">G37/F37-1</f>
        <v>0.14479179095573302</v>
      </c>
      <c r="I37" s="215">
        <f t="shared" si="11"/>
        <v>24.269999999999982</v>
      </c>
      <c r="P37" s="19" t="s">
        <v>52</v>
      </c>
      <c r="Q37" s="214">
        <v>82.55</v>
      </c>
      <c r="R37" s="215">
        <v>96.820000000000007</v>
      </c>
      <c r="S37" s="215">
        <v>122.12</v>
      </c>
      <c r="T37" s="215">
        <v>143.97</v>
      </c>
      <c r="U37" s="215">
        <v>163.12</v>
      </c>
      <c r="V37" s="76">
        <f t="shared" si="12"/>
        <v>0.13301382232409531</v>
      </c>
      <c r="W37" s="215">
        <f t="shared" si="13"/>
        <v>19.150000000000006</v>
      </c>
      <c r="AE37" s="19" t="s">
        <v>52</v>
      </c>
      <c r="AF37" s="217">
        <v>30921945.879999999</v>
      </c>
      <c r="AG37" s="218">
        <v>58546964.609999999</v>
      </c>
      <c r="AH37" s="218">
        <v>79534420.480000004</v>
      </c>
      <c r="AI37" s="218">
        <v>93956888.709999993</v>
      </c>
      <c r="AJ37" s="218">
        <v>103670606.91</v>
      </c>
      <c r="AK37" s="76">
        <f t="shared" si="14"/>
        <v>0.10338484312716667</v>
      </c>
      <c r="AL37" s="53">
        <f t="shared" si="15"/>
        <v>9713718.200000003</v>
      </c>
    </row>
    <row r="38" spans="2:39" x14ac:dyDescent="0.25">
      <c r="B38" s="19" t="s">
        <v>53</v>
      </c>
      <c r="C38" s="214">
        <v>68.989999999999995</v>
      </c>
      <c r="D38" s="214">
        <v>76.34</v>
      </c>
      <c r="E38" s="214">
        <v>86.56</v>
      </c>
      <c r="F38" s="214">
        <v>96.87</v>
      </c>
      <c r="G38" s="214">
        <v>102.34</v>
      </c>
      <c r="H38" s="76">
        <f t="shared" si="16"/>
        <v>5.646743057706205E-2</v>
      </c>
      <c r="I38" s="215">
        <f t="shared" si="11"/>
        <v>5.4699999999999989</v>
      </c>
      <c r="P38" s="19" t="s">
        <v>53</v>
      </c>
      <c r="Q38" s="214">
        <v>37.840000000000003</v>
      </c>
      <c r="R38" s="215">
        <v>53.16</v>
      </c>
      <c r="S38" s="215">
        <v>62.009999999999991</v>
      </c>
      <c r="T38" s="215">
        <v>69.75</v>
      </c>
      <c r="U38" s="215">
        <v>76.260000000000005</v>
      </c>
      <c r="V38" s="76">
        <f t="shared" si="12"/>
        <v>9.333333333333349E-2</v>
      </c>
      <c r="W38" s="215">
        <f t="shared" si="13"/>
        <v>6.5100000000000051</v>
      </c>
      <c r="AE38" s="19" t="s">
        <v>53</v>
      </c>
      <c r="AF38" s="217">
        <v>16610861.379999999</v>
      </c>
      <c r="AG38" s="218">
        <v>27747259.210000001</v>
      </c>
      <c r="AH38" s="218">
        <v>33481132.210000001</v>
      </c>
      <c r="AI38" s="218">
        <v>36544291.980000004</v>
      </c>
      <c r="AJ38" s="218">
        <v>39167854.120000005</v>
      </c>
      <c r="AK38" s="76">
        <f t="shared" si="14"/>
        <v>7.1791297569421486E-2</v>
      </c>
      <c r="AL38" s="53">
        <f t="shared" si="15"/>
        <v>2623562.1400000006</v>
      </c>
    </row>
    <row r="39" spans="2:39" x14ac:dyDescent="0.25">
      <c r="B39" s="19" t="s">
        <v>54</v>
      </c>
      <c r="C39" s="214">
        <v>98.71</v>
      </c>
      <c r="D39" s="214">
        <v>114.5</v>
      </c>
      <c r="E39" s="214">
        <v>129.22</v>
      </c>
      <c r="F39" s="214">
        <v>138.65</v>
      </c>
      <c r="G39" s="214">
        <v>118.45999999999998</v>
      </c>
      <c r="H39" s="76">
        <f t="shared" si="16"/>
        <v>-0.14561846375766341</v>
      </c>
      <c r="I39" s="215">
        <f t="shared" si="11"/>
        <v>-20.190000000000026</v>
      </c>
      <c r="P39" s="19" t="s">
        <v>54</v>
      </c>
      <c r="Q39" s="214">
        <v>53.72</v>
      </c>
      <c r="R39" s="215">
        <v>88.72</v>
      </c>
      <c r="S39" s="215">
        <v>109.01</v>
      </c>
      <c r="T39" s="215">
        <v>119.74</v>
      </c>
      <c r="U39" s="215">
        <v>101.6</v>
      </c>
      <c r="V39" s="76">
        <f t="shared" si="12"/>
        <v>-0.15149490562886259</v>
      </c>
      <c r="W39" s="215">
        <f t="shared" si="13"/>
        <v>-18.14</v>
      </c>
      <c r="AE39" s="19" t="s">
        <v>54</v>
      </c>
      <c r="AF39" s="217">
        <v>34127770.07</v>
      </c>
      <c r="AG39" s="218">
        <v>88124626.280000001</v>
      </c>
      <c r="AH39" s="218">
        <v>107150132.73</v>
      </c>
      <c r="AI39" s="218">
        <v>119099527.73999999</v>
      </c>
      <c r="AJ39" s="218">
        <v>101644173.95</v>
      </c>
      <c r="AK39" s="76">
        <f t="shared" si="14"/>
        <v>-0.14656106637220145</v>
      </c>
      <c r="AL39" s="53">
        <f t="shared" si="15"/>
        <v>-17455353.789999992</v>
      </c>
    </row>
    <row r="40" spans="2:39" x14ac:dyDescent="0.25">
      <c r="B40" s="23" t="s">
        <v>55</v>
      </c>
      <c r="C40" s="214">
        <v>74.28</v>
      </c>
      <c r="D40" s="214">
        <v>64.23</v>
      </c>
      <c r="E40" s="214">
        <v>69.86</v>
      </c>
      <c r="F40" s="214">
        <v>72.73</v>
      </c>
      <c r="G40" s="214">
        <v>77.06</v>
      </c>
      <c r="H40" s="76">
        <f t="shared" si="16"/>
        <v>5.9535267427471394E-2</v>
      </c>
      <c r="I40" s="215">
        <f t="shared" si="11"/>
        <v>4.3299999999999983</v>
      </c>
      <c r="P40" s="23" t="s">
        <v>55</v>
      </c>
      <c r="Q40" s="214">
        <v>29.35</v>
      </c>
      <c r="R40" s="215">
        <v>43.18</v>
      </c>
      <c r="S40" s="215">
        <v>54</v>
      </c>
      <c r="T40" s="215">
        <v>56.56</v>
      </c>
      <c r="U40" s="215">
        <v>58.49</v>
      </c>
      <c r="V40" s="76">
        <f t="shared" si="12"/>
        <v>3.4123055162659011E-2</v>
      </c>
      <c r="W40" s="215">
        <f t="shared" si="13"/>
        <v>1.9299999999999997</v>
      </c>
      <c r="AE40" s="23" t="s">
        <v>55</v>
      </c>
      <c r="AF40" s="217">
        <v>12828760.219999999</v>
      </c>
      <c r="AG40" s="218">
        <v>20416665.23</v>
      </c>
      <c r="AH40" s="218">
        <v>24141003.859999999</v>
      </c>
      <c r="AI40" s="218">
        <v>26190289.780000001</v>
      </c>
      <c r="AJ40" s="218">
        <v>27172923.780000001</v>
      </c>
      <c r="AK40" s="76">
        <f t="shared" si="14"/>
        <v>3.7519019768554873E-2</v>
      </c>
      <c r="AL40" s="53">
        <f t="shared" si="15"/>
        <v>982634</v>
      </c>
    </row>
    <row r="41" spans="2:39" x14ac:dyDescent="0.25">
      <c r="B41" s="103"/>
      <c r="C41" s="104"/>
      <c r="D41" s="104"/>
      <c r="E41" s="104"/>
      <c r="F41" s="104"/>
      <c r="G41" s="105"/>
      <c r="H41" s="104"/>
      <c r="I41" s="106"/>
      <c r="P41" s="103"/>
      <c r="Q41" s="104"/>
      <c r="R41" s="104"/>
      <c r="S41" s="104"/>
      <c r="T41" s="104"/>
      <c r="U41" s="105"/>
      <c r="V41" s="104"/>
      <c r="W41" s="106"/>
      <c r="AE41" s="103"/>
      <c r="AF41" s="103"/>
      <c r="AG41" s="103"/>
      <c r="AH41" s="103"/>
      <c r="AI41" s="104"/>
      <c r="AJ41" s="105"/>
      <c r="AK41" s="106"/>
      <c r="AL41" s="106"/>
    </row>
    <row r="42" spans="2:39" x14ac:dyDescent="0.25">
      <c r="B42" s="315" t="s">
        <v>57</v>
      </c>
      <c r="C42" s="315"/>
      <c r="D42" s="315"/>
      <c r="E42" s="315"/>
      <c r="F42" s="315"/>
      <c r="G42" s="315"/>
      <c r="H42" s="315"/>
      <c r="I42" s="107"/>
      <c r="P42" s="107" t="s">
        <v>57</v>
      </c>
      <c r="Q42" s="107"/>
      <c r="R42" s="107"/>
      <c r="S42" s="107"/>
      <c r="T42" s="107"/>
      <c r="U42" s="107"/>
      <c r="V42" s="107"/>
      <c r="W42" s="107"/>
      <c r="AE42" s="107" t="s">
        <v>57</v>
      </c>
      <c r="AF42" s="107"/>
      <c r="AG42" s="107"/>
      <c r="AH42" s="107"/>
      <c r="AI42" s="107"/>
      <c r="AJ42" s="107"/>
      <c r="AK42" s="107"/>
      <c r="AL42" s="107"/>
    </row>
    <row r="43" spans="2:39" ht="39" customHeight="1" x14ac:dyDescent="0.25">
      <c r="B43" s="291" t="s">
        <v>171</v>
      </c>
      <c r="C43" s="291"/>
      <c r="D43" s="291"/>
      <c r="E43" s="291"/>
      <c r="F43" s="291"/>
      <c r="G43" s="291"/>
      <c r="H43" s="291"/>
      <c r="P43" s="291" t="s">
        <v>172</v>
      </c>
      <c r="Q43" s="291"/>
      <c r="R43" s="291"/>
      <c r="S43" s="291"/>
      <c r="T43" s="291"/>
      <c r="U43" s="291"/>
      <c r="V43" s="291"/>
      <c r="W43" s="291"/>
      <c r="AE43" s="313" t="s">
        <v>173</v>
      </c>
      <c r="AF43" s="313"/>
      <c r="AG43" s="313"/>
      <c r="AH43" s="313"/>
      <c r="AI43" s="313"/>
      <c r="AJ43" s="313"/>
      <c r="AK43" s="313"/>
      <c r="AL43" s="313"/>
      <c r="AM43" s="313"/>
    </row>
    <row r="44" spans="2:39" ht="24" customHeight="1" x14ac:dyDescent="0.25">
      <c r="B44" s="291" t="s">
        <v>174</v>
      </c>
      <c r="C44" s="291"/>
      <c r="D44" s="291"/>
      <c r="E44" s="291"/>
      <c r="F44" s="291"/>
      <c r="G44" s="291"/>
      <c r="H44" s="291"/>
      <c r="P44" s="314" t="s">
        <v>175</v>
      </c>
      <c r="Q44" s="314"/>
      <c r="R44" s="314"/>
      <c r="S44" s="314"/>
      <c r="T44" s="314"/>
      <c r="U44" s="314"/>
      <c r="V44" s="314"/>
      <c r="W44" s="314"/>
      <c r="AF44" s="122"/>
      <c r="AG44" s="122"/>
    </row>
  </sheetData>
  <mergeCells count="18">
    <mergeCell ref="B42:H42"/>
    <mergeCell ref="B43:H43"/>
    <mergeCell ref="P43:W43"/>
    <mergeCell ref="AE43:AM43"/>
    <mergeCell ref="B44:H44"/>
    <mergeCell ref="P44:W44"/>
    <mergeCell ref="AE27:AK27"/>
    <mergeCell ref="B5:N5"/>
    <mergeCell ref="P5:AB5"/>
    <mergeCell ref="AD5:AS5"/>
    <mergeCell ref="B21:N21"/>
    <mergeCell ref="P21:W21"/>
    <mergeCell ref="AD21:AT21"/>
    <mergeCell ref="B22:N22"/>
    <mergeCell ref="P22:W22"/>
    <mergeCell ref="B23:N23"/>
    <mergeCell ref="B27:H27"/>
    <mergeCell ref="P27:W2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0FEE-B61A-4644-945B-BE491DF16979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CONCATENATE("Tarifa media diaria (ADR) Tenerife y municipios")</f>
        <v>Tarifa media diaria (ADR)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236</v>
      </c>
      <c r="L5" s="92" t="s">
        <v>237</v>
      </c>
      <c r="M5" s="92" t="s">
        <v>238</v>
      </c>
      <c r="N5" s="92" t="s">
        <v>239</v>
      </c>
      <c r="O5" s="92" t="s">
        <v>240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2">
        <v>95.01</v>
      </c>
      <c r="D6" s="222">
        <v>99.07</v>
      </c>
      <c r="E6" s="222">
        <v>105.64</v>
      </c>
      <c r="F6" s="222">
        <v>114.04</v>
      </c>
      <c r="G6" s="222">
        <v>125.24</v>
      </c>
      <c r="H6" s="222">
        <v>132.82</v>
      </c>
      <c r="I6" s="95">
        <f t="shared" ref="I6:I51" si="0">IFERROR(H6/G6-1,"-")</f>
        <v>6.052379431491528E-2</v>
      </c>
      <c r="J6" s="222">
        <f t="shared" ref="J6:J51" si="1">IFERROR(H6-G6,"-")</f>
        <v>7.5799999999999983</v>
      </c>
      <c r="K6" s="223">
        <v>2418.92</v>
      </c>
      <c r="L6" s="223">
        <v>2739.2899999999995</v>
      </c>
      <c r="M6" s="223">
        <v>2876</v>
      </c>
      <c r="N6" s="223">
        <v>3037.9399999999991</v>
      </c>
      <c r="O6" s="223">
        <v>3061.33</v>
      </c>
      <c r="P6" s="95">
        <f t="shared" ref="P6:P51" si="2">IFERROR(O6/N6-1,"-")</f>
        <v>7.6992962336321913E-3</v>
      </c>
      <c r="Q6" s="222">
        <f t="shared" ref="Q6:Q51" si="3">IFERROR(O6-N6,"-")</f>
        <v>23.390000000000782</v>
      </c>
    </row>
    <row r="7" spans="2:17" x14ac:dyDescent="0.25">
      <c r="B7" s="96" t="s">
        <v>62</v>
      </c>
      <c r="C7" s="224">
        <v>103.69</v>
      </c>
      <c r="D7" s="224">
        <v>107.45</v>
      </c>
      <c r="E7" s="224">
        <v>114.17</v>
      </c>
      <c r="F7" s="224">
        <v>123.63</v>
      </c>
      <c r="G7" s="224">
        <v>135.81</v>
      </c>
      <c r="H7" s="224">
        <v>143.28</v>
      </c>
      <c r="I7" s="98">
        <f t="shared" si="0"/>
        <v>5.5003313452617553E-2</v>
      </c>
      <c r="J7" s="224">
        <f t="shared" si="1"/>
        <v>7.4699999999999989</v>
      </c>
      <c r="K7" s="225">
        <v>110.94</v>
      </c>
      <c r="L7" s="225">
        <v>123.12</v>
      </c>
      <c r="M7" s="225">
        <v>131.66999999999999</v>
      </c>
      <c r="N7" s="225">
        <v>137.68</v>
      </c>
      <c r="O7" s="225">
        <v>141.61000000000001</v>
      </c>
      <c r="P7" s="98">
        <f t="shared" si="2"/>
        <v>2.8544450900639173E-2</v>
      </c>
      <c r="Q7" s="224">
        <f t="shared" si="3"/>
        <v>3.9300000000000068</v>
      </c>
    </row>
    <row r="8" spans="2:17" x14ac:dyDescent="0.25">
      <c r="B8" s="99" t="s">
        <v>63</v>
      </c>
      <c r="C8" s="226">
        <v>113.97</v>
      </c>
      <c r="D8" s="226">
        <v>117.1</v>
      </c>
      <c r="E8" s="226">
        <v>123.96</v>
      </c>
      <c r="F8" s="226">
        <v>133.49</v>
      </c>
      <c r="G8" s="226">
        <v>146.25</v>
      </c>
      <c r="H8" s="226">
        <v>154.19</v>
      </c>
      <c r="I8" s="100">
        <f t="shared" si="0"/>
        <v>5.4290598290598346E-2</v>
      </c>
      <c r="J8" s="226">
        <f t="shared" si="1"/>
        <v>7.9399999999999977</v>
      </c>
      <c r="K8" s="227">
        <v>120.05</v>
      </c>
      <c r="L8" s="227">
        <v>132.37</v>
      </c>
      <c r="M8" s="227">
        <v>141.26</v>
      </c>
      <c r="N8" s="227">
        <v>147.79</v>
      </c>
      <c r="O8" s="227">
        <v>149.81</v>
      </c>
      <c r="P8" s="100">
        <f t="shared" si="2"/>
        <v>1.366804249272624E-2</v>
      </c>
      <c r="Q8" s="226">
        <f t="shared" si="3"/>
        <v>2.0200000000000102</v>
      </c>
    </row>
    <row r="9" spans="2:17" x14ac:dyDescent="0.25">
      <c r="B9" s="99" t="s">
        <v>70</v>
      </c>
      <c r="C9" s="226">
        <v>59.3</v>
      </c>
      <c r="D9" s="226">
        <v>59.54</v>
      </c>
      <c r="E9" s="226">
        <v>65.25</v>
      </c>
      <c r="F9" s="226">
        <v>72.2</v>
      </c>
      <c r="G9" s="226">
        <v>79.78</v>
      </c>
      <c r="H9" s="226">
        <v>84.79</v>
      </c>
      <c r="I9" s="100">
        <f t="shared" si="0"/>
        <v>6.2797693657558273E-2</v>
      </c>
      <c r="J9" s="226">
        <f t="shared" si="1"/>
        <v>5.0100000000000051</v>
      </c>
      <c r="K9" s="227">
        <v>63.22</v>
      </c>
      <c r="L9" s="227">
        <v>69.36</v>
      </c>
      <c r="M9" s="227">
        <v>77.56</v>
      </c>
      <c r="N9" s="227">
        <v>82.13</v>
      </c>
      <c r="O9" s="227">
        <v>92.11</v>
      </c>
      <c r="P9" s="100">
        <f t="shared" si="2"/>
        <v>0.12151467186168285</v>
      </c>
      <c r="Q9" s="226">
        <f t="shared" si="3"/>
        <v>9.980000000000004</v>
      </c>
    </row>
    <row r="10" spans="2:17" x14ac:dyDescent="0.25">
      <c r="B10" s="96" t="s">
        <v>65</v>
      </c>
      <c r="C10" s="224">
        <v>69.31</v>
      </c>
      <c r="D10" s="224">
        <v>67.12</v>
      </c>
      <c r="E10" s="224">
        <v>73.209999999999994</v>
      </c>
      <c r="F10" s="224">
        <v>78.930000000000007</v>
      </c>
      <c r="G10" s="224">
        <v>86.93</v>
      </c>
      <c r="H10" s="224">
        <v>96.43</v>
      </c>
      <c r="I10" s="98">
        <f t="shared" si="0"/>
        <v>0.10928333141608193</v>
      </c>
      <c r="J10" s="224">
        <f t="shared" si="1"/>
        <v>9.5</v>
      </c>
      <c r="K10" s="225">
        <v>74.989999999999995</v>
      </c>
      <c r="L10" s="225">
        <v>82.51</v>
      </c>
      <c r="M10" s="225">
        <v>87.72</v>
      </c>
      <c r="N10" s="225">
        <v>99.57</v>
      </c>
      <c r="O10" s="225">
        <v>101.09</v>
      </c>
      <c r="P10" s="98">
        <f t="shared" si="2"/>
        <v>1.5265642261725443E-2</v>
      </c>
      <c r="Q10" s="224">
        <f t="shared" si="3"/>
        <v>1.5200000000000102</v>
      </c>
    </row>
    <row r="11" spans="2:17" x14ac:dyDescent="0.25">
      <c r="B11" s="93" t="s">
        <v>46</v>
      </c>
      <c r="C11" s="228">
        <v>119.42</v>
      </c>
      <c r="D11" s="228">
        <v>126.49</v>
      </c>
      <c r="E11" s="228">
        <v>131.02000000000001</v>
      </c>
      <c r="F11" s="228">
        <v>138.91</v>
      </c>
      <c r="G11" s="228">
        <v>151.52000000000001</v>
      </c>
      <c r="H11" s="228">
        <v>159.22</v>
      </c>
      <c r="I11" s="102">
        <f t="shared" si="0"/>
        <v>5.081837381203802E-2</v>
      </c>
      <c r="J11" s="228">
        <f t="shared" si="1"/>
        <v>7.6999999999999886</v>
      </c>
      <c r="K11" s="229">
        <v>127.32</v>
      </c>
      <c r="L11" s="229">
        <v>135.82</v>
      </c>
      <c r="M11" s="229">
        <v>143.27000000000001</v>
      </c>
      <c r="N11" s="229">
        <v>151.38</v>
      </c>
      <c r="O11" s="229">
        <v>156.59</v>
      </c>
      <c r="P11" s="102">
        <f t="shared" si="2"/>
        <v>3.4416699696129038E-2</v>
      </c>
      <c r="Q11" s="228">
        <f t="shared" si="3"/>
        <v>5.210000000000008</v>
      </c>
    </row>
    <row r="12" spans="2:17" x14ac:dyDescent="0.25">
      <c r="B12" s="96" t="s">
        <v>62</v>
      </c>
      <c r="C12" s="224">
        <v>130.44999999999999</v>
      </c>
      <c r="D12" s="224">
        <v>134.97</v>
      </c>
      <c r="E12" s="224">
        <v>140.36000000000001</v>
      </c>
      <c r="F12" s="224">
        <v>150.29</v>
      </c>
      <c r="G12" s="224">
        <v>166.01</v>
      </c>
      <c r="H12" s="224">
        <v>174.46</v>
      </c>
      <c r="I12" s="98">
        <f t="shared" si="0"/>
        <v>5.0900548159749537E-2</v>
      </c>
      <c r="J12" s="224">
        <f t="shared" si="1"/>
        <v>8.4500000000000171</v>
      </c>
      <c r="K12" s="225">
        <v>135.16999999999999</v>
      </c>
      <c r="L12" s="225">
        <v>145.16</v>
      </c>
      <c r="M12" s="225">
        <v>155.96</v>
      </c>
      <c r="N12" s="225">
        <v>164.03</v>
      </c>
      <c r="O12" s="225">
        <v>170.35</v>
      </c>
      <c r="P12" s="98">
        <f t="shared" si="2"/>
        <v>3.8529537279765824E-2</v>
      </c>
      <c r="Q12" s="224">
        <f t="shared" si="3"/>
        <v>6.3199999999999932</v>
      </c>
    </row>
    <row r="13" spans="2:17" x14ac:dyDescent="0.25">
      <c r="B13" s="99" t="s">
        <v>63</v>
      </c>
      <c r="C13" s="226">
        <v>138.85</v>
      </c>
      <c r="D13" s="226">
        <v>143.38999999999999</v>
      </c>
      <c r="E13" s="226">
        <v>150.34</v>
      </c>
      <c r="F13" s="226">
        <v>160.88</v>
      </c>
      <c r="G13" s="226">
        <v>176.82</v>
      </c>
      <c r="H13" s="226">
        <v>186.36</v>
      </c>
      <c r="I13" s="100">
        <f t="shared" si="0"/>
        <v>5.3953172718018472E-2</v>
      </c>
      <c r="J13" s="226">
        <f t="shared" si="1"/>
        <v>9.5400000000000205</v>
      </c>
      <c r="K13" s="227">
        <v>145.16999999999999</v>
      </c>
      <c r="L13" s="227">
        <v>155.93</v>
      </c>
      <c r="M13" s="227">
        <v>166.23</v>
      </c>
      <c r="N13" s="227">
        <v>175.6</v>
      </c>
      <c r="O13" s="227">
        <v>176.96</v>
      </c>
      <c r="P13" s="100">
        <f t="shared" si="2"/>
        <v>7.7448747152619735E-3</v>
      </c>
      <c r="Q13" s="226">
        <f t="shared" si="3"/>
        <v>1.3600000000000136</v>
      </c>
    </row>
    <row r="14" spans="2:17" x14ac:dyDescent="0.25">
      <c r="B14" s="99" t="s">
        <v>70</v>
      </c>
      <c r="C14" s="226">
        <v>65.55</v>
      </c>
      <c r="D14" s="226">
        <v>60.97</v>
      </c>
      <c r="E14" s="226">
        <v>62.16</v>
      </c>
      <c r="F14" s="226">
        <v>62.3</v>
      </c>
      <c r="G14" s="226">
        <v>64.11</v>
      </c>
      <c r="H14" s="226">
        <v>71.02</v>
      </c>
      <c r="I14" s="100">
        <f t="shared" si="0"/>
        <v>0.10778349711433477</v>
      </c>
      <c r="J14" s="226">
        <f t="shared" si="1"/>
        <v>6.9099999999999966</v>
      </c>
      <c r="K14" s="227">
        <v>57.27</v>
      </c>
      <c r="L14" s="227">
        <v>53.58</v>
      </c>
      <c r="M14" s="227">
        <v>55.7</v>
      </c>
      <c r="N14" s="227">
        <v>66.42</v>
      </c>
      <c r="O14" s="227">
        <v>98.53</v>
      </c>
      <c r="P14" s="100">
        <f t="shared" si="2"/>
        <v>0.4834387232761217</v>
      </c>
      <c r="Q14" s="226">
        <f t="shared" si="3"/>
        <v>32.11</v>
      </c>
    </row>
    <row r="15" spans="2:17" x14ac:dyDescent="0.25">
      <c r="B15" s="96" t="s">
        <v>65</v>
      </c>
      <c r="C15" s="224">
        <v>76.66</v>
      </c>
      <c r="D15" s="224">
        <v>74.13</v>
      </c>
      <c r="E15" s="224">
        <v>78.930000000000007</v>
      </c>
      <c r="F15" s="224">
        <v>83.06</v>
      </c>
      <c r="G15" s="224">
        <v>86.47</v>
      </c>
      <c r="H15" s="224">
        <v>96.49</v>
      </c>
      <c r="I15" s="98">
        <f t="shared" si="0"/>
        <v>0.11587833930843061</v>
      </c>
      <c r="J15" s="224">
        <f t="shared" si="1"/>
        <v>10.019999999999996</v>
      </c>
      <c r="K15" s="225">
        <v>82.86</v>
      </c>
      <c r="L15" s="225">
        <v>90.31</v>
      </c>
      <c r="M15" s="225">
        <v>86.66</v>
      </c>
      <c r="N15" s="225">
        <v>97.97</v>
      </c>
      <c r="O15" s="225">
        <v>105.63</v>
      </c>
      <c r="P15" s="98">
        <f t="shared" si="2"/>
        <v>7.8187200163315262E-2</v>
      </c>
      <c r="Q15" s="224">
        <f t="shared" si="3"/>
        <v>7.6599999999999966</v>
      </c>
    </row>
    <row r="16" spans="2:17" x14ac:dyDescent="0.25">
      <c r="B16" s="93" t="s">
        <v>54</v>
      </c>
      <c r="C16" s="228">
        <v>102.24</v>
      </c>
      <c r="D16" s="228">
        <v>98.71</v>
      </c>
      <c r="E16" s="228">
        <v>114.5</v>
      </c>
      <c r="F16" s="228">
        <v>129.22</v>
      </c>
      <c r="G16" s="228">
        <v>138.65</v>
      </c>
      <c r="H16" s="228">
        <v>118.46</v>
      </c>
      <c r="I16" s="102">
        <f t="shared" si="0"/>
        <v>-0.1456184637576633</v>
      </c>
      <c r="J16" s="228">
        <f t="shared" si="1"/>
        <v>-20.190000000000012</v>
      </c>
      <c r="K16" s="229">
        <v>124.87</v>
      </c>
      <c r="L16" s="229">
        <v>138.43</v>
      </c>
      <c r="M16" s="229">
        <v>155.41999999999999</v>
      </c>
      <c r="N16" s="229">
        <v>122.03</v>
      </c>
      <c r="O16" s="229">
        <v>124.45</v>
      </c>
      <c r="P16" s="102">
        <f t="shared" si="2"/>
        <v>1.9831189051872533E-2</v>
      </c>
      <c r="Q16" s="228">
        <f t="shared" si="3"/>
        <v>2.4200000000000017</v>
      </c>
    </row>
    <row r="17" spans="2:17" x14ac:dyDescent="0.25">
      <c r="B17" s="96" t="s">
        <v>62</v>
      </c>
      <c r="C17" s="224">
        <v>108.14</v>
      </c>
      <c r="D17" s="224">
        <v>104.52</v>
      </c>
      <c r="E17" s="224">
        <v>121.1</v>
      </c>
      <c r="F17" s="224">
        <v>138.26</v>
      </c>
      <c r="G17" s="224">
        <v>145.62</v>
      </c>
      <c r="H17" s="224">
        <v>121.32</v>
      </c>
      <c r="I17" s="98">
        <f t="shared" si="0"/>
        <v>-0.16687268232385666</v>
      </c>
      <c r="J17" s="224">
        <f t="shared" si="1"/>
        <v>-24.300000000000011</v>
      </c>
      <c r="K17" s="225">
        <v>133.19999999999999</v>
      </c>
      <c r="L17" s="225">
        <v>147.66</v>
      </c>
      <c r="M17" s="225">
        <v>165.23</v>
      </c>
      <c r="N17" s="225">
        <v>126.26</v>
      </c>
      <c r="O17" s="225">
        <v>129.43</v>
      </c>
      <c r="P17" s="98">
        <f t="shared" si="2"/>
        <v>2.5106922223982364E-2</v>
      </c>
      <c r="Q17" s="224">
        <f t="shared" si="3"/>
        <v>3.1700000000000017</v>
      </c>
    </row>
    <row r="18" spans="2:17" x14ac:dyDescent="0.25">
      <c r="B18" s="99" t="s">
        <v>68</v>
      </c>
      <c r="C18" s="226">
        <v>0</v>
      </c>
      <c r="D18" s="226">
        <v>111.35</v>
      </c>
      <c r="E18" s="226">
        <v>128.75</v>
      </c>
      <c r="F18" s="226">
        <v>147.52000000000001</v>
      </c>
      <c r="G18" s="226">
        <v>153.44</v>
      </c>
      <c r="H18" s="226">
        <v>124</v>
      </c>
      <c r="I18" s="100">
        <f t="shared" si="0"/>
        <v>-0.19186652763295098</v>
      </c>
      <c r="J18" s="226">
        <f t="shared" si="1"/>
        <v>-29.439999999999998</v>
      </c>
      <c r="K18" s="227">
        <v>144.04</v>
      </c>
      <c r="L18" s="227">
        <v>157.35</v>
      </c>
      <c r="M18" s="227">
        <v>177.05</v>
      </c>
      <c r="N18" s="227">
        <v>129.22999999999999</v>
      </c>
      <c r="O18" s="227">
        <v>133.13</v>
      </c>
      <c r="P18" s="100">
        <f t="shared" si="2"/>
        <v>3.0178751063994369E-2</v>
      </c>
      <c r="Q18" s="226">
        <f t="shared" si="3"/>
        <v>3.9000000000000057</v>
      </c>
    </row>
    <row r="19" spans="2:17" x14ac:dyDescent="0.25">
      <c r="B19" s="99" t="s">
        <v>179</v>
      </c>
      <c r="C19" s="226">
        <v>0</v>
      </c>
      <c r="D19" s="226">
        <v>79.67</v>
      </c>
      <c r="E19" s="226">
        <v>92.67</v>
      </c>
      <c r="F19" s="226">
        <v>101.68</v>
      </c>
      <c r="G19" s="226">
        <v>114.46</v>
      </c>
      <c r="H19" s="226">
        <v>110.64</v>
      </c>
      <c r="I19" s="100">
        <f t="shared" si="0"/>
        <v>-3.3374104490651701E-2</v>
      </c>
      <c r="J19" s="226">
        <f t="shared" si="1"/>
        <v>-3.8199999999999932</v>
      </c>
      <c r="K19" s="227">
        <v>95.18</v>
      </c>
      <c r="L19" s="227">
        <v>109.8</v>
      </c>
      <c r="M19" s="227">
        <v>122.4</v>
      </c>
      <c r="N19" s="227">
        <v>114.58</v>
      </c>
      <c r="O19" s="227">
        <v>113.82</v>
      </c>
      <c r="P19" s="100">
        <f t="shared" si="2"/>
        <v>-6.6329202304067358E-3</v>
      </c>
      <c r="Q19" s="226">
        <f t="shared" si="3"/>
        <v>-0.76000000000000512</v>
      </c>
    </row>
    <row r="20" spans="2:17" x14ac:dyDescent="0.25">
      <c r="B20" s="96" t="s">
        <v>65</v>
      </c>
      <c r="C20" s="224">
        <v>76.39</v>
      </c>
      <c r="D20" s="224">
        <v>66.930000000000007</v>
      </c>
      <c r="E20" s="224">
        <v>72.900000000000006</v>
      </c>
      <c r="F20" s="224">
        <v>77.459999999999994</v>
      </c>
      <c r="G20" s="224">
        <v>94.86</v>
      </c>
      <c r="H20" s="224">
        <v>101.95</v>
      </c>
      <c r="I20" s="98">
        <f t="shared" si="0"/>
        <v>7.4741724646848029E-2</v>
      </c>
      <c r="J20" s="224">
        <f t="shared" si="1"/>
        <v>7.0900000000000034</v>
      </c>
      <c r="K20" s="225">
        <v>64.42</v>
      </c>
      <c r="L20" s="225">
        <v>74.31</v>
      </c>
      <c r="M20" s="225">
        <v>87.22</v>
      </c>
      <c r="N20" s="225">
        <v>96.83</v>
      </c>
      <c r="O20" s="225">
        <v>95.11</v>
      </c>
      <c r="P20" s="98">
        <f t="shared" si="2"/>
        <v>-1.7763089951461364E-2</v>
      </c>
      <c r="Q20" s="224">
        <f t="shared" si="3"/>
        <v>-1.7199999999999989</v>
      </c>
    </row>
    <row r="21" spans="2:17" x14ac:dyDescent="0.25">
      <c r="B21" s="93" t="s">
        <v>48</v>
      </c>
      <c r="C21" s="228">
        <v>70.819999999999993</v>
      </c>
      <c r="D21" s="228">
        <v>66.41</v>
      </c>
      <c r="E21" s="228">
        <v>77.45</v>
      </c>
      <c r="F21" s="228">
        <v>80.180000000000007</v>
      </c>
      <c r="G21" s="228">
        <v>87.94</v>
      </c>
      <c r="H21" s="228">
        <v>99.82</v>
      </c>
      <c r="I21" s="102">
        <f t="shared" si="0"/>
        <v>0.1350921082556289</v>
      </c>
      <c r="J21" s="228">
        <f t="shared" si="1"/>
        <v>11.879999999999995</v>
      </c>
      <c r="K21" s="229">
        <v>82.68</v>
      </c>
      <c r="L21" s="229">
        <v>80.44</v>
      </c>
      <c r="M21" s="229">
        <v>94.54</v>
      </c>
      <c r="N21" s="229">
        <v>98.06</v>
      </c>
      <c r="O21" s="229">
        <v>85.02</v>
      </c>
      <c r="P21" s="102">
        <f t="shared" si="2"/>
        <v>-0.1329798082806446</v>
      </c>
      <c r="Q21" s="228">
        <f t="shared" si="3"/>
        <v>-13.040000000000006</v>
      </c>
    </row>
    <row r="22" spans="2:17" x14ac:dyDescent="0.25">
      <c r="B22" s="96" t="s">
        <v>62</v>
      </c>
      <c r="C22" s="224">
        <v>68.510000000000005</v>
      </c>
      <c r="D22" s="224">
        <v>66.41</v>
      </c>
      <c r="E22" s="224">
        <v>77.510000000000005</v>
      </c>
      <c r="F22" s="224">
        <v>80.36</v>
      </c>
      <c r="G22" s="224">
        <v>88.03</v>
      </c>
      <c r="H22" s="224">
        <v>99.96</v>
      </c>
      <c r="I22" s="98">
        <f t="shared" si="0"/>
        <v>0.13552198114279213</v>
      </c>
      <c r="J22" s="224">
        <f t="shared" si="1"/>
        <v>11.929999999999993</v>
      </c>
      <c r="K22" s="225">
        <v>82.68</v>
      </c>
      <c r="L22" s="225">
        <v>80.66</v>
      </c>
      <c r="M22" s="225">
        <v>94.83</v>
      </c>
      <c r="N22" s="225">
        <v>98.2</v>
      </c>
      <c r="O22" s="225">
        <v>84.97</v>
      </c>
      <c r="P22" s="98">
        <f t="shared" si="2"/>
        <v>-0.134725050916497</v>
      </c>
      <c r="Q22" s="224">
        <f t="shared" si="3"/>
        <v>-13.230000000000004</v>
      </c>
    </row>
    <row r="23" spans="2:17" x14ac:dyDescent="0.25">
      <c r="B23" s="96" t="s">
        <v>65</v>
      </c>
      <c r="C23" s="224">
        <v>0</v>
      </c>
      <c r="D23" s="224">
        <v>0</v>
      </c>
      <c r="E23" s="224">
        <v>0</v>
      </c>
      <c r="F23" s="224">
        <v>0</v>
      </c>
      <c r="G23" s="224">
        <v>0</v>
      </c>
      <c r="H23" s="224">
        <v>0</v>
      </c>
      <c r="I23" s="98" t="str">
        <f t="shared" si="0"/>
        <v>-</v>
      </c>
      <c r="J23" s="224">
        <f t="shared" si="1"/>
        <v>0</v>
      </c>
      <c r="K23" s="225">
        <v>0</v>
      </c>
      <c r="L23" s="225">
        <v>0</v>
      </c>
      <c r="M23" s="225">
        <v>0</v>
      </c>
      <c r="N23" s="225">
        <v>0</v>
      </c>
      <c r="O23" s="225">
        <v>0</v>
      </c>
      <c r="P23" s="98" t="str">
        <f t="shared" si="2"/>
        <v>-</v>
      </c>
      <c r="Q23" s="224">
        <f t="shared" si="3"/>
        <v>0</v>
      </c>
    </row>
    <row r="24" spans="2:17" x14ac:dyDescent="0.25">
      <c r="B24" s="93" t="s">
        <v>49</v>
      </c>
      <c r="C24" s="228">
        <v>134.75</v>
      </c>
      <c r="D24" s="228">
        <v>154.08000000000001</v>
      </c>
      <c r="E24" s="228">
        <v>185.18</v>
      </c>
      <c r="F24" s="228">
        <v>211.21</v>
      </c>
      <c r="G24" s="228">
        <v>199.41</v>
      </c>
      <c r="H24" s="228">
        <v>220.58</v>
      </c>
      <c r="I24" s="102">
        <f t="shared" si="0"/>
        <v>0.10616318138508607</v>
      </c>
      <c r="J24" s="228">
        <f t="shared" si="1"/>
        <v>21.170000000000016</v>
      </c>
      <c r="K24" s="229">
        <v>133.82</v>
      </c>
      <c r="L24" s="229">
        <v>227.17</v>
      </c>
      <c r="M24" s="229">
        <v>234.03</v>
      </c>
      <c r="N24" s="229">
        <v>193.92</v>
      </c>
      <c r="O24" s="229">
        <v>218.97</v>
      </c>
      <c r="P24" s="102">
        <f t="shared" si="2"/>
        <v>0.12917698019801982</v>
      </c>
      <c r="Q24" s="228">
        <f t="shared" si="3"/>
        <v>25.050000000000011</v>
      </c>
    </row>
    <row r="25" spans="2:17" x14ac:dyDescent="0.25">
      <c r="B25" s="96" t="s">
        <v>62</v>
      </c>
      <c r="C25" s="224">
        <v>134.66999999999999</v>
      </c>
      <c r="D25" s="224">
        <v>151.52000000000001</v>
      </c>
      <c r="E25" s="224">
        <v>180.18</v>
      </c>
      <c r="F25" s="224">
        <v>206.52</v>
      </c>
      <c r="G25" s="224">
        <v>205.17</v>
      </c>
      <c r="H25" s="224">
        <v>231.5</v>
      </c>
      <c r="I25" s="98">
        <f t="shared" si="0"/>
        <v>0.12833260223229526</v>
      </c>
      <c r="J25" s="224">
        <f t="shared" si="1"/>
        <v>26.330000000000013</v>
      </c>
      <c r="K25" s="225">
        <v>124.54</v>
      </c>
      <c r="L25" s="225">
        <v>223.25</v>
      </c>
      <c r="M25" s="225">
        <v>234.03</v>
      </c>
      <c r="N25" s="225">
        <v>201.08</v>
      </c>
      <c r="O25" s="225">
        <v>228.13</v>
      </c>
      <c r="P25" s="98">
        <f t="shared" si="2"/>
        <v>0.13452357270738013</v>
      </c>
      <c r="Q25" s="224">
        <f t="shared" si="3"/>
        <v>27.049999999999983</v>
      </c>
    </row>
    <row r="26" spans="2:17" x14ac:dyDescent="0.25">
      <c r="B26" s="99" t="s">
        <v>63</v>
      </c>
      <c r="C26" s="226">
        <v>0</v>
      </c>
      <c r="D26" s="226">
        <v>0</v>
      </c>
      <c r="E26" s="226">
        <v>0</v>
      </c>
      <c r="F26" s="226">
        <v>0</v>
      </c>
      <c r="G26" s="226">
        <v>0</v>
      </c>
      <c r="H26" s="226">
        <v>0</v>
      </c>
      <c r="I26" s="100" t="str">
        <f t="shared" si="0"/>
        <v>-</v>
      </c>
      <c r="J26" s="226">
        <f t="shared" si="1"/>
        <v>0</v>
      </c>
      <c r="K26" s="227">
        <v>0</v>
      </c>
      <c r="L26" s="227">
        <v>223.25</v>
      </c>
      <c r="M26" s="227">
        <v>0</v>
      </c>
      <c r="N26" s="227">
        <v>0</v>
      </c>
      <c r="O26" s="227">
        <v>0</v>
      </c>
      <c r="P26" s="100" t="str">
        <f t="shared" si="2"/>
        <v>-</v>
      </c>
      <c r="Q26" s="226">
        <f t="shared" si="3"/>
        <v>0</v>
      </c>
    </row>
    <row r="27" spans="2:17" x14ac:dyDescent="0.25">
      <c r="B27" s="99" t="s">
        <v>70</v>
      </c>
      <c r="C27" s="226">
        <v>0</v>
      </c>
      <c r="D27" s="226">
        <v>0</v>
      </c>
      <c r="E27" s="226">
        <v>0</v>
      </c>
      <c r="F27" s="226">
        <v>0</v>
      </c>
      <c r="G27" s="226">
        <v>0</v>
      </c>
      <c r="H27" s="226">
        <v>0</v>
      </c>
      <c r="I27" s="100" t="str">
        <f t="shared" si="0"/>
        <v>-</v>
      </c>
      <c r="J27" s="226">
        <f t="shared" si="1"/>
        <v>0</v>
      </c>
      <c r="K27" s="227">
        <v>0</v>
      </c>
      <c r="L27" s="227">
        <v>0</v>
      </c>
      <c r="M27" s="227">
        <v>0</v>
      </c>
      <c r="N27" s="227">
        <v>0</v>
      </c>
      <c r="O27" s="227">
        <v>0</v>
      </c>
      <c r="P27" s="100" t="str">
        <f t="shared" si="2"/>
        <v>-</v>
      </c>
      <c r="Q27" s="226">
        <f t="shared" si="3"/>
        <v>0</v>
      </c>
    </row>
    <row r="28" spans="2:17" x14ac:dyDescent="0.25">
      <c r="B28" s="93" t="s">
        <v>50</v>
      </c>
      <c r="C28" s="228">
        <v>53.52</v>
      </c>
      <c r="D28" s="228">
        <v>51.25</v>
      </c>
      <c r="E28" s="228">
        <v>59.12</v>
      </c>
      <c r="F28" s="228">
        <v>65.930000000000007</v>
      </c>
      <c r="G28" s="228">
        <v>74.61</v>
      </c>
      <c r="H28" s="228">
        <v>82.59</v>
      </c>
      <c r="I28" s="102">
        <f t="shared" si="0"/>
        <v>0.1069561720948935</v>
      </c>
      <c r="J28" s="228">
        <f t="shared" si="1"/>
        <v>7.980000000000004</v>
      </c>
      <c r="K28" s="229">
        <v>60</v>
      </c>
      <c r="L28" s="229">
        <v>67.540000000000006</v>
      </c>
      <c r="M28" s="229">
        <v>72.59</v>
      </c>
      <c r="N28" s="229">
        <v>83.48</v>
      </c>
      <c r="O28" s="229">
        <v>85.63</v>
      </c>
      <c r="P28" s="102">
        <f t="shared" si="2"/>
        <v>2.5754671777671101E-2</v>
      </c>
      <c r="Q28" s="228">
        <f t="shared" si="3"/>
        <v>2.1499999999999915</v>
      </c>
    </row>
    <row r="29" spans="2:17" x14ac:dyDescent="0.25">
      <c r="B29" s="96" t="s">
        <v>62</v>
      </c>
      <c r="C29" s="224">
        <v>56.97</v>
      </c>
      <c r="D29" s="224">
        <v>54.03</v>
      </c>
      <c r="E29" s="224">
        <v>62.9</v>
      </c>
      <c r="F29" s="224">
        <v>70.19</v>
      </c>
      <c r="G29" s="224">
        <v>78.77</v>
      </c>
      <c r="H29" s="224">
        <v>88.12</v>
      </c>
      <c r="I29" s="98">
        <f t="shared" si="0"/>
        <v>0.11870001269518871</v>
      </c>
      <c r="J29" s="224">
        <f t="shared" si="1"/>
        <v>9.3500000000000085</v>
      </c>
      <c r="K29" s="225">
        <v>63.64</v>
      </c>
      <c r="L29" s="225">
        <v>72.739999999999995</v>
      </c>
      <c r="M29" s="225">
        <v>76.959999999999994</v>
      </c>
      <c r="N29" s="225">
        <v>89.67</v>
      </c>
      <c r="O29" s="225">
        <v>91.07</v>
      </c>
      <c r="P29" s="98">
        <f t="shared" si="2"/>
        <v>1.5612802498048195E-2</v>
      </c>
      <c r="Q29" s="224">
        <f t="shared" si="3"/>
        <v>1.3999999999999915</v>
      </c>
    </row>
    <row r="30" spans="2:17" x14ac:dyDescent="0.25">
      <c r="B30" s="99" t="s">
        <v>63</v>
      </c>
      <c r="C30" s="226">
        <v>59.93</v>
      </c>
      <c r="D30" s="226">
        <v>57.07</v>
      </c>
      <c r="E30" s="226">
        <v>65.52</v>
      </c>
      <c r="F30" s="226">
        <v>73.069999999999993</v>
      </c>
      <c r="G30" s="226">
        <v>81.81</v>
      </c>
      <c r="H30" s="226">
        <v>92.23</v>
      </c>
      <c r="I30" s="100">
        <f t="shared" si="0"/>
        <v>0.12736829238479408</v>
      </c>
      <c r="J30" s="226">
        <f t="shared" si="1"/>
        <v>10.420000000000002</v>
      </c>
      <c r="K30" s="227">
        <v>66.09</v>
      </c>
      <c r="L30" s="227">
        <v>75.81</v>
      </c>
      <c r="M30" s="227">
        <v>80.260000000000005</v>
      </c>
      <c r="N30" s="227">
        <v>94.14</v>
      </c>
      <c r="O30" s="227">
        <v>96.13</v>
      </c>
      <c r="P30" s="100">
        <f t="shared" si="2"/>
        <v>2.113872955173135E-2</v>
      </c>
      <c r="Q30" s="226">
        <f t="shared" si="3"/>
        <v>1.9899999999999949</v>
      </c>
    </row>
    <row r="31" spans="2:17" x14ac:dyDescent="0.25">
      <c r="B31" s="99" t="s">
        <v>70</v>
      </c>
      <c r="C31" s="226">
        <v>42.61</v>
      </c>
      <c r="D31" s="226">
        <v>41.43</v>
      </c>
      <c r="E31" s="226">
        <v>46.25</v>
      </c>
      <c r="F31" s="226">
        <v>50.85</v>
      </c>
      <c r="G31" s="226">
        <v>58.4</v>
      </c>
      <c r="H31" s="226">
        <v>61.07</v>
      </c>
      <c r="I31" s="100">
        <f t="shared" si="0"/>
        <v>4.5719178082191725E-2</v>
      </c>
      <c r="J31" s="226">
        <f t="shared" si="1"/>
        <v>2.6700000000000017</v>
      </c>
      <c r="K31" s="227">
        <v>44.35</v>
      </c>
      <c r="L31" s="227">
        <v>48.97</v>
      </c>
      <c r="M31" s="227">
        <v>52.85</v>
      </c>
      <c r="N31" s="227">
        <v>60.28</v>
      </c>
      <c r="O31" s="227">
        <v>57.53</v>
      </c>
      <c r="P31" s="100">
        <f t="shared" si="2"/>
        <v>-4.5620437956204407E-2</v>
      </c>
      <c r="Q31" s="226">
        <f t="shared" si="3"/>
        <v>-2.75</v>
      </c>
    </row>
    <row r="32" spans="2:17" x14ac:dyDescent="0.25">
      <c r="B32" s="96" t="s">
        <v>65</v>
      </c>
      <c r="C32" s="224">
        <v>43.27</v>
      </c>
      <c r="D32" s="224">
        <v>41.41</v>
      </c>
      <c r="E32" s="224">
        <v>43.49</v>
      </c>
      <c r="F32" s="224">
        <v>48.39</v>
      </c>
      <c r="G32" s="224">
        <v>55.81</v>
      </c>
      <c r="H32" s="224">
        <v>59.46</v>
      </c>
      <c r="I32" s="98">
        <f t="shared" si="0"/>
        <v>6.540046586633208E-2</v>
      </c>
      <c r="J32" s="224">
        <f t="shared" si="1"/>
        <v>3.6499999999999986</v>
      </c>
      <c r="K32" s="225">
        <v>44.61</v>
      </c>
      <c r="L32" s="225">
        <v>45.12</v>
      </c>
      <c r="M32" s="225">
        <v>52.45</v>
      </c>
      <c r="N32" s="225">
        <v>57.11</v>
      </c>
      <c r="O32" s="225">
        <v>63.17</v>
      </c>
      <c r="P32" s="98">
        <f t="shared" si="2"/>
        <v>0.10611101383295396</v>
      </c>
      <c r="Q32" s="224">
        <f t="shared" si="3"/>
        <v>6.0600000000000023</v>
      </c>
    </row>
    <row r="33" spans="2:17" x14ac:dyDescent="0.25">
      <c r="B33" s="93" t="s">
        <v>51</v>
      </c>
      <c r="C33" s="228">
        <v>86.79</v>
      </c>
      <c r="D33" s="228">
        <v>84.44</v>
      </c>
      <c r="E33" s="228">
        <v>89.45</v>
      </c>
      <c r="F33" s="228">
        <v>98.5</v>
      </c>
      <c r="G33" s="228">
        <v>108.5</v>
      </c>
      <c r="H33" s="228">
        <v>115.69</v>
      </c>
      <c r="I33" s="102">
        <f t="shared" si="0"/>
        <v>6.6267281105990783E-2</v>
      </c>
      <c r="J33" s="228">
        <f t="shared" si="1"/>
        <v>7.1899999999999977</v>
      </c>
      <c r="K33" s="229">
        <v>78.63</v>
      </c>
      <c r="L33" s="229">
        <v>82.69</v>
      </c>
      <c r="M33" s="229">
        <v>89.63</v>
      </c>
      <c r="N33" s="229">
        <v>99.29</v>
      </c>
      <c r="O33" s="229">
        <v>99.29</v>
      </c>
      <c r="P33" s="102">
        <f t="shared" si="2"/>
        <v>0</v>
      </c>
      <c r="Q33" s="228">
        <f t="shared" si="3"/>
        <v>0</v>
      </c>
    </row>
    <row r="34" spans="2:17" x14ac:dyDescent="0.25">
      <c r="B34" s="96" t="s">
        <v>62</v>
      </c>
      <c r="C34" s="224">
        <v>86.79</v>
      </c>
      <c r="D34" s="224">
        <v>84.44</v>
      </c>
      <c r="E34" s="224">
        <v>89.45</v>
      </c>
      <c r="F34" s="224">
        <v>97.58</v>
      </c>
      <c r="G34" s="224">
        <v>108.5</v>
      </c>
      <c r="H34" s="224">
        <v>115.69</v>
      </c>
      <c r="I34" s="98">
        <f t="shared" si="0"/>
        <v>6.6267281105990783E-2</v>
      </c>
      <c r="J34" s="224">
        <f t="shared" si="1"/>
        <v>7.1899999999999977</v>
      </c>
      <c r="K34" s="225">
        <v>78.63</v>
      </c>
      <c r="L34" s="225">
        <v>82.69</v>
      </c>
      <c r="M34" s="225">
        <v>89.63</v>
      </c>
      <c r="N34" s="225">
        <v>99.29</v>
      </c>
      <c r="O34" s="225">
        <v>99.29</v>
      </c>
      <c r="P34" s="98">
        <f t="shared" si="2"/>
        <v>0</v>
      </c>
      <c r="Q34" s="224">
        <f t="shared" si="3"/>
        <v>0</v>
      </c>
    </row>
    <row r="35" spans="2:17" x14ac:dyDescent="0.25">
      <c r="B35" s="93" t="s">
        <v>52</v>
      </c>
      <c r="C35" s="228">
        <v>106.13</v>
      </c>
      <c r="D35" s="228">
        <v>125.31</v>
      </c>
      <c r="E35" s="228">
        <v>128.21</v>
      </c>
      <c r="F35" s="228">
        <v>149.08000000000001</v>
      </c>
      <c r="G35" s="228">
        <v>167.62</v>
      </c>
      <c r="H35" s="228">
        <v>191.89</v>
      </c>
      <c r="I35" s="102">
        <f t="shared" si="0"/>
        <v>0.14479179095573302</v>
      </c>
      <c r="J35" s="228">
        <f t="shared" si="1"/>
        <v>24.269999999999982</v>
      </c>
      <c r="K35" s="229">
        <v>119.18</v>
      </c>
      <c r="L35" s="229">
        <v>150.33000000000001</v>
      </c>
      <c r="M35" s="229">
        <v>160</v>
      </c>
      <c r="N35" s="229">
        <v>197.99</v>
      </c>
      <c r="O35" s="229">
        <v>167.35</v>
      </c>
      <c r="P35" s="102">
        <f t="shared" si="2"/>
        <v>-0.15475529067124605</v>
      </c>
      <c r="Q35" s="228">
        <f t="shared" si="3"/>
        <v>-30.640000000000015</v>
      </c>
    </row>
    <row r="36" spans="2:17" x14ac:dyDescent="0.25">
      <c r="B36" s="96" t="s">
        <v>62</v>
      </c>
      <c r="C36" s="224">
        <v>133.72</v>
      </c>
      <c r="D36" s="224">
        <v>131.41999999999999</v>
      </c>
      <c r="E36" s="224">
        <v>137.6</v>
      </c>
      <c r="F36" s="224">
        <v>157.52000000000001</v>
      </c>
      <c r="G36" s="224">
        <v>177.79</v>
      </c>
      <c r="H36" s="224">
        <v>204.84</v>
      </c>
      <c r="I36" s="98">
        <f t="shared" si="0"/>
        <v>0.15214578997693917</v>
      </c>
      <c r="J36" s="224">
        <f t="shared" si="1"/>
        <v>27.050000000000011</v>
      </c>
      <c r="K36" s="225">
        <v>127.26</v>
      </c>
      <c r="L36" s="225">
        <v>157.88999999999999</v>
      </c>
      <c r="M36" s="225">
        <v>171.83</v>
      </c>
      <c r="N36" s="225">
        <v>211.81</v>
      </c>
      <c r="O36" s="225">
        <v>181.8</v>
      </c>
      <c r="P36" s="98">
        <f t="shared" si="2"/>
        <v>-0.1416835843444596</v>
      </c>
      <c r="Q36" s="224">
        <f t="shared" si="3"/>
        <v>-30.009999999999991</v>
      </c>
    </row>
    <row r="37" spans="2:17" x14ac:dyDescent="0.25">
      <c r="B37" s="96" t="s">
        <v>65</v>
      </c>
      <c r="C37" s="224">
        <v>41.89</v>
      </c>
      <c r="D37" s="224">
        <v>74.180000000000007</v>
      </c>
      <c r="E37" s="224">
        <v>79.56</v>
      </c>
      <c r="F37" s="224">
        <v>104.15</v>
      </c>
      <c r="G37" s="224">
        <v>109.88</v>
      </c>
      <c r="H37" s="224">
        <v>124.4</v>
      </c>
      <c r="I37" s="98">
        <f t="shared" si="0"/>
        <v>0.1321441572624682</v>
      </c>
      <c r="J37" s="224">
        <f t="shared" si="1"/>
        <v>14.52000000000001</v>
      </c>
      <c r="K37" s="225">
        <v>75.02</v>
      </c>
      <c r="L37" s="225">
        <v>110.57</v>
      </c>
      <c r="M37" s="225">
        <v>95.28</v>
      </c>
      <c r="N37" s="225">
        <v>129.86000000000001</v>
      </c>
      <c r="O37" s="225">
        <v>87.89</v>
      </c>
      <c r="P37" s="98">
        <f t="shared" si="2"/>
        <v>-0.32319420914831365</v>
      </c>
      <c r="Q37" s="224">
        <f t="shared" si="3"/>
        <v>-41.970000000000013</v>
      </c>
    </row>
    <row r="38" spans="2:17" x14ac:dyDescent="0.25">
      <c r="B38" s="93" t="s">
        <v>53</v>
      </c>
      <c r="C38" s="228">
        <v>64.19</v>
      </c>
      <c r="D38" s="228">
        <v>68.989999999999995</v>
      </c>
      <c r="E38" s="228">
        <v>76.34</v>
      </c>
      <c r="F38" s="228">
        <v>86.56</v>
      </c>
      <c r="G38" s="228">
        <v>96.87</v>
      </c>
      <c r="H38" s="228">
        <v>102.34</v>
      </c>
      <c r="I38" s="102">
        <f t="shared" si="0"/>
        <v>5.646743057706205E-2</v>
      </c>
      <c r="J38" s="228">
        <f t="shared" si="1"/>
        <v>5.4699999999999989</v>
      </c>
      <c r="K38" s="229">
        <v>72.41</v>
      </c>
      <c r="L38" s="229">
        <v>77.930000000000007</v>
      </c>
      <c r="M38" s="229">
        <v>85.57</v>
      </c>
      <c r="N38" s="229">
        <v>89.95</v>
      </c>
      <c r="O38" s="229">
        <v>97.55</v>
      </c>
      <c r="P38" s="102">
        <f t="shared" si="2"/>
        <v>8.4491384102278966E-2</v>
      </c>
      <c r="Q38" s="228">
        <f t="shared" si="3"/>
        <v>7.5999999999999943</v>
      </c>
    </row>
    <row r="39" spans="2:17" x14ac:dyDescent="0.25">
      <c r="B39" s="96" t="s">
        <v>62</v>
      </c>
      <c r="C39" s="224">
        <v>64.19</v>
      </c>
      <c r="D39" s="224">
        <v>68.989999999999995</v>
      </c>
      <c r="E39" s="224">
        <v>76.34</v>
      </c>
      <c r="F39" s="224">
        <v>85.99</v>
      </c>
      <c r="G39" s="224">
        <v>96.87</v>
      </c>
      <c r="H39" s="224">
        <v>102.34</v>
      </c>
      <c r="I39" s="98">
        <f t="shared" si="0"/>
        <v>5.646743057706205E-2</v>
      </c>
      <c r="J39" s="224">
        <f t="shared" si="1"/>
        <v>5.4699999999999989</v>
      </c>
      <c r="K39" s="225">
        <v>72.41</v>
      </c>
      <c r="L39" s="225">
        <v>77.930000000000007</v>
      </c>
      <c r="M39" s="225">
        <v>85.57</v>
      </c>
      <c r="N39" s="225">
        <v>89.95</v>
      </c>
      <c r="O39" s="225">
        <v>97.55</v>
      </c>
      <c r="P39" s="98">
        <f t="shared" si="2"/>
        <v>8.4491384102278966E-2</v>
      </c>
      <c r="Q39" s="224">
        <f t="shared" si="3"/>
        <v>7.5999999999999943</v>
      </c>
    </row>
    <row r="40" spans="2:17" x14ac:dyDescent="0.25">
      <c r="B40" s="99" t="s">
        <v>63</v>
      </c>
      <c r="C40" s="226">
        <v>76.319999999999993</v>
      </c>
      <c r="D40" s="226">
        <v>76.47</v>
      </c>
      <c r="E40" s="226">
        <v>90.03</v>
      </c>
      <c r="F40" s="226">
        <v>100.71</v>
      </c>
      <c r="G40" s="226">
        <v>115.08</v>
      </c>
      <c r="H40" s="226">
        <v>119.72</v>
      </c>
      <c r="I40" s="100">
        <f t="shared" si="0"/>
        <v>4.0319777546054869E-2</v>
      </c>
      <c r="J40" s="226">
        <f t="shared" si="1"/>
        <v>4.6400000000000006</v>
      </c>
      <c r="K40" s="227">
        <v>84.89</v>
      </c>
      <c r="L40" s="227">
        <v>90.31</v>
      </c>
      <c r="M40" s="227">
        <v>99.5</v>
      </c>
      <c r="N40" s="227">
        <v>102.28</v>
      </c>
      <c r="O40" s="227">
        <v>107.36</v>
      </c>
      <c r="P40" s="100">
        <f t="shared" si="2"/>
        <v>4.9667579194368372E-2</v>
      </c>
      <c r="Q40" s="226">
        <f t="shared" si="3"/>
        <v>5.0799999999999983</v>
      </c>
    </row>
    <row r="41" spans="2:17" x14ac:dyDescent="0.25">
      <c r="B41" s="99" t="s">
        <v>70</v>
      </c>
      <c r="C41" s="226">
        <v>52.19</v>
      </c>
      <c r="D41" s="226">
        <v>57.98</v>
      </c>
      <c r="E41" s="226">
        <v>57.94</v>
      </c>
      <c r="F41" s="226">
        <v>66.849999999999994</v>
      </c>
      <c r="G41" s="226">
        <v>70.069999999999993</v>
      </c>
      <c r="H41" s="226">
        <v>70.59</v>
      </c>
      <c r="I41" s="100">
        <f t="shared" si="0"/>
        <v>7.4211502782932648E-3</v>
      </c>
      <c r="J41" s="226">
        <f t="shared" si="1"/>
        <v>0.52000000000001023</v>
      </c>
      <c r="K41" s="227">
        <v>55.23</v>
      </c>
      <c r="L41" s="227">
        <v>61.37</v>
      </c>
      <c r="M41" s="227">
        <v>65.78</v>
      </c>
      <c r="N41" s="227">
        <v>63.7</v>
      </c>
      <c r="O41" s="227">
        <v>71.55</v>
      </c>
      <c r="P41" s="100">
        <f t="shared" si="2"/>
        <v>0.12323390894819464</v>
      </c>
      <c r="Q41" s="226">
        <f t="shared" si="3"/>
        <v>7.8499999999999943</v>
      </c>
    </row>
    <row r="42" spans="2:17" x14ac:dyDescent="0.25">
      <c r="B42" s="93" t="s">
        <v>54</v>
      </c>
      <c r="C42" s="228">
        <v>102.24</v>
      </c>
      <c r="D42" s="228">
        <v>98.71</v>
      </c>
      <c r="E42" s="228">
        <v>114.5</v>
      </c>
      <c r="F42" s="228">
        <v>129.22</v>
      </c>
      <c r="G42" s="228">
        <v>138.65</v>
      </c>
      <c r="H42" s="228">
        <v>118.46</v>
      </c>
      <c r="I42" s="102">
        <f t="shared" si="0"/>
        <v>-0.1456184637576633</v>
      </c>
      <c r="J42" s="228">
        <f t="shared" si="1"/>
        <v>-20.190000000000012</v>
      </c>
      <c r="K42" s="229">
        <v>124.87</v>
      </c>
      <c r="L42" s="229">
        <v>138.43</v>
      </c>
      <c r="M42" s="229">
        <v>155.41999999999999</v>
      </c>
      <c r="N42" s="229">
        <v>122.03</v>
      </c>
      <c r="O42" s="229">
        <v>124.45</v>
      </c>
      <c r="P42" s="102">
        <f t="shared" si="2"/>
        <v>1.9831189051872533E-2</v>
      </c>
      <c r="Q42" s="228">
        <f t="shared" si="3"/>
        <v>2.4200000000000017</v>
      </c>
    </row>
    <row r="43" spans="2:17" x14ac:dyDescent="0.25">
      <c r="B43" s="96" t="s">
        <v>62</v>
      </c>
      <c r="C43" s="224">
        <v>108.14</v>
      </c>
      <c r="D43" s="224">
        <v>104.52</v>
      </c>
      <c r="E43" s="224">
        <v>121.1</v>
      </c>
      <c r="F43" s="224">
        <v>138.26</v>
      </c>
      <c r="G43" s="224">
        <v>145.62</v>
      </c>
      <c r="H43" s="224">
        <v>121.32</v>
      </c>
      <c r="I43" s="98">
        <f t="shared" si="0"/>
        <v>-0.16687268232385666</v>
      </c>
      <c r="J43" s="224">
        <f t="shared" si="1"/>
        <v>-24.300000000000011</v>
      </c>
      <c r="K43" s="225">
        <v>133.19999999999999</v>
      </c>
      <c r="L43" s="225">
        <v>147.66</v>
      </c>
      <c r="M43" s="225">
        <v>165.23</v>
      </c>
      <c r="N43" s="225">
        <v>126.26</v>
      </c>
      <c r="O43" s="225">
        <v>129.43</v>
      </c>
      <c r="P43" s="98">
        <f t="shared" si="2"/>
        <v>2.5106922223982364E-2</v>
      </c>
      <c r="Q43" s="224">
        <f t="shared" si="3"/>
        <v>3.1700000000000017</v>
      </c>
    </row>
    <row r="44" spans="2:17" x14ac:dyDescent="0.25">
      <c r="B44" s="99" t="s">
        <v>63</v>
      </c>
      <c r="C44" s="226">
        <v>0</v>
      </c>
      <c r="D44" s="226">
        <v>111.35</v>
      </c>
      <c r="E44" s="226">
        <v>128.75</v>
      </c>
      <c r="F44" s="226">
        <v>147.52000000000001</v>
      </c>
      <c r="G44" s="226">
        <v>153.44</v>
      </c>
      <c r="H44" s="226">
        <v>124</v>
      </c>
      <c r="I44" s="100">
        <f t="shared" si="0"/>
        <v>-0.19186652763295098</v>
      </c>
      <c r="J44" s="226">
        <f t="shared" si="1"/>
        <v>-29.439999999999998</v>
      </c>
      <c r="K44" s="227">
        <v>144.04</v>
      </c>
      <c r="L44" s="227">
        <v>157.35</v>
      </c>
      <c r="M44" s="227">
        <v>177.05</v>
      </c>
      <c r="N44" s="227">
        <v>129.22999999999999</v>
      </c>
      <c r="O44" s="227">
        <v>133.13</v>
      </c>
      <c r="P44" s="100">
        <f t="shared" si="2"/>
        <v>3.0178751063994369E-2</v>
      </c>
      <c r="Q44" s="226">
        <f t="shared" si="3"/>
        <v>3.9000000000000057</v>
      </c>
    </row>
    <row r="45" spans="2:17" x14ac:dyDescent="0.25">
      <c r="B45" s="99" t="s">
        <v>70</v>
      </c>
      <c r="C45" s="226">
        <v>0</v>
      </c>
      <c r="D45" s="226">
        <v>79.67</v>
      </c>
      <c r="E45" s="226">
        <v>92.67</v>
      </c>
      <c r="F45" s="226">
        <v>101.68</v>
      </c>
      <c r="G45" s="226">
        <v>114.46</v>
      </c>
      <c r="H45" s="226">
        <v>110.64</v>
      </c>
      <c r="I45" s="100">
        <f t="shared" si="0"/>
        <v>-3.3374104490651701E-2</v>
      </c>
      <c r="J45" s="226">
        <f t="shared" si="1"/>
        <v>-3.8199999999999932</v>
      </c>
      <c r="K45" s="227">
        <v>95.18</v>
      </c>
      <c r="L45" s="227">
        <v>109.8</v>
      </c>
      <c r="M45" s="227">
        <v>122.4</v>
      </c>
      <c r="N45" s="227">
        <v>114.58</v>
      </c>
      <c r="O45" s="227">
        <v>113.82</v>
      </c>
      <c r="P45" s="100">
        <f t="shared" si="2"/>
        <v>-6.6329202304067358E-3</v>
      </c>
      <c r="Q45" s="226">
        <f t="shared" si="3"/>
        <v>-0.76000000000000512</v>
      </c>
    </row>
    <row r="46" spans="2:17" x14ac:dyDescent="0.25">
      <c r="B46" s="96" t="s">
        <v>65</v>
      </c>
      <c r="C46" s="224">
        <v>76.39</v>
      </c>
      <c r="D46" s="224">
        <v>66.930000000000007</v>
      </c>
      <c r="E46" s="224">
        <v>72.900000000000006</v>
      </c>
      <c r="F46" s="224">
        <v>77.459999999999994</v>
      </c>
      <c r="G46" s="224">
        <v>94.86</v>
      </c>
      <c r="H46" s="224">
        <v>101.95</v>
      </c>
      <c r="I46" s="98">
        <f t="shared" si="0"/>
        <v>7.4741724646848029E-2</v>
      </c>
      <c r="J46" s="224">
        <f t="shared" si="1"/>
        <v>7.0900000000000034</v>
      </c>
      <c r="K46" s="225">
        <v>64.42</v>
      </c>
      <c r="L46" s="225">
        <v>74.31</v>
      </c>
      <c r="M46" s="225">
        <v>87.22</v>
      </c>
      <c r="N46" s="225">
        <v>96.83</v>
      </c>
      <c r="O46" s="225">
        <v>95.11</v>
      </c>
      <c r="P46" s="98">
        <f t="shared" si="2"/>
        <v>-1.7763089951461364E-2</v>
      </c>
      <c r="Q46" s="224">
        <f t="shared" si="3"/>
        <v>-1.7199999999999989</v>
      </c>
    </row>
    <row r="47" spans="2:17" x14ac:dyDescent="0.25">
      <c r="B47" s="93" t="s">
        <v>55</v>
      </c>
      <c r="C47" s="228">
        <v>58.1</v>
      </c>
      <c r="D47" s="228">
        <v>74.28</v>
      </c>
      <c r="E47" s="228">
        <v>64.23</v>
      </c>
      <c r="F47" s="228">
        <v>69.86</v>
      </c>
      <c r="G47" s="228">
        <v>72.73</v>
      </c>
      <c r="H47" s="228">
        <v>77.06</v>
      </c>
      <c r="I47" s="102">
        <f t="shared" si="0"/>
        <v>5.9535267427471394E-2</v>
      </c>
      <c r="J47" s="228">
        <f t="shared" si="1"/>
        <v>4.3299999999999983</v>
      </c>
      <c r="K47" s="229">
        <v>63.81</v>
      </c>
      <c r="L47" s="229">
        <v>67.17</v>
      </c>
      <c r="M47" s="229">
        <v>61.64</v>
      </c>
      <c r="N47" s="229">
        <v>66.099999999999994</v>
      </c>
      <c r="O47" s="229">
        <v>90.36</v>
      </c>
      <c r="P47" s="102">
        <f t="shared" si="2"/>
        <v>0.36701966717095313</v>
      </c>
      <c r="Q47" s="228">
        <f t="shared" si="3"/>
        <v>24.260000000000005</v>
      </c>
    </row>
    <row r="48" spans="2:17" x14ac:dyDescent="0.25">
      <c r="B48" s="96" t="s">
        <v>62</v>
      </c>
      <c r="C48" s="224">
        <v>57.83</v>
      </c>
      <c r="D48" s="224">
        <v>74.63</v>
      </c>
      <c r="E48" s="224">
        <v>64.650000000000006</v>
      </c>
      <c r="F48" s="224">
        <v>69.67</v>
      </c>
      <c r="G48" s="224">
        <v>73.94</v>
      </c>
      <c r="H48" s="224">
        <v>78.400000000000006</v>
      </c>
      <c r="I48" s="98">
        <f t="shared" si="0"/>
        <v>6.0319177711658289E-2</v>
      </c>
      <c r="J48" s="224">
        <f t="shared" si="1"/>
        <v>4.460000000000008</v>
      </c>
      <c r="K48" s="225">
        <v>64.91</v>
      </c>
      <c r="L48" s="225">
        <v>65.89</v>
      </c>
      <c r="M48" s="225">
        <v>62.4</v>
      </c>
      <c r="N48" s="225">
        <v>67.08</v>
      </c>
      <c r="O48" s="225">
        <v>95.05</v>
      </c>
      <c r="P48" s="98">
        <f t="shared" si="2"/>
        <v>0.41696481812760888</v>
      </c>
      <c r="Q48" s="224">
        <f t="shared" si="3"/>
        <v>27.97</v>
      </c>
    </row>
    <row r="49" spans="2:17" x14ac:dyDescent="0.25">
      <c r="B49" s="99" t="s">
        <v>63</v>
      </c>
      <c r="C49" s="226">
        <v>59.72</v>
      </c>
      <c r="D49" s="226">
        <v>75.540000000000006</v>
      </c>
      <c r="E49" s="226">
        <v>69.69</v>
      </c>
      <c r="F49" s="226">
        <v>75.87</v>
      </c>
      <c r="G49" s="226">
        <v>79.3</v>
      </c>
      <c r="H49" s="226">
        <v>83.59</v>
      </c>
      <c r="I49" s="100">
        <f t="shared" si="0"/>
        <v>5.4098360655737698E-2</v>
      </c>
      <c r="J49" s="226">
        <f t="shared" si="1"/>
        <v>4.2900000000000063</v>
      </c>
      <c r="K49" s="227">
        <v>67.5</v>
      </c>
      <c r="L49" s="227">
        <v>67.81</v>
      </c>
      <c r="M49" s="227">
        <v>62.84</v>
      </c>
      <c r="N49" s="227">
        <v>67.72</v>
      </c>
      <c r="O49" s="227">
        <v>102.79</v>
      </c>
      <c r="P49" s="100">
        <f t="shared" si="2"/>
        <v>0.51786769049025416</v>
      </c>
      <c r="Q49" s="226">
        <f t="shared" si="3"/>
        <v>35.070000000000007</v>
      </c>
    </row>
    <row r="50" spans="2:17" x14ac:dyDescent="0.25">
      <c r="B50" s="99" t="s">
        <v>70</v>
      </c>
      <c r="C50" s="226">
        <v>52.07</v>
      </c>
      <c r="D50" s="226">
        <v>70.77</v>
      </c>
      <c r="E50" s="226">
        <v>51.36</v>
      </c>
      <c r="F50" s="226">
        <v>51.62</v>
      </c>
      <c r="G50" s="226">
        <v>60.16</v>
      </c>
      <c r="H50" s="226">
        <v>64.61</v>
      </c>
      <c r="I50" s="100">
        <f t="shared" si="0"/>
        <v>7.3969414893616969E-2</v>
      </c>
      <c r="J50" s="226">
        <f t="shared" si="1"/>
        <v>4.4500000000000028</v>
      </c>
      <c r="K50" s="227">
        <v>56.77</v>
      </c>
      <c r="L50" s="227">
        <v>58.81</v>
      </c>
      <c r="M50" s="227">
        <v>61.05</v>
      </c>
      <c r="N50" s="227">
        <v>65.02</v>
      </c>
      <c r="O50" s="227">
        <v>68.08</v>
      </c>
      <c r="P50" s="100">
        <f t="shared" si="2"/>
        <v>4.7062442325438436E-2</v>
      </c>
      <c r="Q50" s="226">
        <f t="shared" si="3"/>
        <v>3.0600000000000023</v>
      </c>
    </row>
    <row r="51" spans="2:17" x14ac:dyDescent="0.25">
      <c r="B51" s="96" t="s">
        <v>65</v>
      </c>
      <c r="C51" s="224">
        <v>83.93</v>
      </c>
      <c r="D51" s="224">
        <v>154.72</v>
      </c>
      <c r="E51" s="224">
        <v>187.76</v>
      </c>
      <c r="F51" s="224">
        <v>163.5</v>
      </c>
      <c r="G51" s="224">
        <v>90.36</v>
      </c>
      <c r="H51" s="224">
        <v>97.54</v>
      </c>
      <c r="I51" s="98">
        <f t="shared" si="0"/>
        <v>7.9459938025675081E-2</v>
      </c>
      <c r="J51" s="224">
        <f t="shared" si="1"/>
        <v>7.1800000000000068</v>
      </c>
      <c r="K51" s="225">
        <v>175.7</v>
      </c>
      <c r="L51" s="225">
        <v>175.69</v>
      </c>
      <c r="M51" s="225">
        <v>55.47</v>
      </c>
      <c r="N51" s="225">
        <v>105.4</v>
      </c>
      <c r="O51" s="225">
        <v>96.23</v>
      </c>
      <c r="P51" s="98">
        <f t="shared" si="2"/>
        <v>-8.7001897533206862E-2</v>
      </c>
      <c r="Q51" s="224">
        <f t="shared" si="3"/>
        <v>-9.1700000000000017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DB83-244E-41B5-9F70-33D17EFB8C9C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CONCATENATE("Ingresos medios por habitación (RevPar) Tenerife y municipios")</f>
        <v>Ingresos medios por habitación (RevPar)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236</v>
      </c>
      <c r="L5" s="92" t="s">
        <v>237</v>
      </c>
      <c r="M5" s="92" t="s">
        <v>238</v>
      </c>
      <c r="N5" s="92" t="s">
        <v>239</v>
      </c>
      <c r="O5" s="92" t="s">
        <v>240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2">
        <v>48.13</v>
      </c>
      <c r="D6" s="222">
        <v>53</v>
      </c>
      <c r="E6" s="222">
        <v>80.58</v>
      </c>
      <c r="F6" s="222">
        <v>93.36</v>
      </c>
      <c r="G6" s="222">
        <v>104.71</v>
      </c>
      <c r="H6" s="222">
        <v>109.92</v>
      </c>
      <c r="I6" s="95">
        <f t="shared" ref="I6:I51" si="0">IFERROR(H6/G6-1,"-")</f>
        <v>4.9756470251169915E-2</v>
      </c>
      <c r="J6" s="222">
        <f t="shared" ref="J6:J51" si="1">IFERROR(H6-G6,"-")</f>
        <v>5.210000000000008</v>
      </c>
      <c r="K6" s="223">
        <v>1762.1799999999996</v>
      </c>
      <c r="L6" s="223">
        <v>2126.9100000000008</v>
      </c>
      <c r="M6" s="223">
        <v>2252.25</v>
      </c>
      <c r="N6" s="223">
        <v>2425.0700000000002</v>
      </c>
      <c r="O6" s="223">
        <v>2409.2800000000007</v>
      </c>
      <c r="P6" s="95">
        <f t="shared" ref="P6:P51" si="2">IFERROR(O6/N6-1,"-")</f>
        <v>-6.5111522553985557E-3</v>
      </c>
      <c r="Q6" s="222">
        <f t="shared" ref="Q6:Q51" si="3">IFERROR(O6-N6,"-")</f>
        <v>-15.789999999999509</v>
      </c>
    </row>
    <row r="7" spans="2:17" x14ac:dyDescent="0.25">
      <c r="B7" s="96" t="s">
        <v>62</v>
      </c>
      <c r="C7" s="224">
        <v>53.19</v>
      </c>
      <c r="D7" s="224">
        <v>60.01</v>
      </c>
      <c r="E7" s="224">
        <v>88.2</v>
      </c>
      <c r="F7" s="224">
        <v>102.78</v>
      </c>
      <c r="G7" s="224">
        <v>114.6</v>
      </c>
      <c r="H7" s="224">
        <v>119.42</v>
      </c>
      <c r="I7" s="98">
        <f t="shared" si="0"/>
        <v>4.205933682373475E-2</v>
      </c>
      <c r="J7" s="224">
        <f t="shared" si="1"/>
        <v>4.8200000000000074</v>
      </c>
      <c r="K7" s="225">
        <v>86.24</v>
      </c>
      <c r="L7" s="225">
        <v>99.82</v>
      </c>
      <c r="M7" s="225">
        <v>106.64</v>
      </c>
      <c r="N7" s="225">
        <v>112.96</v>
      </c>
      <c r="O7" s="225">
        <v>110.76</v>
      </c>
      <c r="P7" s="98">
        <f t="shared" si="2"/>
        <v>-1.9475920679886571E-2</v>
      </c>
      <c r="Q7" s="224">
        <f t="shared" si="3"/>
        <v>-2.1999999999999886</v>
      </c>
    </row>
    <row r="8" spans="2:17" x14ac:dyDescent="0.25">
      <c r="B8" s="99" t="s">
        <v>63</v>
      </c>
      <c r="C8" s="226">
        <v>58.8</v>
      </c>
      <c r="D8" s="226">
        <v>66.349999999999994</v>
      </c>
      <c r="E8" s="226">
        <v>96.91</v>
      </c>
      <c r="F8" s="226">
        <v>111.51</v>
      </c>
      <c r="G8" s="226">
        <v>124.22</v>
      </c>
      <c r="H8" s="226">
        <v>128.75</v>
      </c>
      <c r="I8" s="100">
        <f t="shared" si="0"/>
        <v>3.6467557559169306E-2</v>
      </c>
      <c r="J8" s="226">
        <f t="shared" si="1"/>
        <v>4.5300000000000011</v>
      </c>
      <c r="K8" s="227">
        <v>94.98</v>
      </c>
      <c r="L8" s="227">
        <v>108.69</v>
      </c>
      <c r="M8" s="227">
        <v>115.82</v>
      </c>
      <c r="N8" s="227">
        <v>122.05</v>
      </c>
      <c r="O8" s="227">
        <v>117.64</v>
      </c>
      <c r="P8" s="100">
        <f t="shared" si="2"/>
        <v>-3.6132732486685804E-2</v>
      </c>
      <c r="Q8" s="226">
        <f t="shared" si="3"/>
        <v>-4.4099999999999966</v>
      </c>
    </row>
    <row r="9" spans="2:17" x14ac:dyDescent="0.25">
      <c r="B9" s="99" t="s">
        <v>70</v>
      </c>
      <c r="C9" s="226">
        <v>29.69</v>
      </c>
      <c r="D9" s="226">
        <v>31.06</v>
      </c>
      <c r="E9" s="226">
        <v>47.58</v>
      </c>
      <c r="F9" s="226">
        <v>58.53</v>
      </c>
      <c r="G9" s="226">
        <v>65.06</v>
      </c>
      <c r="H9" s="226">
        <v>70</v>
      </c>
      <c r="I9" s="100">
        <f t="shared" si="0"/>
        <v>7.5929910851521676E-2</v>
      </c>
      <c r="J9" s="226">
        <f t="shared" si="1"/>
        <v>4.9399999999999977</v>
      </c>
      <c r="K9" s="227">
        <v>45.03</v>
      </c>
      <c r="L9" s="227">
        <v>52.39</v>
      </c>
      <c r="M9" s="227">
        <v>58.76</v>
      </c>
      <c r="N9" s="227">
        <v>65.08</v>
      </c>
      <c r="O9" s="227">
        <v>70.37</v>
      </c>
      <c r="P9" s="100">
        <f t="shared" si="2"/>
        <v>8.1284572833435931E-2</v>
      </c>
      <c r="Q9" s="226">
        <f t="shared" si="3"/>
        <v>5.2900000000000063</v>
      </c>
    </row>
    <row r="10" spans="2:17" x14ac:dyDescent="0.25">
      <c r="B10" s="96" t="s">
        <v>65</v>
      </c>
      <c r="C10" s="224">
        <v>33.86</v>
      </c>
      <c r="D10" s="224">
        <v>30.93</v>
      </c>
      <c r="E10" s="224">
        <v>53.27</v>
      </c>
      <c r="F10" s="224">
        <v>60.79</v>
      </c>
      <c r="G10" s="224">
        <v>70.34</v>
      </c>
      <c r="H10" s="224">
        <v>77.86</v>
      </c>
      <c r="I10" s="98">
        <f t="shared" si="0"/>
        <v>0.10690929769690061</v>
      </c>
      <c r="J10" s="224">
        <f t="shared" si="1"/>
        <v>7.519999999999996</v>
      </c>
      <c r="K10" s="225">
        <v>53.72</v>
      </c>
      <c r="L10" s="225">
        <v>60.63</v>
      </c>
      <c r="M10" s="225">
        <v>68.23</v>
      </c>
      <c r="N10" s="225">
        <v>78.430000000000007</v>
      </c>
      <c r="O10" s="225">
        <v>78.099999999999994</v>
      </c>
      <c r="P10" s="98">
        <f t="shared" si="2"/>
        <v>-4.2075736325387636E-3</v>
      </c>
      <c r="Q10" s="224">
        <f t="shared" si="3"/>
        <v>-0.33000000000001251</v>
      </c>
    </row>
    <row r="11" spans="2:17" x14ac:dyDescent="0.25">
      <c r="B11" s="93" t="s">
        <v>46</v>
      </c>
      <c r="C11" s="228">
        <v>61.17</v>
      </c>
      <c r="D11" s="228">
        <v>72.88</v>
      </c>
      <c r="E11" s="228">
        <v>107.72</v>
      </c>
      <c r="F11" s="228">
        <v>119.28</v>
      </c>
      <c r="G11" s="228">
        <v>131.19999999999999</v>
      </c>
      <c r="H11" s="228">
        <v>135.62</v>
      </c>
      <c r="I11" s="102">
        <f t="shared" si="0"/>
        <v>3.3689024390244127E-2</v>
      </c>
      <c r="J11" s="228">
        <f t="shared" si="1"/>
        <v>4.4200000000000159</v>
      </c>
      <c r="K11" s="229">
        <v>106.97</v>
      </c>
      <c r="L11" s="229">
        <v>114.43</v>
      </c>
      <c r="M11" s="229">
        <v>120.9</v>
      </c>
      <c r="N11" s="229">
        <v>126.28</v>
      </c>
      <c r="O11" s="229">
        <v>128.43</v>
      </c>
      <c r="P11" s="102">
        <f t="shared" si="2"/>
        <v>1.7025657269559735E-2</v>
      </c>
      <c r="Q11" s="228">
        <f t="shared" si="3"/>
        <v>2.1500000000000057</v>
      </c>
    </row>
    <row r="12" spans="2:17" x14ac:dyDescent="0.25">
      <c r="B12" s="96" t="s">
        <v>62</v>
      </c>
      <c r="C12" s="224">
        <v>66.36</v>
      </c>
      <c r="D12" s="224">
        <v>79.650000000000006</v>
      </c>
      <c r="E12" s="224">
        <v>116.54</v>
      </c>
      <c r="F12" s="224">
        <v>130.32</v>
      </c>
      <c r="G12" s="224">
        <v>144.96</v>
      </c>
      <c r="H12" s="224">
        <v>149.71</v>
      </c>
      <c r="I12" s="98">
        <f t="shared" si="0"/>
        <v>3.2767660044150215E-2</v>
      </c>
      <c r="J12" s="224">
        <f t="shared" si="1"/>
        <v>4.75</v>
      </c>
      <c r="K12" s="225">
        <v>115.97</v>
      </c>
      <c r="L12" s="225">
        <v>124.52</v>
      </c>
      <c r="M12" s="225">
        <v>133.05000000000001</v>
      </c>
      <c r="N12" s="225">
        <v>139.55000000000001</v>
      </c>
      <c r="O12" s="225">
        <v>139.46</v>
      </c>
      <c r="P12" s="98">
        <f t="shared" si="2"/>
        <v>-6.4493013256894383E-4</v>
      </c>
      <c r="Q12" s="224">
        <f t="shared" si="3"/>
        <v>-9.0000000000003411E-2</v>
      </c>
    </row>
    <row r="13" spans="2:17" x14ac:dyDescent="0.25">
      <c r="B13" s="99" t="s">
        <v>63</v>
      </c>
      <c r="C13" s="226">
        <v>71.150000000000006</v>
      </c>
      <c r="D13" s="226">
        <v>85.14</v>
      </c>
      <c r="E13" s="226">
        <v>125.38</v>
      </c>
      <c r="F13" s="226">
        <v>139.61000000000001</v>
      </c>
      <c r="G13" s="226">
        <v>154.63999999999999</v>
      </c>
      <c r="H13" s="226">
        <v>159.75</v>
      </c>
      <c r="I13" s="100">
        <f t="shared" si="0"/>
        <v>3.304449042938451E-2</v>
      </c>
      <c r="J13" s="226">
        <f t="shared" si="1"/>
        <v>5.1100000000000136</v>
      </c>
      <c r="K13" s="227">
        <v>125.19</v>
      </c>
      <c r="L13" s="227">
        <v>134.22999999999999</v>
      </c>
      <c r="M13" s="227">
        <v>142.44</v>
      </c>
      <c r="N13" s="227">
        <v>149.36000000000001</v>
      </c>
      <c r="O13" s="227">
        <v>144.59</v>
      </c>
      <c r="P13" s="100">
        <f t="shared" si="2"/>
        <v>-3.1936261381896203E-2</v>
      </c>
      <c r="Q13" s="226">
        <f t="shared" si="3"/>
        <v>-4.7700000000000102</v>
      </c>
    </row>
    <row r="14" spans="2:17" x14ac:dyDescent="0.25">
      <c r="B14" s="99" t="s">
        <v>70</v>
      </c>
      <c r="C14" s="226">
        <v>31.55</v>
      </c>
      <c r="D14" s="226">
        <v>34.18</v>
      </c>
      <c r="E14" s="226">
        <v>49.88</v>
      </c>
      <c r="F14" s="226">
        <v>53.68</v>
      </c>
      <c r="G14" s="226">
        <v>55.19</v>
      </c>
      <c r="H14" s="226">
        <v>61.52</v>
      </c>
      <c r="I14" s="100">
        <f t="shared" si="0"/>
        <v>0.11469469106722241</v>
      </c>
      <c r="J14" s="226">
        <f t="shared" si="1"/>
        <v>6.3300000000000054</v>
      </c>
      <c r="K14" s="227">
        <v>47.24</v>
      </c>
      <c r="L14" s="227">
        <v>44.65</v>
      </c>
      <c r="M14" s="227">
        <v>45.56</v>
      </c>
      <c r="N14" s="227">
        <v>56.6</v>
      </c>
      <c r="O14" s="227">
        <v>82.37</v>
      </c>
      <c r="P14" s="100">
        <f t="shared" si="2"/>
        <v>0.45530035335689045</v>
      </c>
      <c r="Q14" s="226">
        <f t="shared" si="3"/>
        <v>25.770000000000003</v>
      </c>
    </row>
    <row r="15" spans="2:17" x14ac:dyDescent="0.25">
      <c r="B15" s="96" t="s">
        <v>65</v>
      </c>
      <c r="C15" s="224">
        <v>40.36</v>
      </c>
      <c r="D15" s="224">
        <v>37.26</v>
      </c>
      <c r="E15" s="224">
        <v>61.52</v>
      </c>
      <c r="F15" s="224">
        <v>67.89</v>
      </c>
      <c r="G15" s="224">
        <v>72.16</v>
      </c>
      <c r="H15" s="224">
        <v>79.77</v>
      </c>
      <c r="I15" s="98">
        <f t="shared" si="0"/>
        <v>0.10546008869179602</v>
      </c>
      <c r="J15" s="224">
        <f t="shared" si="1"/>
        <v>7.6099999999999994</v>
      </c>
      <c r="K15" s="225">
        <v>62.32</v>
      </c>
      <c r="L15" s="225">
        <v>69.98</v>
      </c>
      <c r="M15" s="225">
        <v>69.77</v>
      </c>
      <c r="N15" s="225">
        <v>75.510000000000005</v>
      </c>
      <c r="O15" s="225">
        <v>87.24</v>
      </c>
      <c r="P15" s="98">
        <f t="shared" si="2"/>
        <v>0.15534366309098124</v>
      </c>
      <c r="Q15" s="224">
        <f t="shared" si="3"/>
        <v>11.72999999999999</v>
      </c>
    </row>
    <row r="16" spans="2:17" x14ac:dyDescent="0.25">
      <c r="B16" s="93" t="s">
        <v>54</v>
      </c>
      <c r="C16" s="228">
        <v>50.94</v>
      </c>
      <c r="D16" s="228">
        <v>53.72</v>
      </c>
      <c r="E16" s="228">
        <v>88.72</v>
      </c>
      <c r="F16" s="228">
        <v>109.01</v>
      </c>
      <c r="G16" s="228">
        <v>119.74</v>
      </c>
      <c r="H16" s="228">
        <v>101.6</v>
      </c>
      <c r="I16" s="102">
        <f t="shared" si="0"/>
        <v>-0.15149490562886259</v>
      </c>
      <c r="J16" s="228">
        <f t="shared" si="1"/>
        <v>-18.14</v>
      </c>
      <c r="K16" s="229">
        <v>101.08</v>
      </c>
      <c r="L16" s="229">
        <v>115.91</v>
      </c>
      <c r="M16" s="229">
        <v>131.32</v>
      </c>
      <c r="N16" s="229">
        <v>103.28</v>
      </c>
      <c r="O16" s="229">
        <v>102.59</v>
      </c>
      <c r="P16" s="102">
        <f t="shared" si="2"/>
        <v>-6.6808675445391152E-3</v>
      </c>
      <c r="Q16" s="228">
        <f t="shared" si="3"/>
        <v>-0.68999999999999773</v>
      </c>
    </row>
    <row r="17" spans="2:17" x14ac:dyDescent="0.25">
      <c r="B17" s="96" t="s">
        <v>62</v>
      </c>
      <c r="C17" s="224">
        <v>56.41</v>
      </c>
      <c r="D17" s="224">
        <v>62.75</v>
      </c>
      <c r="E17" s="224">
        <v>96.52</v>
      </c>
      <c r="F17" s="224">
        <v>120.21</v>
      </c>
      <c r="G17" s="224">
        <v>129.44</v>
      </c>
      <c r="H17" s="224">
        <v>106.42</v>
      </c>
      <c r="I17" s="98">
        <f t="shared" si="0"/>
        <v>-0.17784301606922126</v>
      </c>
      <c r="J17" s="224">
        <f t="shared" si="1"/>
        <v>-23.019999999999996</v>
      </c>
      <c r="K17" s="225">
        <v>112.95</v>
      </c>
      <c r="L17" s="225">
        <v>128.81</v>
      </c>
      <c r="M17" s="225">
        <v>145.46</v>
      </c>
      <c r="N17" s="225">
        <v>109.81</v>
      </c>
      <c r="O17" s="225">
        <v>111.08</v>
      </c>
      <c r="P17" s="98">
        <f t="shared" si="2"/>
        <v>1.1565431199344278E-2</v>
      </c>
      <c r="Q17" s="224">
        <f t="shared" si="3"/>
        <v>1.269999999999996</v>
      </c>
    </row>
    <row r="18" spans="2:17" x14ac:dyDescent="0.25">
      <c r="B18" s="99" t="s">
        <v>63</v>
      </c>
      <c r="C18" s="226">
        <v>0</v>
      </c>
      <c r="D18" s="226">
        <v>65.540000000000006</v>
      </c>
      <c r="E18" s="226">
        <v>100.75</v>
      </c>
      <c r="F18" s="226">
        <v>127.89</v>
      </c>
      <c r="G18" s="226">
        <v>135.86000000000001</v>
      </c>
      <c r="H18" s="226">
        <v>108.32</v>
      </c>
      <c r="I18" s="100">
        <f t="shared" si="0"/>
        <v>-0.20270867069041676</v>
      </c>
      <c r="J18" s="226">
        <f t="shared" si="1"/>
        <v>-27.54000000000002</v>
      </c>
      <c r="K18" s="227">
        <v>118.45</v>
      </c>
      <c r="L18" s="227">
        <v>136.18</v>
      </c>
      <c r="M18" s="227">
        <v>152.19999999999999</v>
      </c>
      <c r="N18" s="227">
        <v>111.71</v>
      </c>
      <c r="O18" s="227">
        <v>115.04</v>
      </c>
      <c r="P18" s="100">
        <f t="shared" si="2"/>
        <v>2.9809327723570034E-2</v>
      </c>
      <c r="Q18" s="226">
        <f t="shared" si="3"/>
        <v>3.3300000000000125</v>
      </c>
    </row>
    <row r="19" spans="2:17" x14ac:dyDescent="0.25">
      <c r="B19" s="99" t="s">
        <v>70</v>
      </c>
      <c r="C19" s="226">
        <v>0</v>
      </c>
      <c r="D19" s="226">
        <v>51.57</v>
      </c>
      <c r="E19" s="226">
        <v>79.3</v>
      </c>
      <c r="F19" s="226">
        <v>89.45</v>
      </c>
      <c r="G19" s="226">
        <v>103.35</v>
      </c>
      <c r="H19" s="226">
        <v>98.71</v>
      </c>
      <c r="I19" s="100">
        <f t="shared" si="0"/>
        <v>-4.4895984518626086E-2</v>
      </c>
      <c r="J19" s="226">
        <f t="shared" si="1"/>
        <v>-4.6400000000000006</v>
      </c>
      <c r="K19" s="227">
        <v>90.59</v>
      </c>
      <c r="L19" s="227">
        <v>98.86</v>
      </c>
      <c r="M19" s="227">
        <v>118.06</v>
      </c>
      <c r="N19" s="227">
        <v>102.09</v>
      </c>
      <c r="O19" s="227">
        <v>94.98</v>
      </c>
      <c r="P19" s="100">
        <f t="shared" si="2"/>
        <v>-6.9644431384072836E-2</v>
      </c>
      <c r="Q19" s="226">
        <f t="shared" si="3"/>
        <v>-7.1099999999999994</v>
      </c>
    </row>
    <row r="20" spans="2:17" x14ac:dyDescent="0.25">
      <c r="B20" s="96" t="s">
        <v>65</v>
      </c>
      <c r="C20" s="224">
        <v>31.82</v>
      </c>
      <c r="D20" s="224">
        <v>24.11</v>
      </c>
      <c r="E20" s="224">
        <v>48.07</v>
      </c>
      <c r="F20" s="224">
        <v>55.12</v>
      </c>
      <c r="G20" s="224">
        <v>69.489999999999995</v>
      </c>
      <c r="H20" s="224">
        <v>77.48</v>
      </c>
      <c r="I20" s="98">
        <f t="shared" si="0"/>
        <v>0.11498057274427986</v>
      </c>
      <c r="J20" s="224">
        <f t="shared" si="1"/>
        <v>7.9900000000000091</v>
      </c>
      <c r="K20" s="225">
        <v>39.25</v>
      </c>
      <c r="L20" s="225">
        <v>48.64</v>
      </c>
      <c r="M20" s="225">
        <v>57.59</v>
      </c>
      <c r="N20" s="225">
        <v>70.67</v>
      </c>
      <c r="O20" s="225">
        <v>63.59</v>
      </c>
      <c r="P20" s="98">
        <f t="shared" si="2"/>
        <v>-0.10018395358709498</v>
      </c>
      <c r="Q20" s="224">
        <f t="shared" si="3"/>
        <v>-7.0799999999999983</v>
      </c>
    </row>
    <row r="21" spans="2:17" x14ac:dyDescent="0.25">
      <c r="B21" s="93" t="s">
        <v>48</v>
      </c>
      <c r="C21" s="228">
        <v>38.090000000000003</v>
      </c>
      <c r="D21" s="228">
        <v>36.92</v>
      </c>
      <c r="E21" s="228">
        <v>53.92</v>
      </c>
      <c r="F21" s="228">
        <v>54.7</v>
      </c>
      <c r="G21" s="228">
        <v>63.16</v>
      </c>
      <c r="H21" s="228">
        <v>68.97</v>
      </c>
      <c r="I21" s="102">
        <f t="shared" si="0"/>
        <v>9.1988600379987462E-2</v>
      </c>
      <c r="J21" s="228">
        <f t="shared" si="1"/>
        <v>5.8100000000000023</v>
      </c>
      <c r="K21" s="229">
        <v>44.17</v>
      </c>
      <c r="L21" s="229">
        <v>43.02</v>
      </c>
      <c r="M21" s="229">
        <v>48.91</v>
      </c>
      <c r="N21" s="229">
        <v>59.31</v>
      </c>
      <c r="O21" s="229">
        <v>49.4</v>
      </c>
      <c r="P21" s="102">
        <f t="shared" si="2"/>
        <v>-0.1670881807452369</v>
      </c>
      <c r="Q21" s="228">
        <f t="shared" si="3"/>
        <v>-9.9100000000000037</v>
      </c>
    </row>
    <row r="22" spans="2:17" x14ac:dyDescent="0.25">
      <c r="B22" s="96" t="s">
        <v>62</v>
      </c>
      <c r="C22" s="224">
        <v>35.92</v>
      </c>
      <c r="D22" s="224">
        <v>36.92</v>
      </c>
      <c r="E22" s="224">
        <v>53.99</v>
      </c>
      <c r="F22" s="224">
        <v>54.07</v>
      </c>
      <c r="G22" s="224">
        <v>63.29</v>
      </c>
      <c r="H22" s="224">
        <v>69.45</v>
      </c>
      <c r="I22" s="98">
        <f t="shared" si="0"/>
        <v>9.7329751935534947E-2</v>
      </c>
      <c r="J22" s="224">
        <f t="shared" si="1"/>
        <v>6.1600000000000037</v>
      </c>
      <c r="K22" s="225">
        <v>44.17</v>
      </c>
      <c r="L22" s="225">
        <v>43.04</v>
      </c>
      <c r="M22" s="225">
        <v>48.85</v>
      </c>
      <c r="N22" s="225">
        <v>59.54</v>
      </c>
      <c r="O22" s="225">
        <v>49.85</v>
      </c>
      <c r="P22" s="98">
        <f t="shared" si="2"/>
        <v>-0.16274773261672826</v>
      </c>
      <c r="Q22" s="224">
        <f t="shared" si="3"/>
        <v>-9.6899999999999977</v>
      </c>
    </row>
    <row r="23" spans="2:17" x14ac:dyDescent="0.25">
      <c r="B23" s="96" t="s">
        <v>65</v>
      </c>
      <c r="C23" s="224">
        <v>0</v>
      </c>
      <c r="D23" s="224">
        <v>0</v>
      </c>
      <c r="E23" s="224">
        <v>0</v>
      </c>
      <c r="F23" s="224">
        <v>0</v>
      </c>
      <c r="G23" s="224">
        <v>0</v>
      </c>
      <c r="H23" s="224">
        <v>0</v>
      </c>
      <c r="I23" s="98" t="str">
        <f t="shared" si="0"/>
        <v>-</v>
      </c>
      <c r="J23" s="224">
        <f t="shared" si="1"/>
        <v>0</v>
      </c>
      <c r="K23" s="225">
        <v>0</v>
      </c>
      <c r="L23" s="225">
        <v>0</v>
      </c>
      <c r="M23" s="225">
        <v>0</v>
      </c>
      <c r="N23" s="225">
        <v>0</v>
      </c>
      <c r="O23" s="225">
        <v>0</v>
      </c>
      <c r="P23" s="98" t="str">
        <f t="shared" si="2"/>
        <v>-</v>
      </c>
      <c r="Q23" s="224">
        <f t="shared" si="3"/>
        <v>0</v>
      </c>
    </row>
    <row r="24" spans="2:17" x14ac:dyDescent="0.25">
      <c r="B24" s="93" t="s">
        <v>49</v>
      </c>
      <c r="C24" s="228">
        <v>52.22</v>
      </c>
      <c r="D24" s="228">
        <v>46.13</v>
      </c>
      <c r="E24" s="228">
        <v>94.38</v>
      </c>
      <c r="F24" s="228">
        <v>117.35</v>
      </c>
      <c r="G24" s="228">
        <v>126.66</v>
      </c>
      <c r="H24" s="228">
        <v>163.08000000000001</v>
      </c>
      <c r="I24" s="102">
        <f t="shared" si="0"/>
        <v>0.2875414495499764</v>
      </c>
      <c r="J24" s="228">
        <f t="shared" si="1"/>
        <v>36.420000000000016</v>
      </c>
      <c r="K24" s="229">
        <v>64.5</v>
      </c>
      <c r="L24" s="229">
        <v>137.46</v>
      </c>
      <c r="M24" s="229">
        <v>129.34</v>
      </c>
      <c r="N24" s="229">
        <v>146.66</v>
      </c>
      <c r="O24" s="229">
        <v>150.28</v>
      </c>
      <c r="P24" s="102">
        <f t="shared" si="2"/>
        <v>2.4682940133642362E-2</v>
      </c>
      <c r="Q24" s="228">
        <f t="shared" si="3"/>
        <v>3.6200000000000045</v>
      </c>
    </row>
    <row r="25" spans="2:17" x14ac:dyDescent="0.25">
      <c r="B25" s="96" t="s">
        <v>62</v>
      </c>
      <c r="C25" s="224">
        <v>55.84</v>
      </c>
      <c r="D25" s="224">
        <v>48.11</v>
      </c>
      <c r="E25" s="224">
        <v>95.49</v>
      </c>
      <c r="F25" s="224">
        <v>120.23</v>
      </c>
      <c r="G25" s="224">
        <v>126.93</v>
      </c>
      <c r="H25" s="224">
        <v>168.8</v>
      </c>
      <c r="I25" s="98">
        <f t="shared" si="0"/>
        <v>0.32986685574726238</v>
      </c>
      <c r="J25" s="224">
        <f t="shared" si="1"/>
        <v>41.870000000000005</v>
      </c>
      <c r="K25" s="225">
        <v>61.94</v>
      </c>
      <c r="L25" s="225">
        <v>139.63999999999999</v>
      </c>
      <c r="M25" s="225">
        <v>129.34</v>
      </c>
      <c r="N25" s="225">
        <v>148.37</v>
      </c>
      <c r="O25" s="225">
        <v>153.11000000000001</v>
      </c>
      <c r="P25" s="98">
        <f t="shared" si="2"/>
        <v>3.1947159129203984E-2</v>
      </c>
      <c r="Q25" s="224">
        <f t="shared" si="3"/>
        <v>4.7400000000000091</v>
      </c>
    </row>
    <row r="26" spans="2:17" x14ac:dyDescent="0.25">
      <c r="B26" s="99" t="s">
        <v>68</v>
      </c>
      <c r="C26" s="226">
        <v>0</v>
      </c>
      <c r="D26" s="226">
        <v>0</v>
      </c>
      <c r="E26" s="226">
        <v>0</v>
      </c>
      <c r="F26" s="226">
        <v>0</v>
      </c>
      <c r="G26" s="226">
        <v>0</v>
      </c>
      <c r="H26" s="226">
        <v>0</v>
      </c>
      <c r="I26" s="100" t="str">
        <f t="shared" si="0"/>
        <v>-</v>
      </c>
      <c r="J26" s="226">
        <f t="shared" si="1"/>
        <v>0</v>
      </c>
      <c r="K26" s="227">
        <v>0</v>
      </c>
      <c r="L26" s="227">
        <v>139.63999999999999</v>
      </c>
      <c r="M26" s="227">
        <v>0</v>
      </c>
      <c r="N26" s="227">
        <v>0</v>
      </c>
      <c r="O26" s="227">
        <v>0</v>
      </c>
      <c r="P26" s="100" t="str">
        <f t="shared" si="2"/>
        <v>-</v>
      </c>
      <c r="Q26" s="226">
        <f t="shared" si="3"/>
        <v>0</v>
      </c>
    </row>
    <row r="27" spans="2:17" x14ac:dyDescent="0.25">
      <c r="B27" s="99" t="s">
        <v>179</v>
      </c>
      <c r="C27" s="226">
        <v>0</v>
      </c>
      <c r="D27" s="226">
        <v>0</v>
      </c>
      <c r="E27" s="226">
        <v>0</v>
      </c>
      <c r="F27" s="226">
        <v>0</v>
      </c>
      <c r="G27" s="226">
        <v>0</v>
      </c>
      <c r="H27" s="226">
        <v>0</v>
      </c>
      <c r="I27" s="100" t="str">
        <f t="shared" si="0"/>
        <v>-</v>
      </c>
      <c r="J27" s="226">
        <f t="shared" si="1"/>
        <v>0</v>
      </c>
      <c r="K27" s="227">
        <v>0</v>
      </c>
      <c r="L27" s="227">
        <v>0</v>
      </c>
      <c r="M27" s="227">
        <v>0</v>
      </c>
      <c r="N27" s="227">
        <v>0</v>
      </c>
      <c r="O27" s="227">
        <v>0</v>
      </c>
      <c r="P27" s="100" t="str">
        <f t="shared" si="2"/>
        <v>-</v>
      </c>
      <c r="Q27" s="226">
        <f t="shared" si="3"/>
        <v>0</v>
      </c>
    </row>
    <row r="28" spans="2:17" x14ac:dyDescent="0.25">
      <c r="B28" s="93" t="s">
        <v>50</v>
      </c>
      <c r="C28" s="228">
        <v>28.76</v>
      </c>
      <c r="D28" s="228">
        <v>28.24</v>
      </c>
      <c r="E28" s="228">
        <v>42.01</v>
      </c>
      <c r="F28" s="228">
        <v>52.07</v>
      </c>
      <c r="G28" s="228">
        <v>61.37</v>
      </c>
      <c r="H28" s="228">
        <v>67.099999999999994</v>
      </c>
      <c r="I28" s="102">
        <f t="shared" si="0"/>
        <v>9.3368095160501818E-2</v>
      </c>
      <c r="J28" s="228">
        <f t="shared" si="1"/>
        <v>5.7299999999999969</v>
      </c>
      <c r="K28" s="229">
        <v>42.68</v>
      </c>
      <c r="L28" s="229">
        <v>51.88</v>
      </c>
      <c r="M28" s="229">
        <v>58.42</v>
      </c>
      <c r="N28" s="229">
        <v>67.900000000000006</v>
      </c>
      <c r="O28" s="229">
        <v>62.85</v>
      </c>
      <c r="P28" s="102">
        <f t="shared" si="2"/>
        <v>-7.4374079528718773E-2</v>
      </c>
      <c r="Q28" s="228">
        <f t="shared" si="3"/>
        <v>-5.0500000000000043</v>
      </c>
    </row>
    <row r="29" spans="2:17" x14ac:dyDescent="0.25">
      <c r="B29" s="96" t="s">
        <v>62</v>
      </c>
      <c r="C29" s="224">
        <v>30.7</v>
      </c>
      <c r="D29" s="224">
        <v>30.01</v>
      </c>
      <c r="E29" s="224">
        <v>44.97</v>
      </c>
      <c r="F29" s="224">
        <v>56.03</v>
      </c>
      <c r="G29" s="224">
        <v>65.56</v>
      </c>
      <c r="H29" s="224">
        <v>71.599999999999994</v>
      </c>
      <c r="I29" s="98">
        <f t="shared" si="0"/>
        <v>9.2129347162904107E-2</v>
      </c>
      <c r="J29" s="224">
        <f t="shared" si="1"/>
        <v>6.039999999999992</v>
      </c>
      <c r="K29" s="225">
        <v>46</v>
      </c>
      <c r="L29" s="225">
        <v>56.5</v>
      </c>
      <c r="M29" s="225">
        <v>62.82</v>
      </c>
      <c r="N29" s="225">
        <v>73.14</v>
      </c>
      <c r="O29" s="225">
        <v>66</v>
      </c>
      <c r="P29" s="98">
        <f t="shared" si="2"/>
        <v>-9.7621000820344528E-2</v>
      </c>
      <c r="Q29" s="224">
        <f t="shared" si="3"/>
        <v>-7.1400000000000006</v>
      </c>
    </row>
    <row r="30" spans="2:17" x14ac:dyDescent="0.25">
      <c r="B30" s="99" t="s">
        <v>63</v>
      </c>
      <c r="C30" s="226">
        <v>32.35</v>
      </c>
      <c r="D30" s="226">
        <v>31.51</v>
      </c>
      <c r="E30" s="226">
        <v>47.15</v>
      </c>
      <c r="F30" s="226">
        <v>58.72</v>
      </c>
      <c r="G30" s="226">
        <v>68.16</v>
      </c>
      <c r="H30" s="226">
        <v>75.09</v>
      </c>
      <c r="I30" s="100">
        <f t="shared" si="0"/>
        <v>0.10167253521126773</v>
      </c>
      <c r="J30" s="226">
        <f t="shared" si="1"/>
        <v>6.9300000000000068</v>
      </c>
      <c r="K30" s="227">
        <v>48.68</v>
      </c>
      <c r="L30" s="227">
        <v>60.39</v>
      </c>
      <c r="M30" s="227">
        <v>66.2</v>
      </c>
      <c r="N30" s="227">
        <v>77.010000000000005</v>
      </c>
      <c r="O30" s="227">
        <v>70.72</v>
      </c>
      <c r="P30" s="100">
        <f t="shared" si="2"/>
        <v>-8.167770419426057E-2</v>
      </c>
      <c r="Q30" s="226">
        <f t="shared" si="3"/>
        <v>-6.2900000000000063</v>
      </c>
    </row>
    <row r="31" spans="2:17" x14ac:dyDescent="0.25">
      <c r="B31" s="99" t="s">
        <v>70</v>
      </c>
      <c r="C31" s="226">
        <v>22.76</v>
      </c>
      <c r="D31" s="226">
        <v>23.58</v>
      </c>
      <c r="E31" s="226">
        <v>31.76</v>
      </c>
      <c r="F31" s="226">
        <v>38.83</v>
      </c>
      <c r="G31" s="226">
        <v>48.3</v>
      </c>
      <c r="H31" s="226">
        <v>48.98</v>
      </c>
      <c r="I31" s="100">
        <f t="shared" si="0"/>
        <v>1.4078674948240222E-2</v>
      </c>
      <c r="J31" s="226">
        <f t="shared" si="1"/>
        <v>0.67999999999999972</v>
      </c>
      <c r="K31" s="227">
        <v>27.95</v>
      </c>
      <c r="L31" s="227">
        <v>31.83</v>
      </c>
      <c r="M31" s="227">
        <v>40.11</v>
      </c>
      <c r="N31" s="227">
        <v>48.22</v>
      </c>
      <c r="O31" s="227">
        <v>37.94</v>
      </c>
      <c r="P31" s="100">
        <f t="shared" si="2"/>
        <v>-0.21318954790543343</v>
      </c>
      <c r="Q31" s="226">
        <f t="shared" si="3"/>
        <v>-10.280000000000001</v>
      </c>
    </row>
    <row r="32" spans="2:17" x14ac:dyDescent="0.25">
      <c r="B32" s="96" t="s">
        <v>65</v>
      </c>
      <c r="C32" s="224">
        <v>23.06</v>
      </c>
      <c r="D32" s="224">
        <v>22.18</v>
      </c>
      <c r="E32" s="224">
        <v>30.16</v>
      </c>
      <c r="F32" s="224">
        <v>36.21</v>
      </c>
      <c r="G32" s="224">
        <v>43.58</v>
      </c>
      <c r="H32" s="224">
        <v>48.3</v>
      </c>
      <c r="I32" s="98">
        <f t="shared" si="0"/>
        <v>0.10830656264341432</v>
      </c>
      <c r="J32" s="224">
        <f t="shared" si="1"/>
        <v>4.7199999999999989</v>
      </c>
      <c r="K32" s="225">
        <v>29.75</v>
      </c>
      <c r="L32" s="225">
        <v>33.11</v>
      </c>
      <c r="M32" s="225">
        <v>39.65</v>
      </c>
      <c r="N32" s="225">
        <v>45.91</v>
      </c>
      <c r="O32" s="225">
        <v>48.96</v>
      </c>
      <c r="P32" s="98">
        <f t="shared" si="2"/>
        <v>6.6434328033108336E-2</v>
      </c>
      <c r="Q32" s="224">
        <f t="shared" si="3"/>
        <v>3.0500000000000043</v>
      </c>
    </row>
    <row r="33" spans="2:17" x14ac:dyDescent="0.25">
      <c r="B33" s="93" t="s">
        <v>51</v>
      </c>
      <c r="C33" s="228">
        <v>49.1</v>
      </c>
      <c r="D33" s="228">
        <v>45.63</v>
      </c>
      <c r="E33" s="228">
        <v>64.64</v>
      </c>
      <c r="F33" s="228">
        <v>73.62</v>
      </c>
      <c r="G33" s="228">
        <v>81.849999999999994</v>
      </c>
      <c r="H33" s="228">
        <v>88.52</v>
      </c>
      <c r="I33" s="102">
        <f t="shared" si="0"/>
        <v>8.1490531459987858E-2</v>
      </c>
      <c r="J33" s="228">
        <f t="shared" si="1"/>
        <v>6.6700000000000017</v>
      </c>
      <c r="K33" s="229">
        <v>51.12</v>
      </c>
      <c r="L33" s="229">
        <v>44.64</v>
      </c>
      <c r="M33" s="229">
        <v>46.43</v>
      </c>
      <c r="N33" s="229">
        <v>56.18</v>
      </c>
      <c r="O33" s="229">
        <v>63.32</v>
      </c>
      <c r="P33" s="102">
        <f t="shared" si="2"/>
        <v>0.12709149163403355</v>
      </c>
      <c r="Q33" s="228">
        <f t="shared" si="3"/>
        <v>7.1400000000000006</v>
      </c>
    </row>
    <row r="34" spans="2:17" x14ac:dyDescent="0.25">
      <c r="B34" s="96" t="s">
        <v>62</v>
      </c>
      <c r="C34" s="224">
        <v>49.1</v>
      </c>
      <c r="D34" s="224">
        <v>45.63</v>
      </c>
      <c r="E34" s="224">
        <v>64.64</v>
      </c>
      <c r="F34" s="224">
        <v>71.349999999999994</v>
      </c>
      <c r="G34" s="224">
        <v>81.849999999999994</v>
      </c>
      <c r="H34" s="224">
        <v>88.52</v>
      </c>
      <c r="I34" s="98">
        <f t="shared" si="0"/>
        <v>8.1490531459987858E-2</v>
      </c>
      <c r="J34" s="224">
        <f t="shared" si="1"/>
        <v>6.6700000000000017</v>
      </c>
      <c r="K34" s="225">
        <v>51.12</v>
      </c>
      <c r="L34" s="225">
        <v>44.64</v>
      </c>
      <c r="M34" s="225">
        <v>46.43</v>
      </c>
      <c r="N34" s="225">
        <v>56.18</v>
      </c>
      <c r="O34" s="225">
        <v>63.32</v>
      </c>
      <c r="P34" s="98">
        <f t="shared" si="2"/>
        <v>0.12709149163403355</v>
      </c>
      <c r="Q34" s="224">
        <f t="shared" si="3"/>
        <v>7.1400000000000006</v>
      </c>
    </row>
    <row r="35" spans="2:17" x14ac:dyDescent="0.25">
      <c r="B35" s="93" t="s">
        <v>52</v>
      </c>
      <c r="C35" s="228">
        <v>64.31</v>
      </c>
      <c r="D35" s="228">
        <v>82.55</v>
      </c>
      <c r="E35" s="228">
        <v>96.82</v>
      </c>
      <c r="F35" s="228">
        <v>122.12</v>
      </c>
      <c r="G35" s="228">
        <v>143.97</v>
      </c>
      <c r="H35" s="228">
        <v>163.12</v>
      </c>
      <c r="I35" s="102">
        <f t="shared" si="0"/>
        <v>0.13301382232409531</v>
      </c>
      <c r="J35" s="228">
        <f t="shared" si="1"/>
        <v>19.150000000000006</v>
      </c>
      <c r="K35" s="229">
        <v>83.02</v>
      </c>
      <c r="L35" s="229">
        <v>119.31</v>
      </c>
      <c r="M35" s="229">
        <v>136.03</v>
      </c>
      <c r="N35" s="229">
        <v>169.54</v>
      </c>
      <c r="O35" s="229">
        <v>142.29</v>
      </c>
      <c r="P35" s="102">
        <f t="shared" si="2"/>
        <v>-0.16072903149699191</v>
      </c>
      <c r="Q35" s="228">
        <f t="shared" si="3"/>
        <v>-27.25</v>
      </c>
    </row>
    <row r="36" spans="2:17" x14ac:dyDescent="0.25">
      <c r="B36" s="96" t="s">
        <v>62</v>
      </c>
      <c r="C36" s="224">
        <v>75.77</v>
      </c>
      <c r="D36" s="224">
        <v>86.58</v>
      </c>
      <c r="E36" s="224">
        <v>103.27</v>
      </c>
      <c r="F36" s="224">
        <v>127.35</v>
      </c>
      <c r="G36" s="224">
        <v>152.83000000000001</v>
      </c>
      <c r="H36" s="224">
        <v>172.79</v>
      </c>
      <c r="I36" s="98">
        <f t="shared" si="0"/>
        <v>0.13060263037361763</v>
      </c>
      <c r="J36" s="224">
        <f t="shared" si="1"/>
        <v>19.95999999999998</v>
      </c>
      <c r="K36" s="225">
        <v>87.98</v>
      </c>
      <c r="L36" s="225">
        <v>123.73</v>
      </c>
      <c r="M36" s="225">
        <v>145.38</v>
      </c>
      <c r="N36" s="225">
        <v>179.49</v>
      </c>
      <c r="O36" s="225">
        <v>153.4</v>
      </c>
      <c r="P36" s="98">
        <f t="shared" si="2"/>
        <v>-0.14535628725834304</v>
      </c>
      <c r="Q36" s="224">
        <f t="shared" si="3"/>
        <v>-26.090000000000003</v>
      </c>
    </row>
    <row r="37" spans="2:17" x14ac:dyDescent="0.25">
      <c r="B37" s="96" t="s">
        <v>65</v>
      </c>
      <c r="C37" s="224">
        <v>30.29</v>
      </c>
      <c r="D37" s="224">
        <v>48.86</v>
      </c>
      <c r="E37" s="224">
        <v>62.08</v>
      </c>
      <c r="F37" s="224">
        <v>90.45</v>
      </c>
      <c r="G37" s="224">
        <v>93.94</v>
      </c>
      <c r="H37" s="224">
        <v>110.2</v>
      </c>
      <c r="I37" s="98">
        <f t="shared" si="0"/>
        <v>0.17308920587609111</v>
      </c>
      <c r="J37" s="224">
        <f t="shared" si="1"/>
        <v>16.260000000000005</v>
      </c>
      <c r="K37" s="225">
        <v>54.56</v>
      </c>
      <c r="L37" s="225">
        <v>94.08</v>
      </c>
      <c r="M37" s="225">
        <v>83.21</v>
      </c>
      <c r="N37" s="225">
        <v>117.29</v>
      </c>
      <c r="O37" s="225">
        <v>78.03</v>
      </c>
      <c r="P37" s="98">
        <f t="shared" si="2"/>
        <v>-0.33472589308551459</v>
      </c>
      <c r="Q37" s="224">
        <f t="shared" si="3"/>
        <v>-39.260000000000005</v>
      </c>
    </row>
    <row r="38" spans="2:17" x14ac:dyDescent="0.25">
      <c r="B38" s="93" t="s">
        <v>53</v>
      </c>
      <c r="C38" s="228">
        <v>33.54</v>
      </c>
      <c r="D38" s="228">
        <v>37.840000000000003</v>
      </c>
      <c r="E38" s="228">
        <v>53.16</v>
      </c>
      <c r="F38" s="228">
        <v>62.01</v>
      </c>
      <c r="G38" s="228">
        <v>69.75</v>
      </c>
      <c r="H38" s="228">
        <v>76.260000000000005</v>
      </c>
      <c r="I38" s="102">
        <f t="shared" si="0"/>
        <v>9.333333333333349E-2</v>
      </c>
      <c r="J38" s="228">
        <f t="shared" si="1"/>
        <v>6.5100000000000051</v>
      </c>
      <c r="K38" s="229">
        <v>45.96</v>
      </c>
      <c r="L38" s="229">
        <v>48.95</v>
      </c>
      <c r="M38" s="229">
        <v>50.51</v>
      </c>
      <c r="N38" s="229">
        <v>60.61</v>
      </c>
      <c r="O38" s="229">
        <v>61.97</v>
      </c>
      <c r="P38" s="102">
        <f t="shared" si="2"/>
        <v>2.2438541494802733E-2</v>
      </c>
      <c r="Q38" s="228">
        <f t="shared" si="3"/>
        <v>1.3599999999999994</v>
      </c>
    </row>
    <row r="39" spans="2:17" x14ac:dyDescent="0.25">
      <c r="B39" s="96" t="s">
        <v>62</v>
      </c>
      <c r="C39" s="224">
        <v>33.54</v>
      </c>
      <c r="D39" s="224">
        <v>37.840000000000003</v>
      </c>
      <c r="E39" s="224">
        <v>53.16</v>
      </c>
      <c r="F39" s="224">
        <v>61.03</v>
      </c>
      <c r="G39" s="224">
        <v>69.75</v>
      </c>
      <c r="H39" s="224">
        <v>76.260000000000005</v>
      </c>
      <c r="I39" s="98">
        <f t="shared" si="0"/>
        <v>9.333333333333349E-2</v>
      </c>
      <c r="J39" s="224">
        <f t="shared" si="1"/>
        <v>6.5100000000000051</v>
      </c>
      <c r="K39" s="225">
        <v>45.96</v>
      </c>
      <c r="L39" s="225">
        <v>48.95</v>
      </c>
      <c r="M39" s="225">
        <v>50.51</v>
      </c>
      <c r="N39" s="225">
        <v>60.61</v>
      </c>
      <c r="O39" s="225">
        <v>61.97</v>
      </c>
      <c r="P39" s="98">
        <f t="shared" si="2"/>
        <v>2.2438541494802733E-2</v>
      </c>
      <c r="Q39" s="224">
        <f t="shared" si="3"/>
        <v>1.3599999999999994</v>
      </c>
    </row>
    <row r="40" spans="2:17" x14ac:dyDescent="0.25">
      <c r="B40" s="99" t="s">
        <v>63</v>
      </c>
      <c r="C40" s="226">
        <v>39.090000000000003</v>
      </c>
      <c r="D40" s="226">
        <v>40.1</v>
      </c>
      <c r="E40" s="226">
        <v>62.85</v>
      </c>
      <c r="F40" s="226">
        <v>72.180000000000007</v>
      </c>
      <c r="G40" s="226">
        <v>84.16</v>
      </c>
      <c r="H40" s="226">
        <v>89.79</v>
      </c>
      <c r="I40" s="100">
        <f t="shared" si="0"/>
        <v>6.68963878326998E-2</v>
      </c>
      <c r="J40" s="226">
        <f t="shared" si="1"/>
        <v>5.6300000000000097</v>
      </c>
      <c r="K40" s="227">
        <v>52.97</v>
      </c>
      <c r="L40" s="227">
        <v>55.39</v>
      </c>
      <c r="M40" s="227">
        <v>61.34</v>
      </c>
      <c r="N40" s="227">
        <v>72.540000000000006</v>
      </c>
      <c r="O40" s="227">
        <v>72.58</v>
      </c>
      <c r="P40" s="100">
        <f t="shared" si="2"/>
        <v>5.514199062583991E-4</v>
      </c>
      <c r="Q40" s="226">
        <f t="shared" si="3"/>
        <v>3.9999999999992042E-2</v>
      </c>
    </row>
    <row r="41" spans="2:17" x14ac:dyDescent="0.25">
      <c r="B41" s="99" t="s">
        <v>70</v>
      </c>
      <c r="C41" s="226">
        <v>27.82</v>
      </c>
      <c r="D41" s="226">
        <v>34.1</v>
      </c>
      <c r="E41" s="226">
        <v>40.229999999999997</v>
      </c>
      <c r="F41" s="226">
        <v>46.85</v>
      </c>
      <c r="G41" s="226">
        <v>49.34</v>
      </c>
      <c r="H41" s="226">
        <v>51.98</v>
      </c>
      <c r="I41" s="100">
        <f t="shared" si="0"/>
        <v>5.3506282934738358E-2</v>
      </c>
      <c r="J41" s="226">
        <f t="shared" si="1"/>
        <v>2.6399999999999935</v>
      </c>
      <c r="K41" s="227">
        <v>35.9</v>
      </c>
      <c r="L41" s="227">
        <v>39.840000000000003</v>
      </c>
      <c r="M41" s="227">
        <v>36.619999999999997</v>
      </c>
      <c r="N41" s="227">
        <v>38.79</v>
      </c>
      <c r="O41" s="227">
        <v>39.17</v>
      </c>
      <c r="P41" s="100">
        <f t="shared" si="2"/>
        <v>9.7963392626967405E-3</v>
      </c>
      <c r="Q41" s="226">
        <f t="shared" si="3"/>
        <v>0.38000000000000256</v>
      </c>
    </row>
    <row r="42" spans="2:17" x14ac:dyDescent="0.25">
      <c r="B42" s="93" t="s">
        <v>54</v>
      </c>
      <c r="C42" s="228">
        <v>50.94</v>
      </c>
      <c r="D42" s="228">
        <v>53.72</v>
      </c>
      <c r="E42" s="228">
        <v>88.72</v>
      </c>
      <c r="F42" s="228">
        <v>109.01</v>
      </c>
      <c r="G42" s="228">
        <v>119.74</v>
      </c>
      <c r="H42" s="228">
        <v>101.6</v>
      </c>
      <c r="I42" s="102">
        <f t="shared" si="0"/>
        <v>-0.15149490562886259</v>
      </c>
      <c r="J42" s="228">
        <f t="shared" si="1"/>
        <v>-18.14</v>
      </c>
      <c r="K42" s="229">
        <v>101.08</v>
      </c>
      <c r="L42" s="229">
        <v>115.91</v>
      </c>
      <c r="M42" s="229">
        <v>131.32</v>
      </c>
      <c r="N42" s="229">
        <v>103.28</v>
      </c>
      <c r="O42" s="229">
        <v>102.59</v>
      </c>
      <c r="P42" s="102">
        <f t="shared" si="2"/>
        <v>-6.6808675445391152E-3</v>
      </c>
      <c r="Q42" s="228">
        <f t="shared" si="3"/>
        <v>-0.68999999999999773</v>
      </c>
    </row>
    <row r="43" spans="2:17" x14ac:dyDescent="0.25">
      <c r="B43" s="96" t="s">
        <v>62</v>
      </c>
      <c r="C43" s="224">
        <v>56.41</v>
      </c>
      <c r="D43" s="224">
        <v>62.75</v>
      </c>
      <c r="E43" s="224">
        <v>96.52</v>
      </c>
      <c r="F43" s="224">
        <v>120.21</v>
      </c>
      <c r="G43" s="224">
        <v>129.44</v>
      </c>
      <c r="H43" s="224">
        <v>106.42</v>
      </c>
      <c r="I43" s="98">
        <f t="shared" si="0"/>
        <v>-0.17784301606922126</v>
      </c>
      <c r="J43" s="224">
        <f t="shared" si="1"/>
        <v>-23.019999999999996</v>
      </c>
      <c r="K43" s="225">
        <v>112.95</v>
      </c>
      <c r="L43" s="225">
        <v>128.81</v>
      </c>
      <c r="M43" s="225">
        <v>145.46</v>
      </c>
      <c r="N43" s="225">
        <v>109.81</v>
      </c>
      <c r="O43" s="225">
        <v>111.08</v>
      </c>
      <c r="P43" s="98">
        <f t="shared" si="2"/>
        <v>1.1565431199344278E-2</v>
      </c>
      <c r="Q43" s="224">
        <f t="shared" si="3"/>
        <v>1.269999999999996</v>
      </c>
    </row>
    <row r="44" spans="2:17" x14ac:dyDescent="0.25">
      <c r="B44" s="99" t="s">
        <v>63</v>
      </c>
      <c r="C44" s="226">
        <v>0</v>
      </c>
      <c r="D44" s="226">
        <v>65.540000000000006</v>
      </c>
      <c r="E44" s="226">
        <v>100.75</v>
      </c>
      <c r="F44" s="226">
        <v>127.89</v>
      </c>
      <c r="G44" s="226">
        <v>135.86000000000001</v>
      </c>
      <c r="H44" s="226">
        <v>108.32</v>
      </c>
      <c r="I44" s="100">
        <f t="shared" si="0"/>
        <v>-0.20270867069041676</v>
      </c>
      <c r="J44" s="226">
        <f t="shared" si="1"/>
        <v>-27.54000000000002</v>
      </c>
      <c r="K44" s="227">
        <v>118.45</v>
      </c>
      <c r="L44" s="227">
        <v>136.18</v>
      </c>
      <c r="M44" s="227">
        <v>152.19999999999999</v>
      </c>
      <c r="N44" s="227">
        <v>111.71</v>
      </c>
      <c r="O44" s="227">
        <v>115.04</v>
      </c>
      <c r="P44" s="100">
        <f t="shared" si="2"/>
        <v>2.9809327723570034E-2</v>
      </c>
      <c r="Q44" s="226">
        <f t="shared" si="3"/>
        <v>3.3300000000000125</v>
      </c>
    </row>
    <row r="45" spans="2:17" x14ac:dyDescent="0.25">
      <c r="B45" s="99" t="s">
        <v>70</v>
      </c>
      <c r="C45" s="226">
        <v>0</v>
      </c>
      <c r="D45" s="226">
        <v>51.57</v>
      </c>
      <c r="E45" s="226">
        <v>79.3</v>
      </c>
      <c r="F45" s="226">
        <v>89.45</v>
      </c>
      <c r="G45" s="226">
        <v>103.35</v>
      </c>
      <c r="H45" s="226">
        <v>98.71</v>
      </c>
      <c r="I45" s="100">
        <f t="shared" si="0"/>
        <v>-4.4895984518626086E-2</v>
      </c>
      <c r="J45" s="226">
        <f t="shared" si="1"/>
        <v>-4.6400000000000006</v>
      </c>
      <c r="K45" s="227">
        <v>90.59</v>
      </c>
      <c r="L45" s="227">
        <v>98.86</v>
      </c>
      <c r="M45" s="227">
        <v>118.06</v>
      </c>
      <c r="N45" s="227">
        <v>102.09</v>
      </c>
      <c r="O45" s="227">
        <v>94.98</v>
      </c>
      <c r="P45" s="100">
        <f t="shared" si="2"/>
        <v>-6.9644431384072836E-2</v>
      </c>
      <c r="Q45" s="226">
        <f t="shared" si="3"/>
        <v>-7.1099999999999994</v>
      </c>
    </row>
    <row r="46" spans="2:17" x14ac:dyDescent="0.25">
      <c r="B46" s="96" t="s">
        <v>65</v>
      </c>
      <c r="C46" s="224">
        <v>31.82</v>
      </c>
      <c r="D46" s="224">
        <v>24.11</v>
      </c>
      <c r="E46" s="224">
        <v>48.07</v>
      </c>
      <c r="F46" s="224">
        <v>55.12</v>
      </c>
      <c r="G46" s="224">
        <v>69.489999999999995</v>
      </c>
      <c r="H46" s="224">
        <v>77.48</v>
      </c>
      <c r="I46" s="98">
        <f t="shared" si="0"/>
        <v>0.11498057274427986</v>
      </c>
      <c r="J46" s="224">
        <f t="shared" si="1"/>
        <v>7.9900000000000091</v>
      </c>
      <c r="K46" s="225">
        <v>39.25</v>
      </c>
      <c r="L46" s="225">
        <v>48.64</v>
      </c>
      <c r="M46" s="225">
        <v>57.59</v>
      </c>
      <c r="N46" s="225">
        <v>70.67</v>
      </c>
      <c r="O46" s="225">
        <v>63.59</v>
      </c>
      <c r="P46" s="98">
        <f t="shared" si="2"/>
        <v>-0.10018395358709498</v>
      </c>
      <c r="Q46" s="224">
        <f t="shared" si="3"/>
        <v>-7.0799999999999983</v>
      </c>
    </row>
    <row r="47" spans="2:17" x14ac:dyDescent="0.25">
      <c r="B47" s="93" t="s">
        <v>55</v>
      </c>
      <c r="C47" s="228">
        <v>22.7</v>
      </c>
      <c r="D47" s="228">
        <v>29.35</v>
      </c>
      <c r="E47" s="228">
        <v>43.18</v>
      </c>
      <c r="F47" s="228">
        <v>54</v>
      </c>
      <c r="G47" s="228">
        <v>56.56</v>
      </c>
      <c r="H47" s="228">
        <v>58.49</v>
      </c>
      <c r="I47" s="102">
        <f t="shared" si="0"/>
        <v>3.4123055162659011E-2</v>
      </c>
      <c r="J47" s="228">
        <f t="shared" si="1"/>
        <v>1.9299999999999997</v>
      </c>
      <c r="K47" s="229">
        <v>36.11</v>
      </c>
      <c r="L47" s="229">
        <v>43.74</v>
      </c>
      <c r="M47" s="229">
        <v>39.58</v>
      </c>
      <c r="N47" s="229">
        <v>42.01</v>
      </c>
      <c r="O47" s="229">
        <v>62.02</v>
      </c>
      <c r="P47" s="102">
        <f t="shared" si="2"/>
        <v>0.4763151630564153</v>
      </c>
      <c r="Q47" s="228">
        <f t="shared" si="3"/>
        <v>20.010000000000005</v>
      </c>
    </row>
    <row r="48" spans="2:17" x14ac:dyDescent="0.25">
      <c r="B48" s="96" t="s">
        <v>62</v>
      </c>
      <c r="C48" s="224">
        <v>22.26</v>
      </c>
      <c r="D48" s="224">
        <v>29.29</v>
      </c>
      <c r="E48" s="224">
        <v>43.74</v>
      </c>
      <c r="F48" s="224">
        <v>53.7</v>
      </c>
      <c r="G48" s="224">
        <v>58.12</v>
      </c>
      <c r="H48" s="224">
        <v>60.3</v>
      </c>
      <c r="I48" s="98">
        <f t="shared" si="0"/>
        <v>3.7508602890571119E-2</v>
      </c>
      <c r="J48" s="224">
        <f t="shared" si="1"/>
        <v>2.1799999999999997</v>
      </c>
      <c r="K48" s="225">
        <v>36.25</v>
      </c>
      <c r="L48" s="225">
        <v>43.06</v>
      </c>
      <c r="M48" s="225">
        <v>40.200000000000003</v>
      </c>
      <c r="N48" s="225">
        <v>42.25</v>
      </c>
      <c r="O48" s="225">
        <v>65.59</v>
      </c>
      <c r="P48" s="98">
        <f t="shared" si="2"/>
        <v>0.55242603550295866</v>
      </c>
      <c r="Q48" s="224">
        <f t="shared" si="3"/>
        <v>23.340000000000003</v>
      </c>
    </row>
    <row r="49" spans="2:17" x14ac:dyDescent="0.25">
      <c r="B49" s="99" t="s">
        <v>63</v>
      </c>
      <c r="C49" s="226">
        <v>22.57</v>
      </c>
      <c r="D49" s="226">
        <v>31.13</v>
      </c>
      <c r="E49" s="226">
        <v>47.77</v>
      </c>
      <c r="F49" s="226">
        <v>58.76</v>
      </c>
      <c r="G49" s="226">
        <v>61.8</v>
      </c>
      <c r="H49" s="226">
        <v>64.489999999999995</v>
      </c>
      <c r="I49" s="100">
        <f t="shared" si="0"/>
        <v>4.3527508090614786E-2</v>
      </c>
      <c r="J49" s="226">
        <f t="shared" si="1"/>
        <v>2.6899999999999977</v>
      </c>
      <c r="K49" s="227">
        <v>40.590000000000003</v>
      </c>
      <c r="L49" s="227">
        <v>46.48</v>
      </c>
      <c r="M49" s="227">
        <v>41.67</v>
      </c>
      <c r="N49" s="227">
        <v>44.29</v>
      </c>
      <c r="O49" s="227">
        <v>75.17</v>
      </c>
      <c r="P49" s="100">
        <f t="shared" si="2"/>
        <v>0.69722284940167079</v>
      </c>
      <c r="Q49" s="226">
        <f t="shared" si="3"/>
        <v>30.880000000000003</v>
      </c>
    </row>
    <row r="50" spans="2:17" x14ac:dyDescent="0.25">
      <c r="B50" s="99" t="s">
        <v>70</v>
      </c>
      <c r="C50" s="226">
        <v>21.23</v>
      </c>
      <c r="D50" s="226">
        <v>23.12</v>
      </c>
      <c r="E50" s="226">
        <v>33.61</v>
      </c>
      <c r="F50" s="226">
        <v>39.25</v>
      </c>
      <c r="G50" s="226">
        <v>48.36</v>
      </c>
      <c r="H50" s="226">
        <v>49.31</v>
      </c>
      <c r="I50" s="100">
        <f t="shared" si="0"/>
        <v>1.9644334160463295E-2</v>
      </c>
      <c r="J50" s="226">
        <f t="shared" si="1"/>
        <v>0.95000000000000284</v>
      </c>
      <c r="K50" s="227">
        <v>25.88</v>
      </c>
      <c r="L50" s="227">
        <v>32.79</v>
      </c>
      <c r="M50" s="227">
        <v>36.159999999999997</v>
      </c>
      <c r="N50" s="227">
        <v>36.619999999999997</v>
      </c>
      <c r="O50" s="227">
        <v>39.270000000000003</v>
      </c>
      <c r="P50" s="100">
        <f t="shared" si="2"/>
        <v>7.2364827962861922E-2</v>
      </c>
      <c r="Q50" s="226">
        <f t="shared" si="3"/>
        <v>2.6500000000000057</v>
      </c>
    </row>
    <row r="51" spans="2:17" x14ac:dyDescent="0.25">
      <c r="B51" s="96" t="s">
        <v>65</v>
      </c>
      <c r="C51" s="224">
        <v>16.5</v>
      </c>
      <c r="D51" s="224">
        <v>23.32</v>
      </c>
      <c r="E51" s="224">
        <v>69.849999999999994</v>
      </c>
      <c r="F51" s="224">
        <v>82.76</v>
      </c>
      <c r="G51" s="224">
        <v>71.290000000000006</v>
      </c>
      <c r="H51" s="224">
        <v>74.64</v>
      </c>
      <c r="I51" s="98">
        <f t="shared" si="0"/>
        <v>4.6991162855940516E-2</v>
      </c>
      <c r="J51" s="224">
        <f t="shared" si="1"/>
        <v>3.3499999999999943</v>
      </c>
      <c r="K51" s="225">
        <v>75.7</v>
      </c>
      <c r="L51" s="225">
        <v>83.94</v>
      </c>
      <c r="M51" s="225">
        <v>34.659999999999997</v>
      </c>
      <c r="N51" s="225">
        <v>86.08</v>
      </c>
      <c r="O51" s="225">
        <v>74.599999999999994</v>
      </c>
      <c r="P51" s="98">
        <f t="shared" si="2"/>
        <v>-0.13336431226765799</v>
      </c>
      <c r="Q51" s="224">
        <f t="shared" si="3"/>
        <v>-11.480000000000004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74F1-86E9-4045-AF74-2F4B64F9AA77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D050-D335-4E50-AB4E-F56D8E9953B1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322</v>
      </c>
      <c r="C1" s="1"/>
      <c r="D1" s="1"/>
      <c r="F1" s="230"/>
      <c r="G1" s="230"/>
      <c r="H1" s="230"/>
      <c r="J1" s="230"/>
    </row>
    <row r="3" spans="1:31" s="4" customFormat="1" ht="25.5" customHeight="1" thickBot="1" x14ac:dyDescent="0.3">
      <c r="B3" s="66" t="s">
        <v>323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172" t="s">
        <v>274</v>
      </c>
      <c r="D5" s="172" t="s">
        <v>275</v>
      </c>
      <c r="E5" s="172" t="s">
        <v>276</v>
      </c>
      <c r="F5" s="172" t="s">
        <v>277</v>
      </c>
      <c r="G5" s="173" t="str">
        <f>CONCATENATE("var. ",RIGHT(F5,2),"/",RIGHT(E5,2))</f>
        <v>var. 24/23</v>
      </c>
      <c r="H5" s="173" t="str">
        <f>CONCATENATE("dif. ",RIGHT(F5,2),"/",RIGHT(E5,2))</f>
        <v>dif. 24/23</v>
      </c>
      <c r="I5" s="173" t="str">
        <f>CONCATENATE("%/s total España ",RIGHT(F5,4))</f>
        <v>%/s total España 2024</v>
      </c>
      <c r="J5" s="172" t="s">
        <v>278</v>
      </c>
      <c r="K5" s="173" t="str">
        <f>CONCATENATE("var. ",RIGHT(J5,2),"/",RIGHT(F5,2))</f>
        <v>var. 25/24</v>
      </c>
      <c r="L5" s="173" t="str">
        <f>CONCATENATE("dif. ",RIGHT(J5,2),"/",RIGHT(F5,2))</f>
        <v>dif. 25/24</v>
      </c>
      <c r="M5" s="173" t="str">
        <f>CONCATENATE("%/s total España ",RIGHT(J5,4))</f>
        <v>%/s total España 2025</v>
      </c>
      <c r="N5" s="172" t="s">
        <v>279</v>
      </c>
      <c r="O5" s="173" t="str">
        <f>CONCATENATE("var. ",RIGHT(N5,2),"/",RIGHT(J5,2))</f>
        <v>var. 26/25</v>
      </c>
      <c r="P5" s="173" t="str">
        <f>CONCATENATE("dif. ",RIGHT(N5,2),"/",RIGHT(J5,2))</f>
        <v>dif. 26/25</v>
      </c>
      <c r="Q5" s="173" t="str">
        <f>CONCATENATE("var. ",RIGHT(N5,2),"/",RIGHT(C5,2))</f>
        <v>var. 26/21</v>
      </c>
      <c r="R5" s="173" t="str">
        <f>CONCATENATE("dif. ",RIGHT(N5,2),"/",RIGHT(C5,2))</f>
        <v>dif. 26/21</v>
      </c>
      <c r="S5" s="173" t="str">
        <f>CONCATENATE("%/s total España ",RIGHT(N5,4))</f>
        <v>%/s total España 2026</v>
      </c>
      <c r="T5" s="173" t="str">
        <f>CONCATENATE("%/s total Turistas ",RIGHT(N5,4))</f>
        <v>%/s total Turistas 2026</v>
      </c>
      <c r="AE5" s="1"/>
    </row>
    <row r="6" spans="1:31" s="4" customFormat="1" ht="18.75" x14ac:dyDescent="0.3">
      <c r="B6" s="231" t="s">
        <v>180</v>
      </c>
      <c r="C6" s="232">
        <v>44078</v>
      </c>
      <c r="D6" s="232">
        <v>145637</v>
      </c>
      <c r="E6" s="232">
        <v>159812</v>
      </c>
      <c r="F6" s="232">
        <v>167855</v>
      </c>
      <c r="G6" s="233">
        <f t="shared" ref="G6:G11" si="0">F6/E6-1</f>
        <v>5.0327885265186501E-2</v>
      </c>
      <c r="H6" s="232">
        <f t="shared" ref="H6:H11" si="1">F6-E6</f>
        <v>8043</v>
      </c>
      <c r="I6" s="233"/>
      <c r="J6" s="232">
        <v>164017</v>
      </c>
      <c r="K6" s="233">
        <f t="shared" ref="K6:K11" si="2">J6/F6-1</f>
        <v>-2.2864972744332857E-2</v>
      </c>
      <c r="L6" s="232">
        <f t="shared" ref="L6:L11" si="3">J6-F6</f>
        <v>-3838</v>
      </c>
      <c r="M6" s="233"/>
      <c r="N6" s="232">
        <v>168720</v>
      </c>
      <c r="O6" s="233">
        <f t="shared" ref="O6:O11" si="4">N6/J6-1</f>
        <v>2.8673856978240098E-2</v>
      </c>
      <c r="P6" s="232">
        <f t="shared" ref="P6:P11" si="5">N6-J6</f>
        <v>4703</v>
      </c>
      <c r="Q6" s="233">
        <f>N6/C6-1</f>
        <v>2.8277598802123509</v>
      </c>
      <c r="R6" s="232">
        <f>N6-C6</f>
        <v>124642</v>
      </c>
      <c r="S6" s="233"/>
      <c r="T6" s="233"/>
      <c r="V6" s="29"/>
      <c r="AE6" s="1"/>
    </row>
    <row r="7" spans="1:31" ht="18.75" x14ac:dyDescent="0.3">
      <c r="A7" s="4"/>
      <c r="B7" s="231" t="s">
        <v>181</v>
      </c>
      <c r="C7" s="232">
        <v>23814</v>
      </c>
      <c r="D7" s="232">
        <v>15534</v>
      </c>
      <c r="E7" s="232">
        <v>20487</v>
      </c>
      <c r="F7" s="232">
        <v>15171</v>
      </c>
      <c r="G7" s="233">
        <f t="shared" si="0"/>
        <v>-0.25948162249231221</v>
      </c>
      <c r="H7" s="232">
        <f t="shared" si="1"/>
        <v>-5316</v>
      </c>
      <c r="I7" s="233">
        <f>F7/$F$7</f>
        <v>1</v>
      </c>
      <c r="J7" s="232">
        <v>15669</v>
      </c>
      <c r="K7" s="233">
        <f t="shared" si="2"/>
        <v>3.2825786039153648E-2</v>
      </c>
      <c r="L7" s="232">
        <f t="shared" si="3"/>
        <v>498</v>
      </c>
      <c r="M7" s="233">
        <f>J7/$J$7</f>
        <v>1</v>
      </c>
      <c r="N7" s="232">
        <v>23186</v>
      </c>
      <c r="O7" s="233">
        <f t="shared" si="4"/>
        <v>0.47973706043780706</v>
      </c>
      <c r="P7" s="232">
        <f t="shared" si="5"/>
        <v>7517</v>
      </c>
      <c r="Q7" s="233">
        <f t="shared" ref="Q7:Q11" si="6">N7/C7-1</f>
        <v>-2.6371042244058063E-2</v>
      </c>
      <c r="R7" s="232">
        <f t="shared" ref="R7:R11" si="7">N7-C7</f>
        <v>-628</v>
      </c>
      <c r="S7" s="233">
        <f>N7/$N$7</f>
        <v>1</v>
      </c>
      <c r="T7" s="233">
        <f>N7/$N$6</f>
        <v>0.13742294926505452</v>
      </c>
      <c r="V7" s="29"/>
      <c r="W7" s="81"/>
      <c r="AE7" s="1" t="s">
        <v>182</v>
      </c>
    </row>
    <row r="8" spans="1:31" ht="15.75" x14ac:dyDescent="0.25">
      <c r="A8" s="4"/>
      <c r="B8" s="234" t="s">
        <v>105</v>
      </c>
      <c r="C8" s="235">
        <v>5034</v>
      </c>
      <c r="D8" s="235">
        <v>4983</v>
      </c>
      <c r="E8" s="235">
        <v>6488</v>
      </c>
      <c r="F8" s="235">
        <v>5147</v>
      </c>
      <c r="G8" s="236">
        <f t="shared" si="0"/>
        <v>-0.20668927250308267</v>
      </c>
      <c r="H8" s="235">
        <f t="shared" si="1"/>
        <v>-1341</v>
      </c>
      <c r="I8" s="236">
        <f>F8/$F$7</f>
        <v>0.33926570430426473</v>
      </c>
      <c r="J8" s="235">
        <v>6428</v>
      </c>
      <c r="K8" s="236">
        <f t="shared" si="2"/>
        <v>0.24888284437536434</v>
      </c>
      <c r="L8" s="235">
        <f t="shared" si="3"/>
        <v>1281</v>
      </c>
      <c r="M8" s="236">
        <f>J8/$J$7</f>
        <v>0.41023677324653773</v>
      </c>
      <c r="N8" s="235">
        <v>8514</v>
      </c>
      <c r="O8" s="236">
        <f t="shared" si="4"/>
        <v>0.32451773490976965</v>
      </c>
      <c r="P8" s="235">
        <f t="shared" si="5"/>
        <v>2086</v>
      </c>
      <c r="Q8" s="236">
        <f t="shared" si="6"/>
        <v>0.69129916567342065</v>
      </c>
      <c r="R8" s="235">
        <f t="shared" si="7"/>
        <v>3480</v>
      </c>
      <c r="S8" s="236">
        <f>N8/$N$7</f>
        <v>0.36720434745104802</v>
      </c>
      <c r="T8" s="236">
        <f>N8/$N$6</f>
        <v>5.046230440967283E-2</v>
      </c>
      <c r="V8" s="29"/>
      <c r="W8" s="81"/>
      <c r="AE8" s="1" t="s">
        <v>183</v>
      </c>
    </row>
    <row r="9" spans="1:31" s="4" customFormat="1" x14ac:dyDescent="0.25">
      <c r="B9" s="237" t="s">
        <v>108</v>
      </c>
      <c r="C9" s="238">
        <v>18780</v>
      </c>
      <c r="D9" s="238">
        <v>10551</v>
      </c>
      <c r="E9" s="238">
        <v>13999</v>
      </c>
      <c r="F9" s="238">
        <v>10024</v>
      </c>
      <c r="G9" s="239">
        <f t="shared" si="0"/>
        <v>-0.28394885348953491</v>
      </c>
      <c r="H9" s="240">
        <f t="shared" si="1"/>
        <v>-3975</v>
      </c>
      <c r="I9" s="241">
        <f>F9/$F$7</f>
        <v>0.66073429569573527</v>
      </c>
      <c r="J9" s="238">
        <v>9241</v>
      </c>
      <c r="K9" s="239">
        <f t="shared" si="2"/>
        <v>-7.8112529928172414E-2</v>
      </c>
      <c r="L9" s="240">
        <f t="shared" si="3"/>
        <v>-783</v>
      </c>
      <c r="M9" s="241">
        <f>J9/$J$7</f>
        <v>0.58976322675346227</v>
      </c>
      <c r="N9" s="238">
        <v>14672</v>
      </c>
      <c r="O9" s="239">
        <f t="shared" si="4"/>
        <v>0.58770695812141538</v>
      </c>
      <c r="P9" s="240">
        <f t="shared" si="5"/>
        <v>5431</v>
      </c>
      <c r="Q9" s="239">
        <f t="shared" si="6"/>
        <v>-0.21874334398296058</v>
      </c>
      <c r="R9" s="240">
        <f t="shared" si="7"/>
        <v>-4108</v>
      </c>
      <c r="S9" s="241">
        <f>N9/$N$7</f>
        <v>0.63279565254895198</v>
      </c>
      <c r="T9" s="241">
        <f>N9/$N$6</f>
        <v>8.69606448553817E-2</v>
      </c>
      <c r="V9" s="29"/>
      <c r="W9" s="81"/>
      <c r="AE9" s="1" t="s">
        <v>184</v>
      </c>
    </row>
    <row r="10" spans="1:31" s="4" customFormat="1" x14ac:dyDescent="0.25">
      <c r="B10" s="242" t="s">
        <v>185</v>
      </c>
      <c r="C10" s="29">
        <v>8366</v>
      </c>
      <c r="D10" s="29">
        <v>9141</v>
      </c>
      <c r="E10" s="29">
        <v>12920</v>
      </c>
      <c r="F10" s="29">
        <v>7159</v>
      </c>
      <c r="G10" s="22">
        <f t="shared" si="0"/>
        <v>-0.44589783281733741</v>
      </c>
      <c r="H10" s="20">
        <f t="shared" si="1"/>
        <v>-5761</v>
      </c>
      <c r="I10" s="31">
        <f>F10/$F$7</f>
        <v>0.47188715312108626</v>
      </c>
      <c r="J10" s="29">
        <v>2354</v>
      </c>
      <c r="K10" s="22">
        <f t="shared" si="2"/>
        <v>-0.67118312613493503</v>
      </c>
      <c r="L10" s="20">
        <f t="shared" si="3"/>
        <v>-4805</v>
      </c>
      <c r="M10" s="31">
        <f>J10/$J$7</f>
        <v>0.1502329440296126</v>
      </c>
      <c r="N10" s="29">
        <v>5463</v>
      </c>
      <c r="O10" s="22">
        <f t="shared" si="4"/>
        <v>1.3207306711979609</v>
      </c>
      <c r="P10" s="20">
        <f t="shared" si="5"/>
        <v>3109</v>
      </c>
      <c r="Q10" s="22">
        <f t="shared" si="6"/>
        <v>-0.34699976093712648</v>
      </c>
      <c r="R10" s="20">
        <f t="shared" si="7"/>
        <v>-2903</v>
      </c>
      <c r="S10" s="31">
        <f>N10/$N$7</f>
        <v>0.23561632019322004</v>
      </c>
      <c r="T10" s="31">
        <f>N10/$N$6</f>
        <v>3.2379089615931722E-2</v>
      </c>
      <c r="V10" s="29"/>
      <c r="W10" s="81"/>
      <c r="AE10" s="1" t="s">
        <v>186</v>
      </c>
    </row>
    <row r="11" spans="1:31" s="4" customFormat="1" x14ac:dyDescent="0.25">
      <c r="B11" s="242" t="s">
        <v>187</v>
      </c>
      <c r="C11" s="29">
        <f>C9-C10</f>
        <v>10414</v>
      </c>
      <c r="D11" s="29">
        <f>D9-D10</f>
        <v>1410</v>
      </c>
      <c r="E11" s="29">
        <f>E9-E10</f>
        <v>1079</v>
      </c>
      <c r="F11" s="29">
        <f>F9-F10</f>
        <v>2865</v>
      </c>
      <c r="G11" s="22">
        <f t="shared" si="0"/>
        <v>1.6552363299351249</v>
      </c>
      <c r="H11" s="20">
        <f t="shared" si="1"/>
        <v>1786</v>
      </c>
      <c r="I11" s="31">
        <f>F11/$F$7</f>
        <v>0.18884714257464899</v>
      </c>
      <c r="J11" s="29">
        <f>J9-J10</f>
        <v>6887</v>
      </c>
      <c r="K11" s="22">
        <f t="shared" si="2"/>
        <v>1.4038394415357764</v>
      </c>
      <c r="L11" s="20">
        <f t="shared" si="3"/>
        <v>4022</v>
      </c>
      <c r="M11" s="31">
        <f>J11/$J$7</f>
        <v>0.43953028272384964</v>
      </c>
      <c r="N11" s="29">
        <f>N9-N10</f>
        <v>9209</v>
      </c>
      <c r="O11" s="22">
        <f t="shared" si="4"/>
        <v>0.33715696239291426</v>
      </c>
      <c r="P11" s="20">
        <f t="shared" si="5"/>
        <v>2322</v>
      </c>
      <c r="Q11" s="22">
        <f t="shared" si="6"/>
        <v>-0.1157096216631458</v>
      </c>
      <c r="R11" s="20">
        <f t="shared" si="7"/>
        <v>-1205</v>
      </c>
      <c r="S11" s="31">
        <f>N11/$N$7</f>
        <v>0.39717933235573188</v>
      </c>
      <c r="T11" s="31">
        <f>N11/$N$6</f>
        <v>5.4581555239449978E-2</v>
      </c>
      <c r="V11" s="29"/>
      <c r="W11" s="81"/>
      <c r="AE11" s="1" t="s">
        <v>188</v>
      </c>
    </row>
    <row r="12" spans="1:31" s="4" customFormat="1" ht="7.5" customHeight="1" x14ac:dyDescent="0.25">
      <c r="B12" s="243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AE12" s="1" t="s">
        <v>189</v>
      </c>
    </row>
    <row r="13" spans="1:31" s="4" customFormat="1" x14ac:dyDescent="0.25">
      <c r="B13" s="171" t="s">
        <v>190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AE13" s="1" t="s">
        <v>191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274" t="s">
        <v>192</v>
      </c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85"/>
      <c r="T37" s="85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89"/>
      <c r="F39" s="89"/>
      <c r="G39" s="89"/>
      <c r="H39" s="89"/>
      <c r="I39" s="89"/>
      <c r="J39" s="14">
        <v>2020</v>
      </c>
      <c r="K39" s="14"/>
      <c r="L39" s="14"/>
      <c r="M39" s="14" t="s">
        <v>193</v>
      </c>
      <c r="N39" s="14">
        <v>2021</v>
      </c>
      <c r="O39" s="14" t="s">
        <v>193</v>
      </c>
      <c r="P39" s="14" t="s">
        <v>194</v>
      </c>
      <c r="Q39" s="14" t="s">
        <v>195</v>
      </c>
      <c r="R39" s="14" t="s">
        <v>196</v>
      </c>
      <c r="S39" s="89"/>
      <c r="T39" s="89"/>
      <c r="AE39" s="1"/>
    </row>
    <row r="40" spans="2:31" s="4" customFormat="1" ht="18.75" hidden="1" x14ac:dyDescent="0.3">
      <c r="B40" s="231" t="s">
        <v>180</v>
      </c>
      <c r="C40" s="231"/>
      <c r="D40" s="231"/>
      <c r="E40" s="232"/>
      <c r="F40" s="232"/>
      <c r="G40" s="232"/>
      <c r="H40" s="232"/>
      <c r="I40" s="232"/>
      <c r="J40" s="232">
        <v>1824653</v>
      </c>
      <c r="K40" s="232"/>
      <c r="L40" s="232"/>
      <c r="M40" s="233"/>
      <c r="N40" s="232">
        <v>2354005</v>
      </c>
      <c r="O40" s="233"/>
      <c r="P40" s="233">
        <v>1</v>
      </c>
      <c r="Q40" s="233">
        <v>0.2901110512519367</v>
      </c>
      <c r="R40" s="232">
        <v>529352</v>
      </c>
      <c r="S40" s="244"/>
      <c r="T40" s="244"/>
      <c r="AE40" s="1"/>
    </row>
    <row r="41" spans="2:31" ht="18.75" hidden="1" x14ac:dyDescent="0.3">
      <c r="B41" s="231" t="s">
        <v>181</v>
      </c>
      <c r="C41" s="231"/>
      <c r="D41" s="231"/>
      <c r="E41" s="232"/>
      <c r="F41" s="232"/>
      <c r="G41" s="232"/>
      <c r="H41" s="232"/>
      <c r="I41" s="232"/>
      <c r="J41" s="232">
        <v>603938</v>
      </c>
      <c r="K41" s="232"/>
      <c r="L41" s="232"/>
      <c r="M41" s="233">
        <v>1</v>
      </c>
      <c r="N41" s="232">
        <v>936181</v>
      </c>
      <c r="O41" s="233">
        <v>1</v>
      </c>
      <c r="P41" s="233">
        <v>0.39769711619134201</v>
      </c>
      <c r="Q41" s="233">
        <v>0.55012766211101138</v>
      </c>
      <c r="R41" s="232">
        <v>332243</v>
      </c>
      <c r="S41" s="244"/>
      <c r="T41" s="244"/>
      <c r="AE41" s="1" t="s">
        <v>182</v>
      </c>
    </row>
    <row r="42" spans="2:31" ht="15.75" hidden="1" x14ac:dyDescent="0.25">
      <c r="B42" s="234" t="s">
        <v>105</v>
      </c>
      <c r="C42" s="234"/>
      <c r="D42" s="234"/>
      <c r="E42" s="235"/>
      <c r="F42" s="235"/>
      <c r="G42" s="235"/>
      <c r="H42" s="235"/>
      <c r="I42" s="235"/>
      <c r="J42" s="235">
        <v>276550.36166633503</v>
      </c>
      <c r="K42" s="235"/>
      <c r="L42" s="235"/>
      <c r="M42" s="236">
        <v>0.45791184139155844</v>
      </c>
      <c r="N42" s="235">
        <v>430252.45635520399</v>
      </c>
      <c r="O42" s="236">
        <v>0.4595825554622493</v>
      </c>
      <c r="P42" s="236">
        <v>0.18277465695918402</v>
      </c>
      <c r="Q42" s="236">
        <v>0.55578337978930015</v>
      </c>
      <c r="R42" s="235">
        <v>153702.09468886897</v>
      </c>
      <c r="S42" s="245"/>
      <c r="T42" s="245"/>
      <c r="AE42" s="1" t="s">
        <v>183</v>
      </c>
    </row>
    <row r="43" spans="2:31" s="4" customFormat="1" hidden="1" x14ac:dyDescent="0.25">
      <c r="B43" s="237" t="s">
        <v>108</v>
      </c>
      <c r="C43" s="246"/>
      <c r="D43" s="246"/>
      <c r="E43" s="238"/>
      <c r="F43" s="238"/>
      <c r="G43" s="238"/>
      <c r="H43" s="238"/>
      <c r="I43" s="238"/>
      <c r="J43" s="238">
        <v>327387.63833385095</v>
      </c>
      <c r="K43" s="238"/>
      <c r="L43" s="238"/>
      <c r="M43" s="241">
        <v>0.54208815860874948</v>
      </c>
      <c r="N43" s="238">
        <v>505927.5436448183</v>
      </c>
      <c r="O43" s="241">
        <v>0.54041637636826456</v>
      </c>
      <c r="P43" s="241">
        <v>0.21492203442423372</v>
      </c>
      <c r="Q43" s="239">
        <v>0.54534711884540576</v>
      </c>
      <c r="R43" s="240">
        <v>178539.90531096736</v>
      </c>
      <c r="S43" s="247"/>
      <c r="T43" s="247"/>
      <c r="AE43" s="1" t="s">
        <v>184</v>
      </c>
    </row>
    <row r="44" spans="2:31" s="4" customFormat="1" hidden="1" x14ac:dyDescent="0.25">
      <c r="B44" s="242" t="s">
        <v>185</v>
      </c>
      <c r="C44" s="242"/>
      <c r="D44" s="242"/>
      <c r="E44" s="29"/>
      <c r="F44" s="29"/>
      <c r="G44" s="29"/>
      <c r="H44" s="29"/>
      <c r="I44" s="29"/>
      <c r="J44" s="29">
        <v>242109.12821622068</v>
      </c>
      <c r="K44" s="29"/>
      <c r="L44" s="29"/>
      <c r="M44" s="31">
        <v>0.4008840778626625</v>
      </c>
      <c r="N44" s="29">
        <v>391384.01224089495</v>
      </c>
      <c r="O44" s="31">
        <v>0.41806446855992052</v>
      </c>
      <c r="P44" s="31">
        <v>0.16626303352834634</v>
      </c>
      <c r="Q44" s="22">
        <v>0.61656033014732592</v>
      </c>
      <c r="R44" s="20">
        <v>149274.88402467428</v>
      </c>
      <c r="S44" s="20"/>
      <c r="T44" s="20"/>
      <c r="AE44" s="1" t="s">
        <v>186</v>
      </c>
    </row>
    <row r="45" spans="2:31" s="4" customFormat="1" hidden="1" x14ac:dyDescent="0.25">
      <c r="B45" s="242" t="s">
        <v>187</v>
      </c>
      <c r="C45" s="242"/>
      <c r="D45" s="242"/>
      <c r="E45" s="29"/>
      <c r="F45" s="29"/>
      <c r="G45" s="29"/>
      <c r="H45" s="29"/>
      <c r="I45" s="29"/>
      <c r="J45" s="29">
        <v>85278.510117630256</v>
      </c>
      <c r="K45" s="29"/>
      <c r="L45" s="29"/>
      <c r="M45" s="31">
        <v>0.14120408074608695</v>
      </c>
      <c r="N45" s="29">
        <v>114543.53140392336</v>
      </c>
      <c r="O45" s="31">
        <v>0.12235190780834407</v>
      </c>
      <c r="P45" s="31">
        <v>4.8659000895887379E-2</v>
      </c>
      <c r="Q45" s="22">
        <v>0.34316994100771625</v>
      </c>
      <c r="R45" s="20">
        <v>29265.021286293108</v>
      </c>
      <c r="S45" s="20"/>
      <c r="T45" s="20"/>
      <c r="AE45" s="1" t="s">
        <v>188</v>
      </c>
    </row>
    <row r="46" spans="2:31" s="4" customFormat="1" ht="7.5" hidden="1" customHeight="1" x14ac:dyDescent="0.25"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AE46" s="1" t="s">
        <v>189</v>
      </c>
    </row>
    <row r="47" spans="2:31" s="4" customFormat="1" hidden="1" x14ac:dyDescent="0.25">
      <c r="B47" s="292" t="s">
        <v>190</v>
      </c>
      <c r="C47" s="292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49"/>
      <c r="T47" s="49"/>
      <c r="AE47" s="1" t="s">
        <v>191</v>
      </c>
    </row>
    <row r="48" spans="2:31" s="4" customFormat="1" hidden="1" x14ac:dyDescent="0.25">
      <c r="AE48" s="1"/>
    </row>
    <row r="49" spans="5:12" hidden="1" x14ac:dyDescent="0.25">
      <c r="E49" s="125"/>
      <c r="F49" s="125"/>
      <c r="G49" s="125"/>
      <c r="H49" s="125"/>
      <c r="I49" s="125"/>
      <c r="J49" s="125">
        <v>0.54208815860874948</v>
      </c>
      <c r="K49" s="125"/>
      <c r="L49" s="125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66" t="s">
        <v>323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185">
        <v>2021</v>
      </c>
      <c r="D123" s="185">
        <v>2022</v>
      </c>
      <c r="E123" s="185">
        <v>2023</v>
      </c>
      <c r="F123" s="185">
        <v>2024</v>
      </c>
      <c r="G123" s="173" t="str">
        <f>CONCATENATE("var. ",RIGHT(F123,2),"/",RIGHT(E123,2))</f>
        <v>var. 24/23</v>
      </c>
      <c r="H123" s="173" t="str">
        <f>CONCATENATE("dif. ",RIGHT(F123,2),"/",RIGHT(E123,2))</f>
        <v>dif. 24/23</v>
      </c>
      <c r="I123" s="173" t="str">
        <f>CONCATENATE("%/s total España ",RIGHT(F123,4))</f>
        <v>%/s total España 2024</v>
      </c>
      <c r="J123" s="185">
        <v>2025</v>
      </c>
      <c r="K123" s="173" t="str">
        <f>CONCATENATE("%/s total España ",RIGHT(J123,4))</f>
        <v>%/s total España 2025</v>
      </c>
      <c r="L123" s="173" t="str">
        <f>CONCATENATE("var. ",RIGHT(J123,2),"/",RIGHT(F123,2))</f>
        <v>var. 25/24</v>
      </c>
      <c r="M123" s="173" t="str">
        <f>CONCATENATE("dif. ",RIGHT(J123,2),"/",RIGHT(F123,2))</f>
        <v>dif. 25/24</v>
      </c>
      <c r="N123" s="173" t="str">
        <f>CONCATENATE("var. ",RIGHT(J123,2),"/",RIGHT(D123,2))</f>
        <v>var. 25/22</v>
      </c>
      <c r="O123" s="173" t="str">
        <f>CONCATENATE("dif. ",RIGHT(J123,2),"/",RIGHT(D123,2))</f>
        <v>dif. 25/22</v>
      </c>
      <c r="Z123" s="1"/>
      <c r="AE123"/>
    </row>
    <row r="124" spans="2:31" ht="18.75" x14ac:dyDescent="0.3">
      <c r="B124" s="231" t="s">
        <v>180</v>
      </c>
      <c r="C124" s="232">
        <v>140346</v>
      </c>
      <c r="D124" s="232">
        <v>257142</v>
      </c>
      <c r="E124" s="232">
        <v>280769</v>
      </c>
      <c r="F124" s="232">
        <v>288350</v>
      </c>
      <c r="G124" s="233">
        <f t="shared" ref="G124:G129" si="8">F124/E124-1</f>
        <v>2.7000844110282918E-2</v>
      </c>
      <c r="H124" s="232">
        <f t="shared" ref="H124:H129" si="9">F124-E124</f>
        <v>7581</v>
      </c>
      <c r="I124" s="233"/>
      <c r="J124" s="232">
        <v>287664</v>
      </c>
      <c r="K124" s="233"/>
      <c r="L124" s="233">
        <f t="shared" ref="L124:L129" si="10">J124/F124-1</f>
        <v>-2.3790532339170722E-3</v>
      </c>
      <c r="M124" s="232">
        <f t="shared" ref="M124:M129" si="11">J124-F124</f>
        <v>-686</v>
      </c>
      <c r="N124" s="233">
        <f t="shared" ref="N124:N129" si="12">J124/D124-1</f>
        <v>0.11869706232354105</v>
      </c>
      <c r="O124" s="232">
        <f t="shared" ref="O124:O129" si="13">J124-D124</f>
        <v>30522</v>
      </c>
      <c r="Z124" s="1"/>
      <c r="AE124"/>
    </row>
    <row r="125" spans="2:31" ht="18.75" x14ac:dyDescent="0.3">
      <c r="B125" s="231" t="s">
        <v>181</v>
      </c>
      <c r="C125" s="232">
        <v>45216</v>
      </c>
      <c r="D125" s="232">
        <v>29086</v>
      </c>
      <c r="E125" s="232">
        <v>33671</v>
      </c>
      <c r="F125" s="232">
        <v>29209</v>
      </c>
      <c r="G125" s="233">
        <f t="shared" si="8"/>
        <v>-0.13251759674497343</v>
      </c>
      <c r="H125" s="232">
        <f t="shared" si="9"/>
        <v>-4462</v>
      </c>
      <c r="I125" s="233">
        <f>F125/$F$7</f>
        <v>1.9253180409992749</v>
      </c>
      <c r="J125" s="232">
        <v>32990</v>
      </c>
      <c r="K125" s="233">
        <f>J125/$J$125</f>
        <v>1</v>
      </c>
      <c r="L125" s="233">
        <f t="shared" si="10"/>
        <v>0.12944640350576875</v>
      </c>
      <c r="M125" s="232">
        <f t="shared" si="11"/>
        <v>3781</v>
      </c>
      <c r="N125" s="233">
        <f t="shared" si="12"/>
        <v>0.13422265007219969</v>
      </c>
      <c r="O125" s="232">
        <f t="shared" si="13"/>
        <v>3904</v>
      </c>
      <c r="Z125" s="1"/>
      <c r="AE125"/>
    </row>
    <row r="126" spans="2:31" ht="15.75" x14ac:dyDescent="0.25">
      <c r="B126" s="234" t="s">
        <v>105</v>
      </c>
      <c r="C126" s="235">
        <v>11021</v>
      </c>
      <c r="D126" s="235">
        <v>9118</v>
      </c>
      <c r="E126" s="235">
        <v>11319</v>
      </c>
      <c r="F126" s="235">
        <v>10833</v>
      </c>
      <c r="G126" s="236">
        <f t="shared" si="8"/>
        <v>-4.2936655181553096E-2</v>
      </c>
      <c r="H126" s="235">
        <f t="shared" si="9"/>
        <v>-486</v>
      </c>
      <c r="I126" s="236">
        <f>F126/$F$7</f>
        <v>0.71405971920110733</v>
      </c>
      <c r="J126" s="235">
        <v>13384</v>
      </c>
      <c r="K126" s="236">
        <f>J126/$J$125</f>
        <v>0.40569869657471963</v>
      </c>
      <c r="L126" s="236">
        <f t="shared" si="10"/>
        <v>0.23548416874365374</v>
      </c>
      <c r="M126" s="235">
        <f t="shared" si="11"/>
        <v>2551</v>
      </c>
      <c r="N126" s="236">
        <f t="shared" si="12"/>
        <v>0.4678657600350955</v>
      </c>
      <c r="O126" s="235">
        <f t="shared" si="13"/>
        <v>4266</v>
      </c>
      <c r="Z126" s="1"/>
      <c r="AE126"/>
    </row>
    <row r="127" spans="2:31" x14ac:dyDescent="0.25">
      <c r="B127" s="237" t="s">
        <v>108</v>
      </c>
      <c r="C127" s="238">
        <v>34195</v>
      </c>
      <c r="D127" s="238">
        <v>19968</v>
      </c>
      <c r="E127" s="238">
        <v>22352</v>
      </c>
      <c r="F127" s="238">
        <v>18376</v>
      </c>
      <c r="G127" s="239">
        <f t="shared" si="8"/>
        <v>-0.17788117394416603</v>
      </c>
      <c r="H127" s="240">
        <f t="shared" si="9"/>
        <v>-3976</v>
      </c>
      <c r="I127" s="241">
        <f>F127/$F$7</f>
        <v>1.2112583217981676</v>
      </c>
      <c r="J127" s="238">
        <v>19606</v>
      </c>
      <c r="K127" s="241">
        <f>J127/$J$125</f>
        <v>0.59430130342528042</v>
      </c>
      <c r="L127" s="239">
        <f t="shared" si="10"/>
        <v>6.693513278188945E-2</v>
      </c>
      <c r="M127" s="240">
        <f t="shared" si="11"/>
        <v>1230</v>
      </c>
      <c r="N127" s="239">
        <f t="shared" si="12"/>
        <v>-1.8129006410256387E-2</v>
      </c>
      <c r="O127" s="240">
        <f t="shared" si="13"/>
        <v>-362</v>
      </c>
      <c r="Z127" s="1"/>
      <c r="AE127"/>
    </row>
    <row r="128" spans="2:31" x14ac:dyDescent="0.25">
      <c r="B128" s="242" t="s">
        <v>185</v>
      </c>
      <c r="C128" s="29">
        <v>22992</v>
      </c>
      <c r="D128" s="29">
        <v>14923</v>
      </c>
      <c r="E128" s="29">
        <v>19841</v>
      </c>
      <c r="F128" s="29">
        <v>14724</v>
      </c>
      <c r="G128" s="22">
        <f t="shared" si="8"/>
        <v>-0.25790030744418124</v>
      </c>
      <c r="H128" s="20">
        <f t="shared" si="9"/>
        <v>-5117</v>
      </c>
      <c r="I128" s="31">
        <f>F128/$F$7</f>
        <v>0.97053589084437408</v>
      </c>
      <c r="J128" s="29">
        <v>4249</v>
      </c>
      <c r="K128" s="31">
        <f>J128/$J$125</f>
        <v>0.12879660503182783</v>
      </c>
      <c r="L128" s="22">
        <f t="shared" si="10"/>
        <v>-0.71142352621570226</v>
      </c>
      <c r="M128" s="20">
        <f t="shared" si="11"/>
        <v>-10475</v>
      </c>
      <c r="N128" s="22">
        <f t="shared" si="12"/>
        <v>-0.71527172820478457</v>
      </c>
      <c r="O128" s="20">
        <f t="shared" si="13"/>
        <v>-10674</v>
      </c>
      <c r="Z128" s="1"/>
      <c r="AE128"/>
    </row>
    <row r="129" spans="2:31" x14ac:dyDescent="0.25">
      <c r="B129" s="242" t="s">
        <v>187</v>
      </c>
      <c r="C129" s="29">
        <f>C127-C128</f>
        <v>11203</v>
      </c>
      <c r="D129" s="29">
        <f>D127-D128</f>
        <v>5045</v>
      </c>
      <c r="E129" s="29">
        <f>E127-E128</f>
        <v>2511</v>
      </c>
      <c r="F129" s="29">
        <f>F127-F128</f>
        <v>3652</v>
      </c>
      <c r="G129" s="22">
        <f t="shared" si="8"/>
        <v>0.45440063719633605</v>
      </c>
      <c r="H129" s="20">
        <f t="shared" si="9"/>
        <v>1141</v>
      </c>
      <c r="I129" s="31">
        <f>F129/$F$7</f>
        <v>0.24072243095379342</v>
      </c>
      <c r="J129" s="29">
        <f>J127-J128</f>
        <v>15357</v>
      </c>
      <c r="K129" s="31">
        <f>J129/$J$125</f>
        <v>0.46550469839345254</v>
      </c>
      <c r="L129" s="22">
        <f t="shared" si="10"/>
        <v>3.2050930996714131</v>
      </c>
      <c r="M129" s="20">
        <f t="shared" si="11"/>
        <v>11705</v>
      </c>
      <c r="N129" s="22">
        <f t="shared" si="12"/>
        <v>2.0440039643211101</v>
      </c>
      <c r="O129" s="20">
        <f t="shared" si="13"/>
        <v>10312</v>
      </c>
      <c r="Z129" s="1"/>
      <c r="AE129"/>
    </row>
    <row r="130" spans="2:31" x14ac:dyDescent="0.25">
      <c r="B130" s="243"/>
      <c r="C130" s="243"/>
      <c r="D130" s="243"/>
      <c r="E130" s="243"/>
      <c r="F130" s="243"/>
      <c r="G130" s="243"/>
      <c r="H130" s="243"/>
      <c r="I130" s="243"/>
      <c r="J130" s="243"/>
      <c r="K130" s="243"/>
      <c r="L130" s="243"/>
      <c r="M130" s="243"/>
      <c r="N130" s="243"/>
      <c r="O130" s="243"/>
      <c r="Z130" s="1"/>
      <c r="AE130"/>
    </row>
    <row r="131" spans="2:31" x14ac:dyDescent="0.25">
      <c r="B131" s="171" t="s">
        <v>190</v>
      </c>
      <c r="C131" s="171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B1F93-56D8-4A59-B317-56664E58D4AB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324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1"/>
      <c r="B6" s="231" t="s">
        <v>198</v>
      </c>
      <c r="C6" s="250">
        <v>23814</v>
      </c>
      <c r="D6" s="250">
        <v>15534</v>
      </c>
      <c r="E6" s="250">
        <v>20487</v>
      </c>
      <c r="F6" s="251">
        <f>E6/$E$6</f>
        <v>1</v>
      </c>
      <c r="G6" s="250">
        <v>15171</v>
      </c>
      <c r="H6" s="251">
        <f>G6/E6-1</f>
        <v>-0.25948162249231221</v>
      </c>
      <c r="I6" s="250">
        <f>G6-E6</f>
        <v>-5316</v>
      </c>
      <c r="J6" s="251">
        <f>G6/$G$6</f>
        <v>1</v>
      </c>
      <c r="K6" s="250">
        <v>15669</v>
      </c>
      <c r="L6" s="251">
        <f t="shared" ref="L6:L12" si="0">K6/G6-1</f>
        <v>3.2825786039153648E-2</v>
      </c>
      <c r="M6" s="250">
        <f t="shared" ref="M6:M12" si="1">K6-G6</f>
        <v>498</v>
      </c>
      <c r="N6" s="251">
        <f>K6/$K$6</f>
        <v>1</v>
      </c>
      <c r="O6" s="250">
        <v>23186</v>
      </c>
      <c r="P6" s="251">
        <f t="shared" ref="P6:P11" si="2">O6/K6-1</f>
        <v>0.47973706043780706</v>
      </c>
      <c r="Q6" s="250">
        <f t="shared" ref="Q6:Q12" si="3">O6-K6</f>
        <v>7517</v>
      </c>
      <c r="R6" s="251">
        <f>O6/C6-1</f>
        <v>-2.6371042244058063E-2</v>
      </c>
      <c r="S6" s="250">
        <f>O6-C6</f>
        <v>-628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A7" s="1"/>
      <c r="B7" s="252" t="s">
        <v>199</v>
      </c>
      <c r="C7" s="253">
        <v>19613</v>
      </c>
      <c r="D7" s="253">
        <v>11190</v>
      </c>
      <c r="E7" s="253">
        <v>15459</v>
      </c>
      <c r="F7" s="254">
        <f t="shared" ref="F7:F12" si="4">E7/$E$6</f>
        <v>0.75457607263142479</v>
      </c>
      <c r="G7" s="253">
        <v>11032</v>
      </c>
      <c r="H7" s="255">
        <f>G7/E7-1</f>
        <v>-0.28637039912025353</v>
      </c>
      <c r="I7" s="256">
        <f>G7-E7</f>
        <v>-4427</v>
      </c>
      <c r="J7" s="254">
        <f>G7/$G$6</f>
        <v>0.72717685057016679</v>
      </c>
      <c r="K7" s="253">
        <v>11189</v>
      </c>
      <c r="L7" s="257">
        <f t="shared" si="0"/>
        <v>1.4231327048585873E-2</v>
      </c>
      <c r="M7" s="258">
        <f t="shared" si="1"/>
        <v>157</v>
      </c>
      <c r="N7" s="254">
        <f>K7/$K$6</f>
        <v>0.71408513625630221</v>
      </c>
      <c r="O7" s="253">
        <v>17047</v>
      </c>
      <c r="P7" s="255">
        <f t="shared" si="2"/>
        <v>0.52354991509518278</v>
      </c>
      <c r="Q7" s="256">
        <f t="shared" si="3"/>
        <v>5858</v>
      </c>
      <c r="R7" s="255">
        <f t="shared" ref="R7:R10" si="5">O7/C7-1</f>
        <v>-0.13083159129149036</v>
      </c>
      <c r="S7" s="256">
        <f t="shared" ref="S7:S10" si="6">O7-C7</f>
        <v>-2566</v>
      </c>
      <c r="T7" s="254">
        <f>O7/$O$6</f>
        <v>0.73522815492107307</v>
      </c>
      <c r="V7" s="29"/>
      <c r="W7" s="81"/>
      <c r="AE7" s="1" t="s">
        <v>184</v>
      </c>
    </row>
    <row r="8" spans="1:31" s="4" customFormat="1" x14ac:dyDescent="0.25">
      <c r="A8" s="108" t="s">
        <v>179</v>
      </c>
      <c r="B8" s="4" t="s">
        <v>70</v>
      </c>
      <c r="C8" s="259">
        <v>1473</v>
      </c>
      <c r="D8" s="259">
        <v>3357</v>
      </c>
      <c r="E8" s="259">
        <v>4136</v>
      </c>
      <c r="F8" s="260">
        <f t="shared" si="4"/>
        <v>0.20188412163811198</v>
      </c>
      <c r="G8" s="259">
        <v>3974</v>
      </c>
      <c r="H8" s="261">
        <f>IFERROR(G8/E8-1,"-")</f>
        <v>-3.9168278529980616E-2</v>
      </c>
      <c r="I8" s="262">
        <f t="shared" ref="I8:I12" si="7">G8-E8</f>
        <v>-162</v>
      </c>
      <c r="J8" s="260">
        <f t="shared" ref="J8:J12" si="8">G8/$G$6</f>
        <v>0.26194713598312569</v>
      </c>
      <c r="K8" s="259">
        <v>1846</v>
      </c>
      <c r="L8" s="263">
        <f>IFERROR(K8/G8-1,"-")</f>
        <v>-0.53548062405636632</v>
      </c>
      <c r="M8" s="264">
        <f>IF(G8=0,"nd",K8-G8)</f>
        <v>-2128</v>
      </c>
      <c r="N8" s="265">
        <f t="shared" ref="N8:N12" si="9">K8/$K$6</f>
        <v>0.11781224073010403</v>
      </c>
      <c r="O8" s="259">
        <v>1463</v>
      </c>
      <c r="P8" s="263">
        <f>IFERROR(O8/K8-1,"-")</f>
        <v>-0.20747562296858069</v>
      </c>
      <c r="Q8" s="266">
        <f t="shared" si="3"/>
        <v>-383</v>
      </c>
      <c r="R8" s="263">
        <f>IFERROR(O8/C8-1,"-")</f>
        <v>-6.7888662593347249E-3</v>
      </c>
      <c r="S8" s="266">
        <f t="shared" si="6"/>
        <v>-10</v>
      </c>
      <c r="T8" s="265">
        <f t="shared" ref="T8:T12" si="10">O8/$O$6</f>
        <v>6.30984214612266E-2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9">
        <v>1501</v>
      </c>
      <c r="D9" s="259">
        <v>7833</v>
      </c>
      <c r="E9" s="259">
        <v>11323</v>
      </c>
      <c r="F9" s="265">
        <f t="shared" si="4"/>
        <v>0.55269195099331281</v>
      </c>
      <c r="G9" s="259">
        <v>7058</v>
      </c>
      <c r="H9" s="261">
        <f>IFERROR(G9/E9-1,"-")</f>
        <v>-0.37666696105272457</v>
      </c>
      <c r="I9" s="266">
        <f t="shared" si="7"/>
        <v>-4265</v>
      </c>
      <c r="J9" s="265">
        <f t="shared" si="8"/>
        <v>0.46522971458704104</v>
      </c>
      <c r="K9" s="259">
        <v>9343</v>
      </c>
      <c r="L9" s="263">
        <f>IFERROR(K9/G9-1,"-")</f>
        <v>0.32374610371209966</v>
      </c>
      <c r="M9" s="264">
        <f>IF(G9=0,"nd",K9-G9)</f>
        <v>2285</v>
      </c>
      <c r="N9" s="265">
        <f t="shared" si="9"/>
        <v>0.59627289552619822</v>
      </c>
      <c r="O9" s="259">
        <v>15584</v>
      </c>
      <c r="P9" s="263">
        <f t="shared" si="2"/>
        <v>0.66798672803168158</v>
      </c>
      <c r="Q9" s="266">
        <f t="shared" si="3"/>
        <v>6241</v>
      </c>
      <c r="R9" s="267">
        <f t="shared" si="5"/>
        <v>9.382411725516322</v>
      </c>
      <c r="S9" s="266">
        <f t="shared" si="6"/>
        <v>14083</v>
      </c>
      <c r="T9" s="265">
        <f t="shared" si="10"/>
        <v>0.6721297334598465</v>
      </c>
      <c r="V9" s="29"/>
      <c r="W9" s="81"/>
      <c r="AE9" s="1"/>
    </row>
    <row r="10" spans="1:31" s="4" customFormat="1" x14ac:dyDescent="0.25">
      <c r="A10" s="1"/>
      <c r="B10" s="252" t="s">
        <v>200</v>
      </c>
      <c r="C10" s="268">
        <v>4201</v>
      </c>
      <c r="D10" s="268">
        <v>4344</v>
      </c>
      <c r="E10" s="268">
        <v>5028</v>
      </c>
      <c r="F10" s="269">
        <f>IFERROR(E10/$E$6,"-")</f>
        <v>0.24542392736857518</v>
      </c>
      <c r="G10" s="268">
        <v>4139</v>
      </c>
      <c r="H10" s="257">
        <f>IFERROR(G10/E10-1,"-")</f>
        <v>-0.17680986475735883</v>
      </c>
      <c r="I10" s="258">
        <f>IFERROR(G10-E10,"-")</f>
        <v>-889</v>
      </c>
      <c r="J10" s="269">
        <f>IFERROR(G10/$G$6,"-")</f>
        <v>0.27282314942983321</v>
      </c>
      <c r="K10" s="268">
        <v>4480</v>
      </c>
      <c r="L10" s="257">
        <f>IFERROR(K10/G10-1,"-")</f>
        <v>8.2387050012080243E-2</v>
      </c>
      <c r="M10" s="258">
        <f>IFERROR(K10-G10,"-")</f>
        <v>341</v>
      </c>
      <c r="N10" s="269">
        <f>IFERROR(K10/$K$6,"-")</f>
        <v>0.28591486374369773</v>
      </c>
      <c r="O10" s="268">
        <v>6139</v>
      </c>
      <c r="P10" s="257">
        <f>IFERROR(O10/K10-1,"-")</f>
        <v>0.37031250000000004</v>
      </c>
      <c r="Q10" s="258">
        <f>IFERROR(O10-K10,"-")</f>
        <v>1659</v>
      </c>
      <c r="R10" s="257">
        <f t="shared" si="5"/>
        <v>0.46131873363484877</v>
      </c>
      <c r="S10" s="258">
        <f t="shared" si="6"/>
        <v>1938</v>
      </c>
      <c r="T10" s="269">
        <f>IFERROR(O10/$O$6,"-")</f>
        <v>0.26477184507892693</v>
      </c>
      <c r="V10" s="29"/>
      <c r="W10" s="81"/>
      <c r="AE10" s="1"/>
    </row>
    <row r="11" spans="1:31" s="4" customFormat="1" hidden="1" x14ac:dyDescent="0.25">
      <c r="A11" s="1"/>
      <c r="B11" s="99" t="s">
        <v>179</v>
      </c>
      <c r="C11" s="259">
        <v>1438</v>
      </c>
      <c r="D11" s="259">
        <v>1313</v>
      </c>
      <c r="E11" s="259">
        <v>1562</v>
      </c>
      <c r="F11" s="265">
        <f t="shared" si="4"/>
        <v>7.6243471469712498E-2</v>
      </c>
      <c r="G11" s="259">
        <v>1207</v>
      </c>
      <c r="H11" s="267">
        <f t="shared" ref="H11:H12" si="11">G11/E11-1</f>
        <v>-0.22727272727272729</v>
      </c>
      <c r="I11" s="266">
        <f t="shared" si="7"/>
        <v>-355</v>
      </c>
      <c r="J11" s="265">
        <f t="shared" si="8"/>
        <v>7.9559686243490871E-2</v>
      </c>
      <c r="K11" s="259">
        <v>0</v>
      </c>
      <c r="L11" s="263">
        <f>K11/G11-1</f>
        <v>-1</v>
      </c>
      <c r="M11" s="266">
        <f t="shared" si="1"/>
        <v>-1207</v>
      </c>
      <c r="N11" s="265">
        <f t="shared" si="9"/>
        <v>0</v>
      </c>
      <c r="O11" s="259">
        <v>0</v>
      </c>
      <c r="P11" s="267" t="e">
        <f t="shared" si="2"/>
        <v>#DIV/0!</v>
      </c>
      <c r="Q11" s="266">
        <f t="shared" si="3"/>
        <v>0</v>
      </c>
      <c r="R11" s="267">
        <f t="shared" ref="R11:R12" si="12">O11/D11-1</f>
        <v>-1</v>
      </c>
      <c r="S11" s="266">
        <f t="shared" ref="S11:S12" si="13">O11-D11</f>
        <v>-1313</v>
      </c>
      <c r="T11" s="265">
        <f t="shared" si="10"/>
        <v>0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9">
        <v>0</v>
      </c>
      <c r="D12" s="259">
        <v>0</v>
      </c>
      <c r="E12" s="259">
        <v>0</v>
      </c>
      <c r="F12" s="265">
        <f t="shared" si="4"/>
        <v>0</v>
      </c>
      <c r="G12" s="259">
        <v>0</v>
      </c>
      <c r="H12" s="267" t="e">
        <f t="shared" si="11"/>
        <v>#DIV/0!</v>
      </c>
      <c r="I12" s="266">
        <f t="shared" si="7"/>
        <v>0</v>
      </c>
      <c r="J12" s="265">
        <f t="shared" si="8"/>
        <v>0</v>
      </c>
      <c r="K12" s="259">
        <v>0</v>
      </c>
      <c r="L12" s="263" t="e">
        <f t="shared" si="0"/>
        <v>#DIV/0!</v>
      </c>
      <c r="M12" s="266">
        <f t="shared" si="1"/>
        <v>0</v>
      </c>
      <c r="N12" s="265">
        <f t="shared" si="9"/>
        <v>0</v>
      </c>
      <c r="O12" s="259">
        <v>0</v>
      </c>
      <c r="P12" s="267" t="e">
        <f>O12/K12-1</f>
        <v>#DIV/0!</v>
      </c>
      <c r="Q12" s="266">
        <f t="shared" si="3"/>
        <v>0</v>
      </c>
      <c r="R12" s="267" t="e">
        <f t="shared" si="12"/>
        <v>#DIV/0!</v>
      </c>
      <c r="S12" s="266">
        <f t="shared" si="13"/>
        <v>0</v>
      </c>
      <c r="T12" s="265">
        <f t="shared" si="10"/>
        <v>0</v>
      </c>
      <c r="V12" s="29"/>
      <c r="W12" s="81"/>
      <c r="AE12" s="1"/>
    </row>
    <row r="13" spans="1:31" s="4" customFormat="1" ht="7.5" customHeight="1" x14ac:dyDescent="0.25">
      <c r="A13" s="1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70"/>
      <c r="M13" s="243"/>
      <c r="N13" s="243"/>
      <c r="O13" s="243"/>
      <c r="P13" s="243"/>
      <c r="Q13" s="243"/>
      <c r="R13" s="243"/>
      <c r="S13" s="243"/>
      <c r="T13" s="243"/>
      <c r="AE13" s="1" t="s">
        <v>189</v>
      </c>
    </row>
    <row r="14" spans="1:31" s="4" customFormat="1" x14ac:dyDescent="0.25">
      <c r="A14" s="1"/>
      <c r="B14" s="171" t="s">
        <v>190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191</v>
      </c>
    </row>
    <row r="15" spans="1:31" s="4" customFormat="1" x14ac:dyDescent="0.25">
      <c r="AE15" s="1"/>
    </row>
    <row r="18" spans="1:27" x14ac:dyDescent="0.25">
      <c r="A18" t="s">
        <v>201</v>
      </c>
    </row>
    <row r="19" spans="1:27" x14ac:dyDescent="0.25">
      <c r="AA19" t="str">
        <f>CONCATENATE("hotelera: 
",FIXED(O7,0)," viajeros 
cuota: ",FIXED(T7*100,1),"%")</f>
        <v>hotelera: 
17.047 viajeros 
cuota: 73,5%</v>
      </c>
    </row>
    <row r="20" spans="1:27" x14ac:dyDescent="0.25">
      <c r="AA20" t="str">
        <f>CONCATENATE("Apartamentos: 
",FIXED(O10,0)," viajeros
cuota: ",FIXED(T10*100,1),"%")</f>
        <v>Apartamentos: 
6.139 viajeros
cuota: 26,5%</v>
      </c>
    </row>
    <row r="38" spans="2:31" s="4" customFormat="1" ht="15.75" hidden="1" customHeight="1" thickBot="1" x14ac:dyDescent="0.3">
      <c r="B38" s="274" t="s">
        <v>192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193</v>
      </c>
      <c r="O40" s="14">
        <v>2021</v>
      </c>
      <c r="P40" s="14" t="s">
        <v>193</v>
      </c>
      <c r="Q40" s="14" t="s">
        <v>194</v>
      </c>
      <c r="R40" s="14" t="s">
        <v>195</v>
      </c>
      <c r="S40" s="14" t="s">
        <v>196</v>
      </c>
      <c r="T40" s="89"/>
      <c r="AE40" s="1"/>
    </row>
    <row r="41" spans="2:31" s="4" customFormat="1" ht="18.75" hidden="1" x14ac:dyDescent="0.3">
      <c r="B41" s="231" t="s">
        <v>180</v>
      </c>
      <c r="C41" s="232"/>
      <c r="D41" s="232"/>
      <c r="E41" s="232"/>
      <c r="F41" s="232"/>
      <c r="G41" s="232"/>
      <c r="H41" s="232"/>
      <c r="I41" s="232"/>
      <c r="J41" s="232"/>
      <c r="K41" s="232">
        <v>1824653</v>
      </c>
      <c r="L41" s="232"/>
      <c r="M41" s="232"/>
      <c r="N41" s="233"/>
      <c r="O41" s="232">
        <v>2354005</v>
      </c>
      <c r="P41" s="233"/>
      <c r="Q41" s="233">
        <v>1</v>
      </c>
      <c r="R41" s="233">
        <v>0.2901110512519367</v>
      </c>
      <c r="S41" s="232">
        <v>529352</v>
      </c>
      <c r="T41" s="244"/>
      <c r="AE41" s="1"/>
    </row>
    <row r="42" spans="2:31" ht="18.75" hidden="1" x14ac:dyDescent="0.3">
      <c r="B42" s="231" t="s">
        <v>181</v>
      </c>
      <c r="C42" s="232"/>
      <c r="D42" s="232"/>
      <c r="E42" s="232"/>
      <c r="F42" s="232"/>
      <c r="G42" s="232"/>
      <c r="H42" s="232"/>
      <c r="I42" s="232"/>
      <c r="J42" s="232"/>
      <c r="K42" s="232">
        <v>603938</v>
      </c>
      <c r="L42" s="232"/>
      <c r="M42" s="232"/>
      <c r="N42" s="233">
        <v>1</v>
      </c>
      <c r="O42" s="232">
        <v>936181</v>
      </c>
      <c r="P42" s="233">
        <v>1</v>
      </c>
      <c r="Q42" s="233">
        <v>0.39769711619134201</v>
      </c>
      <c r="R42" s="233">
        <v>0.55012766211101138</v>
      </c>
      <c r="S42" s="232">
        <v>332243</v>
      </c>
      <c r="T42" s="244"/>
      <c r="AE42" s="1" t="s">
        <v>182</v>
      </c>
    </row>
    <row r="43" spans="2:31" ht="15.75" hidden="1" x14ac:dyDescent="0.25">
      <c r="B43" s="234" t="s">
        <v>105</v>
      </c>
      <c r="C43" s="235"/>
      <c r="D43" s="235"/>
      <c r="E43" s="235"/>
      <c r="F43" s="235"/>
      <c r="G43" s="235"/>
      <c r="H43" s="235"/>
      <c r="I43" s="235"/>
      <c r="J43" s="235"/>
      <c r="K43" s="235">
        <v>276550.36166633503</v>
      </c>
      <c r="L43" s="235"/>
      <c r="M43" s="235"/>
      <c r="N43" s="236">
        <v>0.45791184139155844</v>
      </c>
      <c r="O43" s="235">
        <v>430252.45635520399</v>
      </c>
      <c r="P43" s="236">
        <v>0.4595825554622493</v>
      </c>
      <c r="Q43" s="236">
        <v>0.18277465695918402</v>
      </c>
      <c r="R43" s="236">
        <v>0.55578337978930015</v>
      </c>
      <c r="S43" s="235">
        <v>153702.09468886897</v>
      </c>
      <c r="T43" s="245"/>
      <c r="AE43" s="1" t="s">
        <v>183</v>
      </c>
    </row>
    <row r="44" spans="2:31" s="4" customFormat="1" hidden="1" x14ac:dyDescent="0.25">
      <c r="B44" s="237" t="s">
        <v>108</v>
      </c>
      <c r="C44" s="238"/>
      <c r="D44" s="238"/>
      <c r="E44" s="238"/>
      <c r="F44" s="238"/>
      <c r="G44" s="238"/>
      <c r="H44" s="238"/>
      <c r="I44" s="238"/>
      <c r="J44" s="238"/>
      <c r="K44" s="238">
        <v>327387.63833385095</v>
      </c>
      <c r="L44" s="238"/>
      <c r="M44" s="238"/>
      <c r="N44" s="241">
        <v>0.54208815860874948</v>
      </c>
      <c r="O44" s="238">
        <v>505927.5436448183</v>
      </c>
      <c r="P44" s="241">
        <v>0.54041637636826456</v>
      </c>
      <c r="Q44" s="241">
        <v>0.21492203442423372</v>
      </c>
      <c r="R44" s="239">
        <v>0.54534711884540576</v>
      </c>
      <c r="S44" s="240">
        <v>178539.90531096736</v>
      </c>
      <c r="T44" s="247"/>
      <c r="AE44" s="1" t="s">
        <v>184</v>
      </c>
    </row>
    <row r="45" spans="2:31" s="4" customFormat="1" hidden="1" x14ac:dyDescent="0.25">
      <c r="B45" s="242" t="s">
        <v>185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186</v>
      </c>
    </row>
    <row r="46" spans="2:31" s="4" customFormat="1" hidden="1" x14ac:dyDescent="0.25">
      <c r="B46" s="242" t="s">
        <v>187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188</v>
      </c>
    </row>
    <row r="47" spans="2:31" s="4" customFormat="1" ht="7.5" hidden="1" customHeight="1" x14ac:dyDescent="0.25"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AE47" s="1" t="s">
        <v>189</v>
      </c>
    </row>
    <row r="48" spans="2:31" s="4" customFormat="1" hidden="1" x14ac:dyDescent="0.25">
      <c r="B48" s="292" t="s">
        <v>190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4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202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9" t="str">
        <f>CONCATENATE("%/s total Tenerife ",RIGHT(F133,4))</f>
        <v>%/s total Tenerife 2024</v>
      </c>
      <c r="J133" s="185">
        <v>2025</v>
      </c>
      <c r="K133" s="249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1" t="s">
        <v>198</v>
      </c>
      <c r="C134" s="250">
        <v>23814</v>
      </c>
      <c r="D134" s="235">
        <v>9118</v>
      </c>
      <c r="E134" s="235">
        <v>11319</v>
      </c>
      <c r="F134" s="235">
        <v>10833</v>
      </c>
      <c r="G134" s="236">
        <f>F134/E134-1</f>
        <v>-4.2936655181553096E-2</v>
      </c>
      <c r="H134" s="235">
        <f>F134-E134</f>
        <v>-486</v>
      </c>
      <c r="I134" s="236">
        <f>F134/F$134</f>
        <v>1</v>
      </c>
      <c r="J134" s="235">
        <v>13384</v>
      </c>
      <c r="K134" s="236">
        <f>J134/J$134</f>
        <v>1</v>
      </c>
      <c r="L134" s="236">
        <f>J134/F134-1</f>
        <v>0.23548416874365374</v>
      </c>
      <c r="M134" s="235">
        <f>J134-F134</f>
        <v>2551</v>
      </c>
      <c r="N134" s="236">
        <f>J134/D134-1</f>
        <v>0.4678657600350955</v>
      </c>
      <c r="O134" s="235">
        <f>J134-D134</f>
        <v>4266</v>
      </c>
      <c r="Q134" s="29"/>
      <c r="R134" s="81"/>
      <c r="Z134" s="1" t="s">
        <v>182</v>
      </c>
      <c r="AE134"/>
    </row>
    <row r="135" spans="1:31" s="4" customFormat="1" x14ac:dyDescent="0.25">
      <c r="A135" s="1"/>
      <c r="B135" s="252" t="s">
        <v>199</v>
      </c>
      <c r="C135" s="253">
        <v>19613</v>
      </c>
      <c r="D135" s="253">
        <v>6650</v>
      </c>
      <c r="E135" s="253">
        <v>8564</v>
      </c>
      <c r="F135" s="253">
        <v>8462</v>
      </c>
      <c r="G135" s="257">
        <f>IFERROR(F135/E135-1,"-")</f>
        <v>-1.1910322279308772E-2</v>
      </c>
      <c r="H135" s="253">
        <f t="shared" ref="H135:H138" si="14">F135-E135</f>
        <v>-102</v>
      </c>
      <c r="I135" s="255">
        <f>F135/F$134</f>
        <v>0.78113172713006551</v>
      </c>
      <c r="J135" s="253">
        <v>9215</v>
      </c>
      <c r="K135" s="254">
        <f t="shared" ref="K135:K138" si="15">J135/J$134</f>
        <v>0.68850866706515246</v>
      </c>
      <c r="L135" s="255">
        <f t="shared" ref="L135:L138" si="16">J135/F135-1</f>
        <v>8.8986055306074174E-2</v>
      </c>
      <c r="M135" s="256">
        <f t="shared" ref="M135:M138" si="17">J135-F135</f>
        <v>753</v>
      </c>
      <c r="N135" s="254">
        <f t="shared" ref="N135:N138" si="18">J135/D135-1</f>
        <v>0.38571428571428568</v>
      </c>
      <c r="O135" s="253">
        <f t="shared" ref="O135:O138" si="19">J135-D135</f>
        <v>2565</v>
      </c>
      <c r="Q135" s="29"/>
      <c r="R135" s="81"/>
      <c r="Z135" s="1" t="s">
        <v>184</v>
      </c>
    </row>
    <row r="136" spans="1:31" s="4" customFormat="1" x14ac:dyDescent="0.25">
      <c r="A136" s="108" t="s">
        <v>179</v>
      </c>
      <c r="B136" s="4" t="s">
        <v>70</v>
      </c>
      <c r="C136" s="259">
        <v>1473</v>
      </c>
      <c r="D136" s="259">
        <v>71</v>
      </c>
      <c r="E136" s="259">
        <v>0</v>
      </c>
      <c r="F136" s="259">
        <v>0</v>
      </c>
      <c r="G136" s="263" t="str">
        <f t="shared" ref="G136:G138" si="20">IFERROR(F136/E136-1,"-")</f>
        <v>-</v>
      </c>
      <c r="H136" s="259">
        <f t="shared" si="14"/>
        <v>0</v>
      </c>
      <c r="I136" s="267">
        <f t="shared" ref="I136:I138" si="21">F136/F$134</f>
        <v>0</v>
      </c>
      <c r="J136" s="259">
        <v>0</v>
      </c>
      <c r="K136" s="265">
        <f t="shared" si="15"/>
        <v>0</v>
      </c>
      <c r="L136" s="267" t="e">
        <f t="shared" si="16"/>
        <v>#DIV/0!</v>
      </c>
      <c r="M136" s="266">
        <f t="shared" si="17"/>
        <v>0</v>
      </c>
      <c r="N136" s="265">
        <f t="shared" si="18"/>
        <v>-1</v>
      </c>
      <c r="O136" s="259">
        <f t="shared" si="19"/>
        <v>-71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9">
        <v>8246</v>
      </c>
      <c r="D137" s="259">
        <v>6579</v>
      </c>
      <c r="E137" s="259">
        <v>8564</v>
      </c>
      <c r="F137" s="259">
        <v>8462</v>
      </c>
      <c r="G137" s="261">
        <f t="shared" si="20"/>
        <v>-1.1910322279308772E-2</v>
      </c>
      <c r="H137" s="259">
        <f t="shared" si="14"/>
        <v>-102</v>
      </c>
      <c r="I137" s="271">
        <f t="shared" si="21"/>
        <v>0.78113172713006551</v>
      </c>
      <c r="J137" s="259">
        <v>9215</v>
      </c>
      <c r="K137" s="265">
        <f t="shared" si="15"/>
        <v>0.68850866706515246</v>
      </c>
      <c r="L137" s="267">
        <f t="shared" si="16"/>
        <v>8.8986055306074174E-2</v>
      </c>
      <c r="M137" s="266">
        <f t="shared" si="17"/>
        <v>753</v>
      </c>
      <c r="N137" s="265">
        <f t="shared" si="18"/>
        <v>0.40066879464964278</v>
      </c>
      <c r="O137" s="259">
        <f t="shared" si="19"/>
        <v>2636</v>
      </c>
      <c r="Q137" s="29"/>
      <c r="R137" s="81"/>
      <c r="Z137" s="1"/>
    </row>
    <row r="138" spans="1:31" s="4" customFormat="1" x14ac:dyDescent="0.25">
      <c r="A138" s="1"/>
      <c r="B138" s="252" t="s">
        <v>200</v>
      </c>
      <c r="C138" s="253">
        <v>2775</v>
      </c>
      <c r="D138" s="253">
        <v>2468</v>
      </c>
      <c r="E138" s="253">
        <v>2755</v>
      </c>
      <c r="F138" s="253">
        <v>2371</v>
      </c>
      <c r="G138" s="257">
        <f t="shared" si="20"/>
        <v>-0.13938294010889296</v>
      </c>
      <c r="H138" s="253">
        <f t="shared" si="14"/>
        <v>-384</v>
      </c>
      <c r="I138" s="255">
        <f t="shared" si="21"/>
        <v>0.21886827286993446</v>
      </c>
      <c r="J138" s="253">
        <v>4169</v>
      </c>
      <c r="K138" s="254">
        <f t="shared" si="15"/>
        <v>0.3114913329348476</v>
      </c>
      <c r="L138" s="255">
        <f t="shared" si="16"/>
        <v>0.75832981864192317</v>
      </c>
      <c r="M138" s="256">
        <f t="shared" si="17"/>
        <v>1798</v>
      </c>
      <c r="N138" s="254">
        <f t="shared" si="18"/>
        <v>0.68922204213938421</v>
      </c>
      <c r="O138" s="253">
        <f t="shared" si="19"/>
        <v>1701</v>
      </c>
      <c r="Q138" s="29"/>
      <c r="R138" s="81"/>
      <c r="Z138" s="1"/>
    </row>
    <row r="139" spans="1:31" s="4" customFormat="1" ht="7.5" customHeight="1" x14ac:dyDescent="0.25">
      <c r="A139" s="1"/>
      <c r="B139" s="243"/>
      <c r="C139" s="243"/>
      <c r="D139" s="243"/>
      <c r="E139" s="243"/>
      <c r="F139" s="243"/>
      <c r="G139" s="243"/>
      <c r="H139" s="243"/>
      <c r="I139" s="243"/>
      <c r="J139" s="243"/>
      <c r="K139" s="243"/>
      <c r="L139" s="243"/>
      <c r="M139" s="243"/>
      <c r="N139" s="243"/>
      <c r="O139" s="243"/>
      <c r="Z139" s="1" t="s">
        <v>189</v>
      </c>
    </row>
    <row r="140" spans="1:31" s="4" customFormat="1" ht="32.25" customHeight="1" x14ac:dyDescent="0.25">
      <c r="A140" s="1"/>
      <c r="B140" s="316" t="s">
        <v>203</v>
      </c>
      <c r="C140" s="316"/>
      <c r="D140" s="316"/>
      <c r="E140" s="316"/>
      <c r="F140" s="316"/>
      <c r="G140" s="316"/>
      <c r="H140" s="316"/>
      <c r="I140" s="316"/>
      <c r="J140" s="316"/>
      <c r="K140" s="316"/>
      <c r="L140" s="316"/>
      <c r="M140" s="316"/>
      <c r="N140" s="316"/>
      <c r="O140" s="316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A2E6-BF4C-4DBA-9D32-84025B9F97ED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204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325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1"/>
      <c r="B6" s="231" t="s">
        <v>205</v>
      </c>
      <c r="C6" s="250">
        <v>5034</v>
      </c>
      <c r="D6" s="250">
        <v>4983</v>
      </c>
      <c r="E6" s="250">
        <v>6488</v>
      </c>
      <c r="F6" s="251">
        <f>E6/$E$6</f>
        <v>1</v>
      </c>
      <c r="G6" s="250">
        <v>5147</v>
      </c>
      <c r="H6" s="251">
        <f>G6/E6-1</f>
        <v>-0.20668927250308267</v>
      </c>
      <c r="I6" s="250">
        <f>G6-E6</f>
        <v>-1341</v>
      </c>
      <c r="J6" s="251">
        <f>G6/$G$6</f>
        <v>1</v>
      </c>
      <c r="K6" s="250">
        <v>6428</v>
      </c>
      <c r="L6" s="251">
        <f t="shared" ref="L6:L12" si="0">K6/G6-1</f>
        <v>0.24888284437536434</v>
      </c>
      <c r="M6" s="250">
        <f t="shared" ref="M6:M12" si="1">K6-G6</f>
        <v>1281</v>
      </c>
      <c r="N6" s="251">
        <f>K6/$K$6</f>
        <v>1</v>
      </c>
      <c r="O6" s="250">
        <v>8514</v>
      </c>
      <c r="P6" s="251">
        <f t="shared" ref="P6:P11" si="2">O6/K6-1</f>
        <v>0.32451773490976965</v>
      </c>
      <c r="Q6" s="250">
        <f t="shared" ref="Q6:Q12" si="3">O6-K6</f>
        <v>2086</v>
      </c>
      <c r="R6" s="251">
        <f>O6/C6-1</f>
        <v>0.69129916567342065</v>
      </c>
      <c r="S6" s="250">
        <f>O6-C6</f>
        <v>3480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A7" s="1"/>
      <c r="B7" s="252" t="s">
        <v>199</v>
      </c>
      <c r="C7" s="253">
        <v>3596</v>
      </c>
      <c r="D7" s="253">
        <v>3670</v>
      </c>
      <c r="E7" s="253">
        <v>4926</v>
      </c>
      <c r="F7" s="254">
        <f t="shared" ref="F7:F12" si="4">E7/$E$6</f>
        <v>0.75924784217016028</v>
      </c>
      <c r="G7" s="253">
        <v>3940</v>
      </c>
      <c r="H7" s="255">
        <f>G7/E7-1</f>
        <v>-0.20016240357287862</v>
      </c>
      <c r="I7" s="256">
        <f>G7-E7</f>
        <v>-986</v>
      </c>
      <c r="J7" s="254">
        <f>G7/$G$6</f>
        <v>0.76549446279386046</v>
      </c>
      <c r="K7" s="253">
        <v>4777</v>
      </c>
      <c r="L7" s="257">
        <f t="shared" si="0"/>
        <v>0.21243654822335034</v>
      </c>
      <c r="M7" s="258">
        <f t="shared" si="1"/>
        <v>837</v>
      </c>
      <c r="N7" s="254">
        <f>K7/$K$6</f>
        <v>0.7431549471064095</v>
      </c>
      <c r="O7" s="253">
        <v>5911</v>
      </c>
      <c r="P7" s="255">
        <f t="shared" si="2"/>
        <v>0.23738748168306478</v>
      </c>
      <c r="Q7" s="256">
        <f t="shared" si="3"/>
        <v>1134</v>
      </c>
      <c r="R7" s="255">
        <f t="shared" ref="R7:R10" si="5">O7/C7-1</f>
        <v>0.6437708565072302</v>
      </c>
      <c r="S7" s="256">
        <f t="shared" ref="S7:S10" si="6">O7-C7</f>
        <v>2315</v>
      </c>
      <c r="T7" s="254">
        <f>O7/$O$6</f>
        <v>0.69426826403570585</v>
      </c>
      <c r="V7" s="29"/>
      <c r="W7" s="81"/>
      <c r="AE7" s="1" t="s">
        <v>184</v>
      </c>
    </row>
    <row r="8" spans="1:31" s="4" customFormat="1" x14ac:dyDescent="0.25">
      <c r="A8" s="108" t="s">
        <v>179</v>
      </c>
      <c r="B8" s="4" t="s">
        <v>70</v>
      </c>
      <c r="C8" s="259">
        <v>0</v>
      </c>
      <c r="D8" s="259">
        <v>71</v>
      </c>
      <c r="E8" s="259">
        <v>0</v>
      </c>
      <c r="F8" s="260">
        <f t="shared" si="4"/>
        <v>0</v>
      </c>
      <c r="G8" s="259">
        <v>0</v>
      </c>
      <c r="H8" s="261" t="str">
        <f>IFERROR(G8/E8-1,"-")</f>
        <v>-</v>
      </c>
      <c r="I8" s="262">
        <f t="shared" ref="I8:I12" si="7">G8-E8</f>
        <v>0</v>
      </c>
      <c r="J8" s="260">
        <f t="shared" ref="J8:J12" si="8">G8/$G$6</f>
        <v>0</v>
      </c>
      <c r="K8" s="259">
        <v>0</v>
      </c>
      <c r="L8" s="263" t="str">
        <f>IFERROR(K8/G8-1,"-")</f>
        <v>-</v>
      </c>
      <c r="M8" s="264" t="str">
        <f>IF(G8=0,"nd",K8-G8)</f>
        <v>nd</v>
      </c>
      <c r="N8" s="265">
        <f t="shared" ref="N8:N12" si="9">K8/$K$6</f>
        <v>0</v>
      </c>
      <c r="O8" s="259">
        <v>0</v>
      </c>
      <c r="P8" s="263" t="str">
        <f>IFERROR(O8/K8-1,"-")</f>
        <v>-</v>
      </c>
      <c r="Q8" s="266">
        <f t="shared" si="3"/>
        <v>0</v>
      </c>
      <c r="R8" s="263" t="str">
        <f>IFERROR(O8/C8-1,"-")</f>
        <v>-</v>
      </c>
      <c r="S8" s="266">
        <f t="shared" si="6"/>
        <v>0</v>
      </c>
      <c r="T8" s="265">
        <f t="shared" ref="T8:T12" si="10">O8/$O$6</f>
        <v>0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9">
        <v>1501</v>
      </c>
      <c r="D9" s="259">
        <v>3599</v>
      </c>
      <c r="E9" s="259">
        <v>4926</v>
      </c>
      <c r="F9" s="265">
        <f t="shared" si="4"/>
        <v>0.75924784217016028</v>
      </c>
      <c r="G9" s="259">
        <v>3940</v>
      </c>
      <c r="H9" s="261">
        <f>IFERROR(G9/E9-1,"-")</f>
        <v>-0.20016240357287862</v>
      </c>
      <c r="I9" s="266">
        <f t="shared" si="7"/>
        <v>-986</v>
      </c>
      <c r="J9" s="265">
        <f t="shared" si="8"/>
        <v>0.76549446279386046</v>
      </c>
      <c r="K9" s="259">
        <v>4777</v>
      </c>
      <c r="L9" s="263">
        <f>IFERROR(K9/G9-1,"-")</f>
        <v>0.21243654822335034</v>
      </c>
      <c r="M9" s="264">
        <f>IF(G9=0,"nd",K9-G9)</f>
        <v>837</v>
      </c>
      <c r="N9" s="265">
        <f t="shared" si="9"/>
        <v>0.7431549471064095</v>
      </c>
      <c r="O9" s="259">
        <v>5911</v>
      </c>
      <c r="P9" s="263">
        <f t="shared" si="2"/>
        <v>0.23738748168306478</v>
      </c>
      <c r="Q9" s="266">
        <f t="shared" si="3"/>
        <v>1134</v>
      </c>
      <c r="R9" s="267">
        <f t="shared" si="5"/>
        <v>2.9380413057961361</v>
      </c>
      <c r="S9" s="266">
        <f t="shared" si="6"/>
        <v>4410</v>
      </c>
      <c r="T9" s="265">
        <f t="shared" si="10"/>
        <v>0.69426826403570585</v>
      </c>
      <c r="V9" s="29"/>
      <c r="W9" s="81"/>
      <c r="AE9" s="1"/>
    </row>
    <row r="10" spans="1:31" s="4" customFormat="1" x14ac:dyDescent="0.25">
      <c r="A10" s="1"/>
      <c r="B10" s="252" t="s">
        <v>200</v>
      </c>
      <c r="C10" s="268">
        <v>1438</v>
      </c>
      <c r="D10" s="268">
        <v>1313</v>
      </c>
      <c r="E10" s="268">
        <v>1562</v>
      </c>
      <c r="F10" s="269">
        <f>IFERROR(E10/$E$6,"-")</f>
        <v>0.24075215782983969</v>
      </c>
      <c r="G10" s="268">
        <v>1207</v>
      </c>
      <c r="H10" s="257">
        <f>IFERROR(G10/E10-1,"-")</f>
        <v>-0.22727272727272729</v>
      </c>
      <c r="I10" s="258">
        <f>IFERROR(G10-E10,"-")</f>
        <v>-355</v>
      </c>
      <c r="J10" s="269">
        <f>IFERROR(G10/$G$6,"-")</f>
        <v>0.23450553720613951</v>
      </c>
      <c r="K10" s="268">
        <v>1651</v>
      </c>
      <c r="L10" s="257">
        <f>IFERROR(K10/G10-1,"-")</f>
        <v>0.3678541839270919</v>
      </c>
      <c r="M10" s="258">
        <f>IFERROR(K10-G10,"-")</f>
        <v>444</v>
      </c>
      <c r="N10" s="269">
        <f>IFERROR(K10/$K$6,"-")</f>
        <v>0.25684505289359055</v>
      </c>
      <c r="O10" s="268">
        <v>2603</v>
      </c>
      <c r="P10" s="257">
        <f>IFERROR(O10/K10-1,"-")</f>
        <v>0.57662023016353725</v>
      </c>
      <c r="Q10" s="258">
        <f>IFERROR(O10-K10,"-")</f>
        <v>952</v>
      </c>
      <c r="R10" s="257">
        <f t="shared" si="5"/>
        <v>0.81015299026425591</v>
      </c>
      <c r="S10" s="258">
        <f t="shared" si="6"/>
        <v>1165</v>
      </c>
      <c r="T10" s="269">
        <f>IFERROR(O10/$O$6,"-")</f>
        <v>0.30573173596429409</v>
      </c>
      <c r="V10" s="29"/>
      <c r="W10" s="81"/>
      <c r="AE10" s="1"/>
    </row>
    <row r="11" spans="1:31" s="4" customFormat="1" hidden="1" x14ac:dyDescent="0.25">
      <c r="B11" s="99" t="s">
        <v>179</v>
      </c>
      <c r="C11" s="259">
        <v>1438</v>
      </c>
      <c r="D11" s="259">
        <v>1313</v>
      </c>
      <c r="E11" s="259">
        <v>1562</v>
      </c>
      <c r="F11" s="265">
        <f t="shared" si="4"/>
        <v>0.24075215782983969</v>
      </c>
      <c r="G11" s="259">
        <v>1207</v>
      </c>
      <c r="H11" s="267">
        <f t="shared" ref="H11:H12" si="11">G11/E11-1</f>
        <v>-0.22727272727272729</v>
      </c>
      <c r="I11" s="266">
        <f t="shared" si="7"/>
        <v>-355</v>
      </c>
      <c r="J11" s="265">
        <f t="shared" si="8"/>
        <v>0.23450553720613951</v>
      </c>
      <c r="K11" s="259">
        <v>0</v>
      </c>
      <c r="L11" s="263">
        <f>K11/G11-1</f>
        <v>-1</v>
      </c>
      <c r="M11" s="266">
        <f t="shared" si="1"/>
        <v>-1207</v>
      </c>
      <c r="N11" s="265">
        <f t="shared" si="9"/>
        <v>0</v>
      </c>
      <c r="O11" s="259">
        <v>0</v>
      </c>
      <c r="P11" s="267" t="e">
        <f t="shared" si="2"/>
        <v>#DIV/0!</v>
      </c>
      <c r="Q11" s="266">
        <f t="shared" si="3"/>
        <v>0</v>
      </c>
      <c r="R11" s="267">
        <f t="shared" ref="R11:R12" si="12">O11/D11-1</f>
        <v>-1</v>
      </c>
      <c r="S11" s="266">
        <f t="shared" ref="S11:S12" si="13">O11-D11</f>
        <v>-1313</v>
      </c>
      <c r="T11" s="265">
        <f t="shared" si="10"/>
        <v>0</v>
      </c>
      <c r="V11" s="29"/>
      <c r="W11" s="81"/>
      <c r="AE11" s="1"/>
    </row>
    <row r="12" spans="1:31" s="4" customFormat="1" hidden="1" x14ac:dyDescent="0.25">
      <c r="B12" s="99" t="s">
        <v>68</v>
      </c>
      <c r="C12" s="259">
        <v>0</v>
      </c>
      <c r="D12" s="259">
        <v>0</v>
      </c>
      <c r="E12" s="259">
        <v>0</v>
      </c>
      <c r="F12" s="265">
        <f t="shared" si="4"/>
        <v>0</v>
      </c>
      <c r="G12" s="259">
        <v>0</v>
      </c>
      <c r="H12" s="267" t="e">
        <f t="shared" si="11"/>
        <v>#DIV/0!</v>
      </c>
      <c r="I12" s="266">
        <f t="shared" si="7"/>
        <v>0</v>
      </c>
      <c r="J12" s="265">
        <f t="shared" si="8"/>
        <v>0</v>
      </c>
      <c r="K12" s="259">
        <v>0</v>
      </c>
      <c r="L12" s="263" t="e">
        <f t="shared" si="0"/>
        <v>#DIV/0!</v>
      </c>
      <c r="M12" s="266">
        <f t="shared" si="1"/>
        <v>0</v>
      </c>
      <c r="N12" s="265">
        <f t="shared" si="9"/>
        <v>0</v>
      </c>
      <c r="O12" s="259">
        <v>0</v>
      </c>
      <c r="P12" s="267" t="e">
        <f>O12/K12-1</f>
        <v>#DIV/0!</v>
      </c>
      <c r="Q12" s="266">
        <f t="shared" si="3"/>
        <v>0</v>
      </c>
      <c r="R12" s="267" t="e">
        <f t="shared" si="12"/>
        <v>#DIV/0!</v>
      </c>
      <c r="S12" s="266">
        <f t="shared" si="13"/>
        <v>0</v>
      </c>
      <c r="T12" s="265">
        <f t="shared" si="10"/>
        <v>0</v>
      </c>
      <c r="V12" s="29"/>
      <c r="W12" s="81"/>
      <c r="AE12" s="1"/>
    </row>
    <row r="13" spans="1:31" s="4" customFormat="1" ht="7.5" customHeight="1" x14ac:dyDescent="0.25"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70"/>
      <c r="M13" s="243"/>
      <c r="N13" s="243"/>
      <c r="O13" s="243"/>
      <c r="P13" s="243"/>
      <c r="Q13" s="243"/>
      <c r="R13" s="243"/>
      <c r="S13" s="243"/>
      <c r="T13" s="243"/>
      <c r="AE13" s="1" t="s">
        <v>189</v>
      </c>
    </row>
    <row r="14" spans="1:31" s="4" customFormat="1" x14ac:dyDescent="0.25">
      <c r="B14" s="171" t="s">
        <v>190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5.911 viajeros 
cuota: 69,4%</v>
      </c>
    </row>
    <row r="20" spans="27:27" x14ac:dyDescent="0.25">
      <c r="AA20" t="str">
        <f>CONCATENATE("Apartamentos: 
",FIXED(O10,0)," viajeros
cuota: ",FIXED(T10*100,1),"%")</f>
        <v>Apartamentos: 
2.603 viajeros
cuota: 30,6%</v>
      </c>
    </row>
    <row r="38" spans="2:31" s="4" customFormat="1" ht="15.75" hidden="1" customHeight="1" thickBot="1" x14ac:dyDescent="0.3">
      <c r="B38" s="274" t="s">
        <v>192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193</v>
      </c>
      <c r="O40" s="14">
        <v>2021</v>
      </c>
      <c r="P40" s="14" t="s">
        <v>193</v>
      </c>
      <c r="Q40" s="14" t="s">
        <v>194</v>
      </c>
      <c r="R40" s="14" t="s">
        <v>195</v>
      </c>
      <c r="S40" s="14" t="s">
        <v>196</v>
      </c>
      <c r="T40" s="89"/>
      <c r="AE40" s="1"/>
    </row>
    <row r="41" spans="2:31" s="4" customFormat="1" ht="18.75" hidden="1" x14ac:dyDescent="0.3">
      <c r="B41" s="231" t="s">
        <v>180</v>
      </c>
      <c r="C41" s="232"/>
      <c r="D41" s="232"/>
      <c r="E41" s="232"/>
      <c r="F41" s="232"/>
      <c r="G41" s="232"/>
      <c r="H41" s="232"/>
      <c r="I41" s="232"/>
      <c r="J41" s="232"/>
      <c r="K41" s="232">
        <v>1824653</v>
      </c>
      <c r="L41" s="232"/>
      <c r="M41" s="232"/>
      <c r="N41" s="233"/>
      <c r="O41" s="232">
        <v>2354005</v>
      </c>
      <c r="P41" s="233"/>
      <c r="Q41" s="233">
        <v>1</v>
      </c>
      <c r="R41" s="233">
        <v>0.2901110512519367</v>
      </c>
      <c r="S41" s="232">
        <v>529352</v>
      </c>
      <c r="T41" s="244"/>
      <c r="AE41" s="1"/>
    </row>
    <row r="42" spans="2:31" ht="18.75" hidden="1" x14ac:dyDescent="0.3">
      <c r="B42" s="231" t="s">
        <v>181</v>
      </c>
      <c r="C42" s="232"/>
      <c r="D42" s="232"/>
      <c r="E42" s="232"/>
      <c r="F42" s="232"/>
      <c r="G42" s="232"/>
      <c r="H42" s="232"/>
      <c r="I42" s="232"/>
      <c r="J42" s="232"/>
      <c r="K42" s="232">
        <v>603938</v>
      </c>
      <c r="L42" s="232"/>
      <c r="M42" s="232"/>
      <c r="N42" s="233">
        <v>1</v>
      </c>
      <c r="O42" s="232">
        <v>936181</v>
      </c>
      <c r="P42" s="233">
        <v>1</v>
      </c>
      <c r="Q42" s="233">
        <v>0.39769711619134201</v>
      </c>
      <c r="R42" s="233">
        <v>0.55012766211101138</v>
      </c>
      <c r="S42" s="232">
        <v>332243</v>
      </c>
      <c r="T42" s="244"/>
      <c r="AE42" s="1" t="s">
        <v>182</v>
      </c>
    </row>
    <row r="43" spans="2:31" ht="15.75" hidden="1" x14ac:dyDescent="0.25">
      <c r="B43" s="234" t="s">
        <v>105</v>
      </c>
      <c r="C43" s="235"/>
      <c r="D43" s="235"/>
      <c r="E43" s="235"/>
      <c r="F43" s="235"/>
      <c r="G43" s="235"/>
      <c r="H43" s="235"/>
      <c r="I43" s="235"/>
      <c r="J43" s="235"/>
      <c r="K43" s="235">
        <v>276550.36166633503</v>
      </c>
      <c r="L43" s="235"/>
      <c r="M43" s="235"/>
      <c r="N43" s="236">
        <v>0.45791184139155844</v>
      </c>
      <c r="O43" s="235">
        <v>430252.45635520399</v>
      </c>
      <c r="P43" s="236">
        <v>0.4595825554622493</v>
      </c>
      <c r="Q43" s="236">
        <v>0.18277465695918402</v>
      </c>
      <c r="R43" s="236">
        <v>0.55578337978930015</v>
      </c>
      <c r="S43" s="235">
        <v>153702.09468886897</v>
      </c>
      <c r="T43" s="245"/>
      <c r="AE43" s="1" t="s">
        <v>183</v>
      </c>
    </row>
    <row r="44" spans="2:31" s="4" customFormat="1" hidden="1" x14ac:dyDescent="0.25">
      <c r="B44" s="237" t="s">
        <v>108</v>
      </c>
      <c r="C44" s="238"/>
      <c r="D44" s="238"/>
      <c r="E44" s="238"/>
      <c r="F44" s="238"/>
      <c r="G44" s="238"/>
      <c r="H44" s="238"/>
      <c r="I44" s="238"/>
      <c r="J44" s="238"/>
      <c r="K44" s="238">
        <v>327387.63833385095</v>
      </c>
      <c r="L44" s="238"/>
      <c r="M44" s="238"/>
      <c r="N44" s="241">
        <v>0.54208815860874948</v>
      </c>
      <c r="O44" s="238">
        <v>505927.5436448183</v>
      </c>
      <c r="P44" s="241">
        <v>0.54041637636826456</v>
      </c>
      <c r="Q44" s="241">
        <v>0.21492203442423372</v>
      </c>
      <c r="R44" s="239">
        <v>0.54534711884540576</v>
      </c>
      <c r="S44" s="240">
        <v>178539.90531096736</v>
      </c>
      <c r="T44" s="247"/>
      <c r="AE44" s="1" t="s">
        <v>184</v>
      </c>
    </row>
    <row r="45" spans="2:31" s="4" customFormat="1" hidden="1" x14ac:dyDescent="0.25">
      <c r="B45" s="242" t="s">
        <v>185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186</v>
      </c>
    </row>
    <row r="46" spans="2:31" s="4" customFormat="1" hidden="1" x14ac:dyDescent="0.25">
      <c r="B46" s="242" t="s">
        <v>187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188</v>
      </c>
    </row>
    <row r="47" spans="2:31" s="4" customFormat="1" ht="7.5" hidden="1" customHeight="1" x14ac:dyDescent="0.25"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AE47" s="1" t="s">
        <v>189</v>
      </c>
    </row>
    <row r="48" spans="2:31" s="4" customFormat="1" hidden="1" x14ac:dyDescent="0.25">
      <c r="B48" s="292" t="s">
        <v>190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4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206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9" t="str">
        <f>CONCATENATE("%/s total Tenerife ",RIGHT(F133,4))</f>
        <v>%/s total Tenerife 2024</v>
      </c>
      <c r="J133" s="185">
        <v>2025</v>
      </c>
      <c r="K133" s="249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1" t="s">
        <v>205</v>
      </c>
      <c r="C134" s="235">
        <v>11021</v>
      </c>
      <c r="D134" s="235">
        <v>9118</v>
      </c>
      <c r="E134" s="235">
        <v>11319</v>
      </c>
      <c r="F134" s="235">
        <v>10833</v>
      </c>
      <c r="G134" s="236">
        <f>F134/E134-1</f>
        <v>-4.2936655181553096E-2</v>
      </c>
      <c r="H134" s="235">
        <f>F134-E134</f>
        <v>-486</v>
      </c>
      <c r="I134" s="236">
        <f>F134/F$134</f>
        <v>1</v>
      </c>
      <c r="J134" s="235">
        <v>13384</v>
      </c>
      <c r="K134" s="236">
        <f>J134/J$134</f>
        <v>1</v>
      </c>
      <c r="L134" s="236">
        <f>J134/F134-1</f>
        <v>0.23548416874365374</v>
      </c>
      <c r="M134" s="235">
        <f>J134-F134</f>
        <v>2551</v>
      </c>
      <c r="N134" s="236">
        <f>J134/D134-1</f>
        <v>0.4678657600350955</v>
      </c>
      <c r="O134" s="235">
        <f>J134-D134</f>
        <v>4266</v>
      </c>
      <c r="Q134" s="29"/>
      <c r="R134" s="81"/>
      <c r="Z134" s="1" t="s">
        <v>182</v>
      </c>
      <c r="AE134"/>
    </row>
    <row r="135" spans="1:31" s="4" customFormat="1" x14ac:dyDescent="0.25">
      <c r="A135" s="1"/>
      <c r="B135" s="252" t="s">
        <v>199</v>
      </c>
      <c r="C135" s="253">
        <v>8246</v>
      </c>
      <c r="D135" s="253">
        <v>6650</v>
      </c>
      <c r="E135" s="253">
        <v>8564</v>
      </c>
      <c r="F135" s="253">
        <v>8462</v>
      </c>
      <c r="G135" s="257">
        <f>IFERROR(F135/E135-1,"-")</f>
        <v>-1.1910322279308772E-2</v>
      </c>
      <c r="H135" s="253">
        <f t="shared" ref="H135:H138" si="14">F135-E135</f>
        <v>-102</v>
      </c>
      <c r="I135" s="255">
        <f>F135/F$134</f>
        <v>0.78113172713006551</v>
      </c>
      <c r="J135" s="253">
        <v>9215</v>
      </c>
      <c r="K135" s="254">
        <f t="shared" ref="K135:K138" si="15">J135/J$134</f>
        <v>0.68850866706515246</v>
      </c>
      <c r="L135" s="255">
        <f t="shared" ref="L135:L138" si="16">J135/F135-1</f>
        <v>8.8986055306074174E-2</v>
      </c>
      <c r="M135" s="256">
        <f t="shared" ref="M135:M138" si="17">J135-F135</f>
        <v>753</v>
      </c>
      <c r="N135" s="254">
        <f t="shared" ref="N135:N138" si="18">J135/D135-1</f>
        <v>0.38571428571428568</v>
      </c>
      <c r="O135" s="253">
        <f t="shared" ref="O135:O138" si="19">J135-D135</f>
        <v>2565</v>
      </c>
      <c r="Q135" s="29"/>
      <c r="R135" s="81"/>
      <c r="Z135" s="1" t="s">
        <v>184</v>
      </c>
    </row>
    <row r="136" spans="1:31" s="4" customFormat="1" x14ac:dyDescent="0.25">
      <c r="A136" s="108" t="s">
        <v>179</v>
      </c>
      <c r="B136" s="4" t="s">
        <v>70</v>
      </c>
      <c r="C136" s="259">
        <v>0</v>
      </c>
      <c r="D136" s="259">
        <v>71</v>
      </c>
      <c r="E136" s="259">
        <v>0</v>
      </c>
      <c r="F136" s="259">
        <v>0</v>
      </c>
      <c r="G136" s="263" t="str">
        <f t="shared" ref="G136:G138" si="20">IFERROR(F136/E136-1,"-")</f>
        <v>-</v>
      </c>
      <c r="H136" s="259">
        <f t="shared" si="14"/>
        <v>0</v>
      </c>
      <c r="I136" s="267">
        <f t="shared" ref="I136:I138" si="21">F136/F$134</f>
        <v>0</v>
      </c>
      <c r="J136" s="259">
        <v>0</v>
      </c>
      <c r="K136" s="265">
        <f t="shared" si="15"/>
        <v>0</v>
      </c>
      <c r="L136" s="267" t="e">
        <f t="shared" si="16"/>
        <v>#DIV/0!</v>
      </c>
      <c r="M136" s="266">
        <f t="shared" si="17"/>
        <v>0</v>
      </c>
      <c r="N136" s="265">
        <f t="shared" si="18"/>
        <v>-1</v>
      </c>
      <c r="O136" s="259">
        <f t="shared" si="19"/>
        <v>-71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9">
        <v>8246</v>
      </c>
      <c r="D137" s="259">
        <v>6579</v>
      </c>
      <c r="E137" s="259">
        <v>8564</v>
      </c>
      <c r="F137" s="259">
        <v>8462</v>
      </c>
      <c r="G137" s="261">
        <f t="shared" si="20"/>
        <v>-1.1910322279308772E-2</v>
      </c>
      <c r="H137" s="259">
        <f t="shared" si="14"/>
        <v>-102</v>
      </c>
      <c r="I137" s="271">
        <f t="shared" si="21"/>
        <v>0.78113172713006551</v>
      </c>
      <c r="J137" s="259">
        <v>9215</v>
      </c>
      <c r="K137" s="265">
        <f t="shared" si="15"/>
        <v>0.68850866706515246</v>
      </c>
      <c r="L137" s="267">
        <f t="shared" si="16"/>
        <v>8.8986055306074174E-2</v>
      </c>
      <c r="M137" s="266">
        <f t="shared" si="17"/>
        <v>753</v>
      </c>
      <c r="N137" s="265">
        <f t="shared" si="18"/>
        <v>0.40066879464964278</v>
      </c>
      <c r="O137" s="259">
        <f t="shared" si="19"/>
        <v>2636</v>
      </c>
      <c r="Q137" s="29"/>
      <c r="R137" s="81"/>
      <c r="Z137" s="1"/>
    </row>
    <row r="138" spans="1:31" s="4" customFormat="1" x14ac:dyDescent="0.25">
      <c r="A138" s="1"/>
      <c r="B138" s="252" t="s">
        <v>200</v>
      </c>
      <c r="C138" s="253">
        <v>2775</v>
      </c>
      <c r="D138" s="253">
        <v>2468</v>
      </c>
      <c r="E138" s="253">
        <v>2755</v>
      </c>
      <c r="F138" s="253">
        <v>2371</v>
      </c>
      <c r="G138" s="257">
        <f t="shared" si="20"/>
        <v>-0.13938294010889296</v>
      </c>
      <c r="H138" s="253">
        <f t="shared" si="14"/>
        <v>-384</v>
      </c>
      <c r="I138" s="255">
        <f t="shared" si="21"/>
        <v>0.21886827286993446</v>
      </c>
      <c r="J138" s="253">
        <v>4169</v>
      </c>
      <c r="K138" s="254">
        <f t="shared" si="15"/>
        <v>0.3114913329348476</v>
      </c>
      <c r="L138" s="255">
        <f t="shared" si="16"/>
        <v>0.75832981864192317</v>
      </c>
      <c r="M138" s="256">
        <f t="shared" si="17"/>
        <v>1798</v>
      </c>
      <c r="N138" s="254">
        <f t="shared" si="18"/>
        <v>0.68922204213938421</v>
      </c>
      <c r="O138" s="253">
        <f t="shared" si="19"/>
        <v>1701</v>
      </c>
      <c r="Q138" s="29"/>
      <c r="R138" s="81"/>
      <c r="Z138" s="1"/>
    </row>
    <row r="139" spans="1:31" s="4" customFormat="1" ht="7.5" customHeight="1" x14ac:dyDescent="0.25">
      <c r="B139" s="243"/>
      <c r="C139" s="243"/>
      <c r="D139" s="243"/>
      <c r="E139" s="243"/>
      <c r="F139" s="243"/>
      <c r="G139" s="243"/>
      <c r="H139" s="243"/>
      <c r="I139" s="243"/>
      <c r="J139" s="243"/>
      <c r="K139" s="243"/>
      <c r="L139" s="243"/>
      <c r="M139" s="243"/>
      <c r="N139" s="243"/>
      <c r="O139" s="243"/>
      <c r="Z139" s="1" t="s">
        <v>189</v>
      </c>
    </row>
    <row r="140" spans="1:31" s="4" customFormat="1" ht="32.25" customHeight="1" x14ac:dyDescent="0.25">
      <c r="B140" s="316" t="s">
        <v>203</v>
      </c>
      <c r="C140" s="316"/>
      <c r="D140" s="316"/>
      <c r="E140" s="316"/>
      <c r="F140" s="316"/>
      <c r="G140" s="316"/>
      <c r="H140" s="316"/>
      <c r="I140" s="316"/>
      <c r="J140" s="316"/>
      <c r="K140" s="316"/>
      <c r="L140" s="316"/>
      <c r="M140" s="316"/>
      <c r="N140" s="316"/>
      <c r="O140" s="316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0AC6-C91D-4D72-9F0B-1C3CF9CD8F7D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326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1"/>
      <c r="B6" s="231" t="s">
        <v>207</v>
      </c>
      <c r="C6" s="250">
        <v>18780</v>
      </c>
      <c r="D6" s="250">
        <v>10551</v>
      </c>
      <c r="E6" s="250">
        <v>13999</v>
      </c>
      <c r="F6" s="251">
        <f>E6/$E$6</f>
        <v>1</v>
      </c>
      <c r="G6" s="250">
        <v>10024</v>
      </c>
      <c r="H6" s="251">
        <f>G6/E6-1</f>
        <v>-0.28394885348953491</v>
      </c>
      <c r="I6" s="250">
        <f>G6-E6</f>
        <v>-3975</v>
      </c>
      <c r="J6" s="251">
        <f>G6/$G$6</f>
        <v>1</v>
      </c>
      <c r="K6" s="250">
        <v>9241</v>
      </c>
      <c r="L6" s="251">
        <f t="shared" ref="L6:L12" si="0">K6/G6-1</f>
        <v>-7.8112529928172414E-2</v>
      </c>
      <c r="M6" s="250">
        <f t="shared" ref="M6:M12" si="1">K6-G6</f>
        <v>-783</v>
      </c>
      <c r="N6" s="251">
        <f>K6/$K$6</f>
        <v>1</v>
      </c>
      <c r="O6" s="250">
        <v>14672</v>
      </c>
      <c r="P6" s="251">
        <f t="shared" ref="P6:P11" si="2">O6/K6-1</f>
        <v>0.58770695812141538</v>
      </c>
      <c r="Q6" s="250">
        <f t="shared" ref="Q6:Q12" si="3">O6-K6</f>
        <v>5431</v>
      </c>
      <c r="R6" s="251">
        <f>O6/C6-1</f>
        <v>-0.21874334398296058</v>
      </c>
      <c r="S6" s="250">
        <f>O6-C6</f>
        <v>-4108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A7" s="1"/>
      <c r="B7" s="252" t="s">
        <v>208</v>
      </c>
      <c r="C7" s="253">
        <v>16017</v>
      </c>
      <c r="D7" s="253">
        <v>7520</v>
      </c>
      <c r="E7" s="253">
        <v>10533</v>
      </c>
      <c r="F7" s="254">
        <f t="shared" ref="F7:F12" si="4">E7/$E$6</f>
        <v>0.75241088649189225</v>
      </c>
      <c r="G7" s="253">
        <v>7092</v>
      </c>
      <c r="H7" s="255">
        <f>G7/E7-1</f>
        <v>-0.32668755340358868</v>
      </c>
      <c r="I7" s="256">
        <f>G7-E7</f>
        <v>-3441</v>
      </c>
      <c r="J7" s="254">
        <f>G7/$G$6</f>
        <v>0.70750199521149237</v>
      </c>
      <c r="K7" s="253">
        <v>6412</v>
      </c>
      <c r="L7" s="257">
        <f t="shared" si="0"/>
        <v>-9.5882684715172029E-2</v>
      </c>
      <c r="M7" s="258">
        <f t="shared" si="1"/>
        <v>-680</v>
      </c>
      <c r="N7" s="254">
        <f>K7/$K$6</f>
        <v>0.6938643004003896</v>
      </c>
      <c r="O7" s="253">
        <v>11136</v>
      </c>
      <c r="P7" s="255">
        <f t="shared" si="2"/>
        <v>0.73674360573923892</v>
      </c>
      <c r="Q7" s="256">
        <f t="shared" si="3"/>
        <v>4724</v>
      </c>
      <c r="R7" s="255">
        <f t="shared" ref="R7:R10" si="5">O7/C7-1</f>
        <v>-0.30473871511519013</v>
      </c>
      <c r="S7" s="256">
        <f t="shared" ref="S7:S10" si="6">O7-C7</f>
        <v>-4881</v>
      </c>
      <c r="T7" s="254">
        <f>O7/$O$6</f>
        <v>0.75899672846237731</v>
      </c>
      <c r="V7" s="29"/>
      <c r="W7" s="81"/>
      <c r="AE7" s="1" t="s">
        <v>184</v>
      </c>
    </row>
    <row r="8" spans="1:31" s="4" customFormat="1" x14ac:dyDescent="0.25">
      <c r="A8" s="108" t="s">
        <v>179</v>
      </c>
      <c r="B8" s="4" t="s">
        <v>70</v>
      </c>
      <c r="C8" s="259">
        <v>1473</v>
      </c>
      <c r="D8" s="259">
        <v>3286</v>
      </c>
      <c r="E8" s="259">
        <v>4136</v>
      </c>
      <c r="F8" s="260">
        <f t="shared" si="4"/>
        <v>0.29544967497678404</v>
      </c>
      <c r="G8" s="259">
        <v>3974</v>
      </c>
      <c r="H8" s="261">
        <f>IFERROR(G8/E8-1,"-")</f>
        <v>-3.9168278529980616E-2</v>
      </c>
      <c r="I8" s="262">
        <f t="shared" ref="I8:I12" si="7">G8-E8</f>
        <v>-162</v>
      </c>
      <c r="J8" s="260">
        <f t="shared" ref="J8:J12" si="8">G8/$G$6</f>
        <v>0.39644852354349563</v>
      </c>
      <c r="K8" s="259">
        <v>1846</v>
      </c>
      <c r="L8" s="263">
        <f>IFERROR(K8/G8-1,"-")</f>
        <v>-0.53548062405636632</v>
      </c>
      <c r="M8" s="264">
        <f>IF(G8=0,"nd",K8-G8)</f>
        <v>-2128</v>
      </c>
      <c r="N8" s="265">
        <f t="shared" ref="N8:N12" si="9">K8/$K$6</f>
        <v>0.19976193052699925</v>
      </c>
      <c r="O8" s="259">
        <v>1463</v>
      </c>
      <c r="P8" s="263">
        <f>IFERROR(O8/K8-1,"-")</f>
        <v>-0.20747562296858069</v>
      </c>
      <c r="Q8" s="266">
        <f t="shared" si="3"/>
        <v>-383</v>
      </c>
      <c r="R8" s="263">
        <f>IFERROR(O8/C8-1,"-")</f>
        <v>-6.7888662593347249E-3</v>
      </c>
      <c r="S8" s="266">
        <f t="shared" si="6"/>
        <v>-10</v>
      </c>
      <c r="T8" s="265">
        <f t="shared" ref="T8:T12" si="10">O8/$O$6</f>
        <v>9.9713740458015274E-2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9">
        <v>0</v>
      </c>
      <c r="D9" s="259">
        <v>4234</v>
      </c>
      <c r="E9" s="259">
        <v>6397</v>
      </c>
      <c r="F9" s="265">
        <f t="shared" si="4"/>
        <v>0.45696121151510821</v>
      </c>
      <c r="G9" s="259">
        <v>3118</v>
      </c>
      <c r="H9" s="261">
        <f>IFERROR(G9/E9-1,"-")</f>
        <v>-0.5125840237611381</v>
      </c>
      <c r="I9" s="266">
        <f t="shared" si="7"/>
        <v>-3279</v>
      </c>
      <c r="J9" s="265">
        <f t="shared" si="8"/>
        <v>0.31105347166799679</v>
      </c>
      <c r="K9" s="259">
        <v>4566</v>
      </c>
      <c r="L9" s="263">
        <f>IFERROR(K9/G9-1,"-")</f>
        <v>0.46440025657472739</v>
      </c>
      <c r="M9" s="264">
        <f>IF(G9=0,"nd",K9-G9)</f>
        <v>1448</v>
      </c>
      <c r="N9" s="265">
        <f t="shared" si="9"/>
        <v>0.49410236987339035</v>
      </c>
      <c r="O9" s="259">
        <v>9673</v>
      </c>
      <c r="P9" s="263">
        <f t="shared" si="2"/>
        <v>1.1184844502847131</v>
      </c>
      <c r="Q9" s="266">
        <f t="shared" si="3"/>
        <v>5107</v>
      </c>
      <c r="R9" s="267" t="e">
        <f t="shared" si="5"/>
        <v>#DIV/0!</v>
      </c>
      <c r="S9" s="266">
        <f t="shared" si="6"/>
        <v>9673</v>
      </c>
      <c r="T9" s="265">
        <f t="shared" si="10"/>
        <v>0.65928298800436202</v>
      </c>
      <c r="V9" s="29"/>
      <c r="W9" s="81"/>
      <c r="AE9" s="1"/>
    </row>
    <row r="10" spans="1:31" s="4" customFormat="1" x14ac:dyDescent="0.25">
      <c r="A10" s="1"/>
      <c r="B10" s="252" t="s">
        <v>200</v>
      </c>
      <c r="C10" s="268">
        <v>2763</v>
      </c>
      <c r="D10" s="268">
        <v>3031</v>
      </c>
      <c r="E10" s="268">
        <v>3466</v>
      </c>
      <c r="F10" s="269">
        <f>IFERROR(E10/$E$6,"-")</f>
        <v>0.24758911350810772</v>
      </c>
      <c r="G10" s="268">
        <v>2932</v>
      </c>
      <c r="H10" s="257">
        <f>IFERROR(G10/E10-1,"-")</f>
        <v>-0.15406809001731103</v>
      </c>
      <c r="I10" s="258">
        <f>IFERROR(G10-E10,"-")</f>
        <v>-534</v>
      </c>
      <c r="J10" s="269">
        <f>IFERROR(G10/$G$6,"-")</f>
        <v>0.29249800478850757</v>
      </c>
      <c r="K10" s="268">
        <v>2829</v>
      </c>
      <c r="L10" s="257">
        <f>IFERROR(K10/G10-1,"-")</f>
        <v>-3.5129604365620737E-2</v>
      </c>
      <c r="M10" s="258">
        <f>IFERROR(K10-G10,"-")</f>
        <v>-103</v>
      </c>
      <c r="N10" s="269">
        <f>IFERROR(K10/$K$6,"-")</f>
        <v>0.30613569959961046</v>
      </c>
      <c r="O10" s="268">
        <v>3536</v>
      </c>
      <c r="P10" s="257">
        <f>IFERROR(O10/K10-1,"-")</f>
        <v>0.24991162955107815</v>
      </c>
      <c r="Q10" s="258">
        <f>IFERROR(O10-K10,"-")</f>
        <v>707</v>
      </c>
      <c r="R10" s="257">
        <f t="shared" si="5"/>
        <v>0.27976836771625035</v>
      </c>
      <c r="S10" s="258">
        <f t="shared" si="6"/>
        <v>773</v>
      </c>
      <c r="T10" s="269">
        <f>IFERROR(O10/$O$6,"-")</f>
        <v>0.24100327153762269</v>
      </c>
      <c r="V10" s="29"/>
      <c r="W10" s="81"/>
      <c r="AE10" s="1"/>
    </row>
    <row r="11" spans="1:31" s="4" customFormat="1" hidden="1" x14ac:dyDescent="0.25">
      <c r="A11" s="1"/>
      <c r="B11" s="99" t="s">
        <v>179</v>
      </c>
      <c r="C11" s="259">
        <v>2763</v>
      </c>
      <c r="D11" s="259">
        <v>3031</v>
      </c>
      <c r="E11" s="259">
        <v>3466</v>
      </c>
      <c r="F11" s="265">
        <f t="shared" si="4"/>
        <v>0.24758911350810772</v>
      </c>
      <c r="G11" s="259">
        <v>2932</v>
      </c>
      <c r="H11" s="267">
        <f t="shared" ref="H11:H12" si="11">G11/E11-1</f>
        <v>-0.15406809001731103</v>
      </c>
      <c r="I11" s="266">
        <f t="shared" si="7"/>
        <v>-534</v>
      </c>
      <c r="J11" s="265">
        <f t="shared" si="8"/>
        <v>0.29249800478850757</v>
      </c>
      <c r="K11" s="259">
        <v>0</v>
      </c>
      <c r="L11" s="263">
        <f>K11/G11-1</f>
        <v>-1</v>
      </c>
      <c r="M11" s="266">
        <f t="shared" si="1"/>
        <v>-2932</v>
      </c>
      <c r="N11" s="265">
        <f t="shared" si="9"/>
        <v>0</v>
      </c>
      <c r="O11" s="259">
        <v>0</v>
      </c>
      <c r="P11" s="267" t="e">
        <f t="shared" si="2"/>
        <v>#DIV/0!</v>
      </c>
      <c r="Q11" s="266">
        <f t="shared" si="3"/>
        <v>0</v>
      </c>
      <c r="R11" s="267">
        <f t="shared" ref="R11:R12" si="12">O11/D11-1</f>
        <v>-1</v>
      </c>
      <c r="S11" s="266">
        <f t="shared" ref="S11:S12" si="13">O11-D11</f>
        <v>-3031</v>
      </c>
      <c r="T11" s="265">
        <f t="shared" si="10"/>
        <v>0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9">
        <v>0</v>
      </c>
      <c r="D12" s="259">
        <v>0</v>
      </c>
      <c r="E12" s="259">
        <v>0</v>
      </c>
      <c r="F12" s="265">
        <f t="shared" si="4"/>
        <v>0</v>
      </c>
      <c r="G12" s="259">
        <v>0</v>
      </c>
      <c r="H12" s="267" t="e">
        <f t="shared" si="11"/>
        <v>#DIV/0!</v>
      </c>
      <c r="I12" s="266">
        <f t="shared" si="7"/>
        <v>0</v>
      </c>
      <c r="J12" s="265">
        <f t="shared" si="8"/>
        <v>0</v>
      </c>
      <c r="K12" s="259">
        <v>0</v>
      </c>
      <c r="L12" s="263" t="e">
        <f t="shared" si="0"/>
        <v>#DIV/0!</v>
      </c>
      <c r="M12" s="266">
        <f t="shared" si="1"/>
        <v>0</v>
      </c>
      <c r="N12" s="265">
        <f t="shared" si="9"/>
        <v>0</v>
      </c>
      <c r="O12" s="259">
        <v>0</v>
      </c>
      <c r="P12" s="267" t="e">
        <f>O12/K12-1</f>
        <v>#DIV/0!</v>
      </c>
      <c r="Q12" s="266">
        <f t="shared" si="3"/>
        <v>0</v>
      </c>
      <c r="R12" s="267" t="e">
        <f t="shared" si="12"/>
        <v>#DIV/0!</v>
      </c>
      <c r="S12" s="266">
        <f t="shared" si="13"/>
        <v>0</v>
      </c>
      <c r="T12" s="265">
        <f t="shared" si="10"/>
        <v>0</v>
      </c>
      <c r="V12" s="29"/>
      <c r="W12" s="81"/>
      <c r="AE12" s="1"/>
    </row>
    <row r="13" spans="1:31" s="4" customFormat="1" ht="7.5" customHeight="1" x14ac:dyDescent="0.25">
      <c r="A13" s="1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70"/>
      <c r="M13" s="243"/>
      <c r="N13" s="243"/>
      <c r="O13" s="243"/>
      <c r="P13" s="243"/>
      <c r="Q13" s="243"/>
      <c r="R13" s="243"/>
      <c r="S13" s="243"/>
      <c r="T13" s="243"/>
      <c r="AE13" s="1" t="s">
        <v>189</v>
      </c>
    </row>
    <row r="14" spans="1:31" s="4" customFormat="1" x14ac:dyDescent="0.25">
      <c r="A14" s="1"/>
      <c r="B14" s="171" t="s">
        <v>190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11.136 viajeros 
cuota: 75,9%</v>
      </c>
    </row>
    <row r="20" spans="27:27" x14ac:dyDescent="0.25">
      <c r="AA20" t="str">
        <f>CONCATENATE("Apartamentos: 
",FIXED(O10,0)," viajeros
cuota: ",FIXED(T10*100,1),"%")</f>
        <v>Apartamentos: 
3.536 viajeros
cuota: 24,1%</v>
      </c>
    </row>
    <row r="38" spans="2:31" s="4" customFormat="1" ht="15.75" hidden="1" customHeight="1" thickBot="1" x14ac:dyDescent="0.3">
      <c r="B38" s="274" t="s">
        <v>192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193</v>
      </c>
      <c r="O40" s="14">
        <v>2021</v>
      </c>
      <c r="P40" s="14" t="s">
        <v>193</v>
      </c>
      <c r="Q40" s="14" t="s">
        <v>194</v>
      </c>
      <c r="R40" s="14" t="s">
        <v>195</v>
      </c>
      <c r="S40" s="14" t="s">
        <v>196</v>
      </c>
      <c r="T40" s="89"/>
      <c r="AE40" s="1"/>
    </row>
    <row r="41" spans="2:31" s="4" customFormat="1" ht="18.75" hidden="1" x14ac:dyDescent="0.3">
      <c r="B41" s="231" t="s">
        <v>180</v>
      </c>
      <c r="C41" s="232"/>
      <c r="D41" s="232"/>
      <c r="E41" s="232"/>
      <c r="F41" s="232"/>
      <c r="G41" s="232"/>
      <c r="H41" s="232"/>
      <c r="I41" s="232"/>
      <c r="J41" s="232"/>
      <c r="K41" s="232">
        <v>1824653</v>
      </c>
      <c r="L41" s="232"/>
      <c r="M41" s="232"/>
      <c r="N41" s="233"/>
      <c r="O41" s="232">
        <v>2354005</v>
      </c>
      <c r="P41" s="233"/>
      <c r="Q41" s="233">
        <v>1</v>
      </c>
      <c r="R41" s="233">
        <v>0.2901110512519367</v>
      </c>
      <c r="S41" s="232">
        <v>529352</v>
      </c>
      <c r="T41" s="244"/>
      <c r="AE41" s="1"/>
    </row>
    <row r="42" spans="2:31" ht="18.75" hidden="1" x14ac:dyDescent="0.3">
      <c r="B42" s="231" t="s">
        <v>181</v>
      </c>
      <c r="C42" s="232"/>
      <c r="D42" s="232"/>
      <c r="E42" s="232"/>
      <c r="F42" s="232"/>
      <c r="G42" s="232"/>
      <c r="H42" s="232"/>
      <c r="I42" s="232"/>
      <c r="J42" s="232"/>
      <c r="K42" s="232">
        <v>603938</v>
      </c>
      <c r="L42" s="232"/>
      <c r="M42" s="232"/>
      <c r="N42" s="233">
        <v>1</v>
      </c>
      <c r="O42" s="232">
        <v>936181</v>
      </c>
      <c r="P42" s="233">
        <v>1</v>
      </c>
      <c r="Q42" s="233">
        <v>0.39769711619134201</v>
      </c>
      <c r="R42" s="233">
        <v>0.55012766211101138</v>
      </c>
      <c r="S42" s="232">
        <v>332243</v>
      </c>
      <c r="T42" s="244"/>
      <c r="AE42" s="1" t="s">
        <v>182</v>
      </c>
    </row>
    <row r="43" spans="2:31" ht="15.75" hidden="1" x14ac:dyDescent="0.25">
      <c r="B43" s="234" t="s">
        <v>105</v>
      </c>
      <c r="C43" s="235"/>
      <c r="D43" s="235"/>
      <c r="E43" s="235"/>
      <c r="F43" s="235"/>
      <c r="G43" s="235"/>
      <c r="H43" s="235"/>
      <c r="I43" s="235"/>
      <c r="J43" s="235"/>
      <c r="K43" s="235">
        <v>276550.36166633503</v>
      </c>
      <c r="L43" s="235"/>
      <c r="M43" s="235"/>
      <c r="N43" s="236">
        <v>0.45791184139155844</v>
      </c>
      <c r="O43" s="235">
        <v>430252.45635520399</v>
      </c>
      <c r="P43" s="236">
        <v>0.4595825554622493</v>
      </c>
      <c r="Q43" s="236">
        <v>0.18277465695918402</v>
      </c>
      <c r="R43" s="236">
        <v>0.55578337978930015</v>
      </c>
      <c r="S43" s="235">
        <v>153702.09468886897</v>
      </c>
      <c r="T43" s="245"/>
      <c r="AE43" s="1" t="s">
        <v>183</v>
      </c>
    </row>
    <row r="44" spans="2:31" s="4" customFormat="1" hidden="1" x14ac:dyDescent="0.25">
      <c r="B44" s="237" t="s">
        <v>108</v>
      </c>
      <c r="C44" s="238"/>
      <c r="D44" s="238"/>
      <c r="E44" s="238"/>
      <c r="F44" s="238"/>
      <c r="G44" s="238"/>
      <c r="H44" s="238"/>
      <c r="I44" s="238"/>
      <c r="J44" s="238"/>
      <c r="K44" s="238">
        <v>327387.63833385095</v>
      </c>
      <c r="L44" s="238"/>
      <c r="M44" s="238"/>
      <c r="N44" s="241">
        <v>0.54208815860874948</v>
      </c>
      <c r="O44" s="238">
        <v>505927.5436448183</v>
      </c>
      <c r="P44" s="241">
        <v>0.54041637636826456</v>
      </c>
      <c r="Q44" s="241">
        <v>0.21492203442423372</v>
      </c>
      <c r="R44" s="239">
        <v>0.54534711884540576</v>
      </c>
      <c r="S44" s="240">
        <v>178539.90531096736</v>
      </c>
      <c r="T44" s="247"/>
      <c r="AE44" s="1" t="s">
        <v>184</v>
      </c>
    </row>
    <row r="45" spans="2:31" s="4" customFormat="1" hidden="1" x14ac:dyDescent="0.25">
      <c r="B45" s="242" t="s">
        <v>185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186</v>
      </c>
    </row>
    <row r="46" spans="2:31" s="4" customFormat="1" hidden="1" x14ac:dyDescent="0.25">
      <c r="B46" s="242" t="s">
        <v>187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188</v>
      </c>
    </row>
    <row r="47" spans="2:31" s="4" customFormat="1" ht="7.5" hidden="1" customHeight="1" x14ac:dyDescent="0.25"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AE47" s="1" t="s">
        <v>189</v>
      </c>
    </row>
    <row r="48" spans="2:31" s="4" customFormat="1" hidden="1" x14ac:dyDescent="0.25">
      <c r="B48" s="292" t="s">
        <v>190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4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209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9" t="str">
        <f>CONCATENATE("%/s total Tenerife ",RIGHT(F133,4))</f>
        <v>%/s total Tenerife 2024</v>
      </c>
      <c r="J133" s="185">
        <v>2025</v>
      </c>
      <c r="K133" s="249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4"/>
      <c r="B134" s="231" t="s">
        <v>207</v>
      </c>
      <c r="C134" s="235">
        <v>34195</v>
      </c>
      <c r="D134" s="235">
        <v>19968</v>
      </c>
      <c r="E134" s="235">
        <v>22352</v>
      </c>
      <c r="F134" s="235">
        <v>18376</v>
      </c>
      <c r="G134" s="236">
        <f>F134/E134-1</f>
        <v>-0.17788117394416603</v>
      </c>
      <c r="H134" s="235">
        <f>F134-E134</f>
        <v>-3976</v>
      </c>
      <c r="I134" s="236">
        <f>F134/F$134</f>
        <v>1</v>
      </c>
      <c r="J134" s="235">
        <v>19606</v>
      </c>
      <c r="K134" s="236">
        <f>J134/J$134</f>
        <v>1</v>
      </c>
      <c r="L134" s="236">
        <f>J134/F134-1</f>
        <v>6.693513278188945E-2</v>
      </c>
      <c r="M134" s="235">
        <f>J134-F134</f>
        <v>1230</v>
      </c>
      <c r="N134" s="236">
        <f>J134/D134-1</f>
        <v>-1.8129006410256387E-2</v>
      </c>
      <c r="O134" s="235">
        <f>J134-D134</f>
        <v>-362</v>
      </c>
      <c r="Q134" s="29"/>
      <c r="R134" s="81"/>
      <c r="Z134" s="1" t="s">
        <v>182</v>
      </c>
      <c r="AE134"/>
    </row>
    <row r="135" spans="1:31" s="4" customFormat="1" x14ac:dyDescent="0.25">
      <c r="A135" s="1"/>
      <c r="B135" s="252" t="s">
        <v>199</v>
      </c>
      <c r="C135" s="253">
        <v>29524</v>
      </c>
      <c r="D135" s="253">
        <v>14679</v>
      </c>
      <c r="E135" s="253">
        <v>16252</v>
      </c>
      <c r="F135" s="253">
        <v>13022</v>
      </c>
      <c r="G135" s="257">
        <f>IFERROR(F135/E135-1,"-")</f>
        <v>-0.19874476987447698</v>
      </c>
      <c r="H135" s="253">
        <f t="shared" ref="H135:H138" si="14">F135-E135</f>
        <v>-3230</v>
      </c>
      <c r="I135" s="255">
        <f>F135/F$134</f>
        <v>0.70864170657379189</v>
      </c>
      <c r="J135" s="253">
        <v>14530</v>
      </c>
      <c r="K135" s="254">
        <f t="shared" ref="K135:K138" si="15">J135/J$134</f>
        <v>0.74109966336835664</v>
      </c>
      <c r="L135" s="255">
        <f t="shared" ref="L135:L138" si="16">J135/F135-1</f>
        <v>0.11580402395945333</v>
      </c>
      <c r="M135" s="256">
        <f t="shared" ref="M135:M138" si="17">J135-F135</f>
        <v>1508</v>
      </c>
      <c r="N135" s="254">
        <f t="shared" ref="N135:N138" si="18">J135/D135-1</f>
        <v>-1.015055521493291E-2</v>
      </c>
      <c r="O135" s="253">
        <f t="shared" ref="O135:O138" si="19">J135-D135</f>
        <v>-149</v>
      </c>
      <c r="Q135" s="29"/>
      <c r="R135" s="81"/>
      <c r="Z135" s="1" t="s">
        <v>184</v>
      </c>
    </row>
    <row r="136" spans="1:31" s="4" customFormat="1" x14ac:dyDescent="0.25">
      <c r="A136" s="108" t="s">
        <v>179</v>
      </c>
      <c r="B136" s="4" t="s">
        <v>70</v>
      </c>
      <c r="C136" s="259">
        <v>9339</v>
      </c>
      <c r="D136" s="259">
        <v>5415</v>
      </c>
      <c r="E136" s="259">
        <v>7999</v>
      </c>
      <c r="F136" s="259">
        <v>6701</v>
      </c>
      <c r="G136" s="263">
        <f t="shared" ref="G136:G138" si="20">IFERROR(F136/E136-1,"-")</f>
        <v>-0.16227028378547315</v>
      </c>
      <c r="H136" s="259">
        <f t="shared" si="14"/>
        <v>-1298</v>
      </c>
      <c r="I136" s="267">
        <f t="shared" ref="I136:I138" si="21">F136/F$134</f>
        <v>0.364660426643448</v>
      </c>
      <c r="J136" s="259">
        <v>3206</v>
      </c>
      <c r="K136" s="265">
        <f t="shared" si="15"/>
        <v>0.16352137100887484</v>
      </c>
      <c r="L136" s="267">
        <f t="shared" si="16"/>
        <v>-0.52156394567974929</v>
      </c>
      <c r="M136" s="266">
        <f t="shared" si="17"/>
        <v>-3495</v>
      </c>
      <c r="N136" s="265">
        <f t="shared" si="18"/>
        <v>-0.40794090489381352</v>
      </c>
      <c r="O136" s="259">
        <f t="shared" si="19"/>
        <v>-2209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9">
        <v>20185</v>
      </c>
      <c r="D137" s="259">
        <v>9264</v>
      </c>
      <c r="E137" s="259">
        <v>8253</v>
      </c>
      <c r="F137" s="259">
        <v>6321</v>
      </c>
      <c r="G137" s="261">
        <f t="shared" si="20"/>
        <v>-0.23409669211195927</v>
      </c>
      <c r="H137" s="259">
        <f t="shared" si="14"/>
        <v>-1932</v>
      </c>
      <c r="I137" s="271">
        <f t="shared" si="21"/>
        <v>0.34398127993034394</v>
      </c>
      <c r="J137" s="259">
        <v>11324</v>
      </c>
      <c r="K137" s="265">
        <f t="shared" si="15"/>
        <v>0.57757829235948177</v>
      </c>
      <c r="L137" s="267">
        <f t="shared" si="16"/>
        <v>0.79148868849865517</v>
      </c>
      <c r="M137" s="266">
        <f t="shared" si="17"/>
        <v>5003</v>
      </c>
      <c r="N137" s="265">
        <f t="shared" si="18"/>
        <v>0.22236614853195169</v>
      </c>
      <c r="O137" s="259">
        <f t="shared" si="19"/>
        <v>2060</v>
      </c>
      <c r="Q137" s="29"/>
      <c r="R137" s="81"/>
      <c r="Z137" s="1"/>
    </row>
    <row r="138" spans="1:31" s="4" customFormat="1" x14ac:dyDescent="0.25">
      <c r="B138" s="252" t="s">
        <v>200</v>
      </c>
      <c r="C138" s="253">
        <v>4671</v>
      </c>
      <c r="D138" s="253">
        <v>5289</v>
      </c>
      <c r="E138" s="253">
        <v>6100</v>
      </c>
      <c r="F138" s="253">
        <v>5354</v>
      </c>
      <c r="G138" s="257">
        <f t="shared" si="20"/>
        <v>-0.12229508196721306</v>
      </c>
      <c r="H138" s="253">
        <f t="shared" si="14"/>
        <v>-746</v>
      </c>
      <c r="I138" s="255">
        <f t="shared" si="21"/>
        <v>0.29135829342620811</v>
      </c>
      <c r="J138" s="253">
        <v>5076</v>
      </c>
      <c r="K138" s="254">
        <f t="shared" si="15"/>
        <v>0.25890033663164336</v>
      </c>
      <c r="L138" s="255">
        <f t="shared" si="16"/>
        <v>-5.192379529323865E-2</v>
      </c>
      <c r="M138" s="256">
        <f t="shared" si="17"/>
        <v>-278</v>
      </c>
      <c r="N138" s="254">
        <f t="shared" si="18"/>
        <v>-4.0272263187748125E-2</v>
      </c>
      <c r="O138" s="253">
        <f t="shared" si="19"/>
        <v>-213</v>
      </c>
      <c r="Q138" s="29"/>
      <c r="R138" s="81"/>
      <c r="Z138" s="1"/>
    </row>
    <row r="139" spans="1:31" s="4" customFormat="1" ht="7.5" customHeight="1" x14ac:dyDescent="0.25">
      <c r="B139" s="243"/>
      <c r="C139" s="243"/>
      <c r="D139" s="243"/>
      <c r="E139" s="243"/>
      <c r="F139" s="243"/>
      <c r="G139" s="243"/>
      <c r="H139" s="243"/>
      <c r="I139" s="243"/>
      <c r="J139" s="243"/>
      <c r="K139" s="243"/>
      <c r="L139" s="243"/>
      <c r="M139" s="243"/>
      <c r="N139" s="243"/>
      <c r="O139" s="243"/>
      <c r="Z139" s="1" t="s">
        <v>189</v>
      </c>
    </row>
    <row r="140" spans="1:31" s="4" customFormat="1" ht="32.25" customHeight="1" x14ac:dyDescent="0.25">
      <c r="B140" s="316" t="s">
        <v>203</v>
      </c>
      <c r="C140" s="316"/>
      <c r="D140" s="316"/>
      <c r="E140" s="316"/>
      <c r="F140" s="316"/>
      <c r="G140" s="316"/>
      <c r="H140" s="316"/>
      <c r="I140" s="316"/>
      <c r="J140" s="316"/>
      <c r="K140" s="316"/>
      <c r="L140" s="316"/>
      <c r="M140" s="316"/>
      <c r="N140" s="316"/>
      <c r="O140" s="316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7419-61ED-4CB8-87C7-CD2C5B825DF3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210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211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4"/>
      <c r="B6" s="231" t="s">
        <v>212</v>
      </c>
      <c r="C6" s="250">
        <v>384545</v>
      </c>
      <c r="D6" s="250">
        <v>582661</v>
      </c>
      <c r="E6" s="250">
        <v>612082</v>
      </c>
      <c r="F6" s="251">
        <f>E6/$E$6</f>
        <v>1</v>
      </c>
      <c r="G6" s="250">
        <v>603347</v>
      </c>
      <c r="H6" s="251">
        <f>G6/E6-1</f>
        <v>-1.4270963694406946E-2</v>
      </c>
      <c r="I6" s="250">
        <f>G6-E6</f>
        <v>-8735</v>
      </c>
      <c r="J6" s="251">
        <f>G6/$G$6</f>
        <v>1</v>
      </c>
      <c r="K6" s="250">
        <v>607670</v>
      </c>
      <c r="L6" s="251">
        <f>K6/G6-1</f>
        <v>7.1650310683570861E-3</v>
      </c>
      <c r="M6" s="250">
        <f>K6-G6</f>
        <v>4323</v>
      </c>
      <c r="N6" s="251">
        <f>K6/$K$6</f>
        <v>1</v>
      </c>
      <c r="O6" s="250">
        <v>633401</v>
      </c>
      <c r="P6" s="251">
        <f>O6/K6-1</f>
        <v>4.2343706287952365E-2</v>
      </c>
      <c r="Q6" s="250">
        <f>O6-K6</f>
        <v>25731</v>
      </c>
      <c r="R6" s="251">
        <f>IFERROR(O6/C6-1,"-")</f>
        <v>0.64714402735700638</v>
      </c>
      <c r="S6" s="250">
        <f>O6-C6</f>
        <v>248856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B7" s="242" t="s">
        <v>46</v>
      </c>
      <c r="C7" s="259">
        <v>137416</v>
      </c>
      <c r="D7" s="259">
        <v>118869</v>
      </c>
      <c r="E7" s="259">
        <v>104061</v>
      </c>
      <c r="F7" s="265">
        <f t="shared" ref="F7:F16" si="0">E7/$E$6</f>
        <v>0.17001153440225331</v>
      </c>
      <c r="G7" s="259">
        <v>88871</v>
      </c>
      <c r="H7" s="267">
        <f>G7/E7-1</f>
        <v>-0.14597207407193857</v>
      </c>
      <c r="I7" s="266">
        <f>G7-E7</f>
        <v>-15190</v>
      </c>
      <c r="J7" s="265">
        <f>G7/$G$6</f>
        <v>0.14729666344574516</v>
      </c>
      <c r="K7" s="259">
        <v>80164</v>
      </c>
      <c r="L7" s="267">
        <f>K7/G7-1</f>
        <v>-9.7973467160266003E-2</v>
      </c>
      <c r="M7" s="266">
        <f>K7-G7</f>
        <v>-8707</v>
      </c>
      <c r="N7" s="265">
        <f>K7/$K$6</f>
        <v>0.13192028568137312</v>
      </c>
      <c r="O7" s="259">
        <v>85765</v>
      </c>
      <c r="P7" s="267">
        <f>O7/K7-1</f>
        <v>6.9869268000598783E-2</v>
      </c>
      <c r="Q7" s="266">
        <f>O7-K7</f>
        <v>5601</v>
      </c>
      <c r="R7" s="267">
        <f t="shared" ref="R7:R16" si="1">IFERROR(O7/C7-1,"-")</f>
        <v>-0.37587326075566163</v>
      </c>
      <c r="S7" s="266">
        <f t="shared" ref="S7:S16" si="2">O7-C7</f>
        <v>-51651</v>
      </c>
      <c r="T7" s="265">
        <f>O7/$O$6</f>
        <v>0.13540395420910292</v>
      </c>
      <c r="V7" s="29"/>
      <c r="W7" s="81"/>
      <c r="AE7" s="1" t="s">
        <v>184</v>
      </c>
    </row>
    <row r="8" spans="1:31" s="4" customFormat="1" x14ac:dyDescent="0.25">
      <c r="B8" s="242" t="s">
        <v>47</v>
      </c>
      <c r="C8" s="259">
        <v>41134</v>
      </c>
      <c r="D8" s="259">
        <v>69906</v>
      </c>
      <c r="E8" s="259">
        <v>64223</v>
      </c>
      <c r="F8" s="265">
        <f t="shared" si="0"/>
        <v>0.10492548384040047</v>
      </c>
      <c r="G8" s="259">
        <v>61123</v>
      </c>
      <c r="H8" s="267">
        <f t="shared" ref="H8:H16" si="3">G8/E8-1</f>
        <v>-4.8269311617333388E-2</v>
      </c>
      <c r="I8" s="266">
        <f t="shared" ref="I8:I16" si="4">G8-E8</f>
        <v>-3100</v>
      </c>
      <c r="J8" s="265">
        <f t="shared" ref="J8:J16" si="5">G8/$G$6</f>
        <v>0.10130654498986487</v>
      </c>
      <c r="K8" s="259">
        <v>63405</v>
      </c>
      <c r="L8" s="267">
        <f t="shared" ref="L8:L16" si="6">K8/G8-1</f>
        <v>3.7334554913862172E-2</v>
      </c>
      <c r="M8" s="266">
        <f t="shared" ref="M8:M16" si="7">K8-G8</f>
        <v>2282</v>
      </c>
      <c r="N8" s="265">
        <f t="shared" ref="N8:N16" si="8">K8/$K$6</f>
        <v>0.10434117201770698</v>
      </c>
      <c r="O8" s="259">
        <v>77740</v>
      </c>
      <c r="P8" s="267">
        <f t="shared" ref="P8:P16" si="9">O8/K8-1</f>
        <v>0.22608627079883292</v>
      </c>
      <c r="Q8" s="266">
        <f t="shared" ref="Q8:Q16" si="10">O8-K8</f>
        <v>14335</v>
      </c>
      <c r="R8" s="267">
        <f t="shared" si="1"/>
        <v>0.88992074682744193</v>
      </c>
      <c r="S8" s="266">
        <f t="shared" si="2"/>
        <v>36606</v>
      </c>
      <c r="T8" s="265">
        <f t="shared" ref="T8:T16" si="11">O8/$O$6</f>
        <v>0.12273425523483543</v>
      </c>
      <c r="V8" s="29"/>
      <c r="W8" s="81"/>
      <c r="AE8" s="1"/>
    </row>
    <row r="9" spans="1:31" s="4" customFormat="1" x14ac:dyDescent="0.25">
      <c r="B9" s="242" t="s">
        <v>48</v>
      </c>
      <c r="C9" s="259">
        <v>2321</v>
      </c>
      <c r="D9" s="259">
        <v>2543</v>
      </c>
      <c r="E9" s="259">
        <v>13442</v>
      </c>
      <c r="F9" s="260">
        <f t="shared" si="0"/>
        <v>2.1961109785943712E-2</v>
      </c>
      <c r="G9" s="259">
        <v>8146</v>
      </c>
      <c r="H9" s="271">
        <f t="shared" si="3"/>
        <v>-0.39398898973367058</v>
      </c>
      <c r="I9" s="262">
        <f t="shared" si="4"/>
        <v>-5296</v>
      </c>
      <c r="J9" s="260">
        <f t="shared" si="5"/>
        <v>1.3501351626841601E-2</v>
      </c>
      <c r="K9" s="259">
        <v>4833</v>
      </c>
      <c r="L9" s="267">
        <f t="shared" si="6"/>
        <v>-0.4067026761600786</v>
      </c>
      <c r="M9" s="266">
        <f t="shared" si="7"/>
        <v>-3313</v>
      </c>
      <c r="N9" s="265">
        <f t="shared" si="8"/>
        <v>7.953329932364606E-3</v>
      </c>
      <c r="O9" s="259">
        <v>10017</v>
      </c>
      <c r="P9" s="267">
        <f t="shared" si="9"/>
        <v>1.0726256983240225</v>
      </c>
      <c r="Q9" s="266">
        <f t="shared" si="10"/>
        <v>5184</v>
      </c>
      <c r="R9" s="267">
        <f t="shared" si="1"/>
        <v>3.3158121499353728</v>
      </c>
      <c r="S9" s="266">
        <f t="shared" si="2"/>
        <v>7696</v>
      </c>
      <c r="T9" s="265">
        <f t="shared" si="11"/>
        <v>1.581462612152491E-2</v>
      </c>
      <c r="V9" s="29"/>
      <c r="W9" s="81"/>
      <c r="AE9" s="1"/>
    </row>
    <row r="10" spans="1:31" s="4" customFormat="1" x14ac:dyDescent="0.25">
      <c r="B10" s="242" t="s">
        <v>50</v>
      </c>
      <c r="C10" s="259">
        <v>66876</v>
      </c>
      <c r="D10" s="259">
        <v>197068</v>
      </c>
      <c r="E10" s="259">
        <v>207135</v>
      </c>
      <c r="F10" s="265">
        <f t="shared" si="0"/>
        <v>0.33841053976427993</v>
      </c>
      <c r="G10" s="259">
        <v>223795</v>
      </c>
      <c r="H10" s="267">
        <f t="shared" si="3"/>
        <v>8.0430637024162976E-2</v>
      </c>
      <c r="I10" s="266">
        <f t="shared" si="4"/>
        <v>16660</v>
      </c>
      <c r="J10" s="265">
        <f t="shared" si="5"/>
        <v>0.37092253711380019</v>
      </c>
      <c r="K10" s="259">
        <v>231639</v>
      </c>
      <c r="L10" s="267">
        <f t="shared" si="6"/>
        <v>3.5049934091467616E-2</v>
      </c>
      <c r="M10" s="266">
        <f t="shared" si="7"/>
        <v>7844</v>
      </c>
      <c r="N10" s="265">
        <f t="shared" si="8"/>
        <v>0.38119209439333851</v>
      </c>
      <c r="O10" s="259">
        <v>237110</v>
      </c>
      <c r="P10" s="267">
        <f t="shared" si="9"/>
        <v>2.3618647982420971E-2</v>
      </c>
      <c r="Q10" s="266">
        <f t="shared" si="10"/>
        <v>5471</v>
      </c>
      <c r="R10" s="267">
        <f t="shared" si="1"/>
        <v>2.5455170763801664</v>
      </c>
      <c r="S10" s="266">
        <f t="shared" si="2"/>
        <v>170234</v>
      </c>
      <c r="T10" s="265">
        <f>O10/$O$6</f>
        <v>0.37434421480231322</v>
      </c>
      <c r="V10" s="29"/>
      <c r="W10" s="81"/>
      <c r="AE10" s="1"/>
    </row>
    <row r="11" spans="1:31" s="4" customFormat="1" x14ac:dyDescent="0.25">
      <c r="B11" s="242" t="s">
        <v>52</v>
      </c>
      <c r="C11" s="259">
        <v>25544</v>
      </c>
      <c r="D11" s="259">
        <v>24458</v>
      </c>
      <c r="E11" s="259">
        <v>31500</v>
      </c>
      <c r="F11" s="260">
        <f t="shared" si="0"/>
        <v>5.1463692773190517E-2</v>
      </c>
      <c r="G11" s="259">
        <v>28196</v>
      </c>
      <c r="H11" s="271">
        <f t="shared" si="3"/>
        <v>-0.10488888888888892</v>
      </c>
      <c r="I11" s="262">
        <f t="shared" si="4"/>
        <v>-3304</v>
      </c>
      <c r="J11" s="260">
        <f t="shared" si="5"/>
        <v>4.6732643072725975E-2</v>
      </c>
      <c r="K11" s="259">
        <v>31750</v>
      </c>
      <c r="L11" s="267">
        <f t="shared" si="6"/>
        <v>0.1260462476947084</v>
      </c>
      <c r="M11" s="266">
        <f t="shared" si="7"/>
        <v>3554</v>
      </c>
      <c r="N11" s="265">
        <f t="shared" si="8"/>
        <v>5.2248753435252683E-2</v>
      </c>
      <c r="O11" s="259">
        <v>25425</v>
      </c>
      <c r="P11" s="267">
        <f t="shared" si="9"/>
        <v>-0.1992125984251969</v>
      </c>
      <c r="Q11" s="266">
        <f t="shared" si="10"/>
        <v>-6325</v>
      </c>
      <c r="R11" s="267">
        <f t="shared" si="1"/>
        <v>-4.6586282492953046E-3</v>
      </c>
      <c r="S11" s="266">
        <f t="shared" si="2"/>
        <v>-119</v>
      </c>
      <c r="T11" s="265">
        <f t="shared" si="11"/>
        <v>4.0140448152118487E-2</v>
      </c>
      <c r="V11" s="29"/>
      <c r="W11" s="81"/>
      <c r="AE11" s="1"/>
    </row>
    <row r="12" spans="1:31" s="4" customFormat="1" x14ac:dyDescent="0.25">
      <c r="B12" s="242" t="s">
        <v>53</v>
      </c>
      <c r="C12" s="259">
        <v>48582</v>
      </c>
      <c r="D12" s="259">
        <v>75501</v>
      </c>
      <c r="E12" s="259">
        <v>88976</v>
      </c>
      <c r="F12" s="265">
        <f t="shared" si="0"/>
        <v>0.14536614375198095</v>
      </c>
      <c r="G12" s="259">
        <v>91656</v>
      </c>
      <c r="H12" s="267">
        <f t="shared" si="3"/>
        <v>3.0120481927710774E-2</v>
      </c>
      <c r="I12" s="266">
        <f t="shared" si="4"/>
        <v>2680</v>
      </c>
      <c r="J12" s="265">
        <f t="shared" si="5"/>
        <v>0.15191258098573457</v>
      </c>
      <c r="K12" s="259">
        <v>105634</v>
      </c>
      <c r="L12" s="267">
        <f t="shared" si="6"/>
        <v>0.15250501876582012</v>
      </c>
      <c r="M12" s="266">
        <f t="shared" si="7"/>
        <v>13978</v>
      </c>
      <c r="N12" s="265">
        <f t="shared" si="8"/>
        <v>0.17383448253163725</v>
      </c>
      <c r="O12" s="259">
        <v>105943</v>
      </c>
      <c r="P12" s="267">
        <f t="shared" si="9"/>
        <v>2.9251945396369106E-3</v>
      </c>
      <c r="Q12" s="266">
        <f t="shared" si="10"/>
        <v>309</v>
      </c>
      <c r="R12" s="267">
        <f t="shared" si="1"/>
        <v>1.1807047877814827</v>
      </c>
      <c r="S12" s="266">
        <f t="shared" si="2"/>
        <v>57361</v>
      </c>
      <c r="T12" s="265">
        <f t="shared" si="11"/>
        <v>0.16726055058327979</v>
      </c>
      <c r="V12" s="29"/>
      <c r="W12" s="81"/>
      <c r="AE12" s="1"/>
    </row>
    <row r="13" spans="1:31" s="4" customFormat="1" x14ac:dyDescent="0.25">
      <c r="B13" s="242" t="s">
        <v>51</v>
      </c>
      <c r="C13" s="259">
        <v>9042</v>
      </c>
      <c r="D13" s="259">
        <v>18683</v>
      </c>
      <c r="E13" s="259">
        <v>23106</v>
      </c>
      <c r="F13" s="260">
        <f t="shared" si="0"/>
        <v>3.7749843975153657E-2</v>
      </c>
      <c r="G13" s="259">
        <v>20343</v>
      </c>
      <c r="H13" s="271">
        <f t="shared" si="3"/>
        <v>-0.11957933004414434</v>
      </c>
      <c r="I13" s="262">
        <f t="shared" si="4"/>
        <v>-2763</v>
      </c>
      <c r="J13" s="260">
        <f t="shared" si="5"/>
        <v>3.3716915804669616E-2</v>
      </c>
      <c r="K13" s="259">
        <v>19090</v>
      </c>
      <c r="L13" s="267">
        <f t="shared" si="6"/>
        <v>-6.1593668583788008E-2</v>
      </c>
      <c r="M13" s="266">
        <f t="shared" si="7"/>
        <v>-1253</v>
      </c>
      <c r="N13" s="265">
        <f t="shared" si="8"/>
        <v>3.141507726232988E-2</v>
      </c>
      <c r="O13" s="259">
        <v>19531</v>
      </c>
      <c r="P13" s="267">
        <f t="shared" si="9"/>
        <v>2.3101100052383527E-2</v>
      </c>
      <c r="Q13" s="266">
        <f t="shared" si="10"/>
        <v>441</v>
      </c>
      <c r="R13" s="267">
        <f t="shared" si="1"/>
        <v>1.1600309666003095</v>
      </c>
      <c r="S13" s="266">
        <f t="shared" si="2"/>
        <v>10489</v>
      </c>
      <c r="T13" s="265">
        <f t="shared" si="11"/>
        <v>3.0835126562793556E-2</v>
      </c>
      <c r="V13" s="29"/>
      <c r="W13" s="81"/>
      <c r="AE13" s="1"/>
    </row>
    <row r="14" spans="1:31" s="4" customFormat="1" x14ac:dyDescent="0.25">
      <c r="B14" s="242" t="s">
        <v>54</v>
      </c>
      <c r="C14" s="259">
        <v>23814</v>
      </c>
      <c r="D14" s="259">
        <v>15534</v>
      </c>
      <c r="E14" s="259">
        <v>20487</v>
      </c>
      <c r="F14" s="265">
        <f t="shared" si="0"/>
        <v>3.3471005518868384E-2</v>
      </c>
      <c r="G14" s="259">
        <v>15171</v>
      </c>
      <c r="H14" s="267">
        <f t="shared" si="3"/>
        <v>-0.25948162249231221</v>
      </c>
      <c r="I14" s="266">
        <f t="shared" si="4"/>
        <v>-5316</v>
      </c>
      <c r="J14" s="265">
        <f t="shared" si="5"/>
        <v>2.5144734290549219E-2</v>
      </c>
      <c r="K14" s="259">
        <v>15669</v>
      </c>
      <c r="L14" s="267">
        <f t="shared" si="6"/>
        <v>3.2825786039153648E-2</v>
      </c>
      <c r="M14" s="266">
        <f t="shared" si="7"/>
        <v>498</v>
      </c>
      <c r="N14" s="265">
        <f t="shared" si="8"/>
        <v>2.5785376931558246E-2</v>
      </c>
      <c r="O14" s="259">
        <v>23186</v>
      </c>
      <c r="P14" s="267">
        <f t="shared" si="9"/>
        <v>0.47973706043780706</v>
      </c>
      <c r="Q14" s="266">
        <f t="shared" si="10"/>
        <v>7517</v>
      </c>
      <c r="R14" s="267">
        <f t="shared" si="1"/>
        <v>-2.6371042244058063E-2</v>
      </c>
      <c r="S14" s="266">
        <f t="shared" si="2"/>
        <v>-628</v>
      </c>
      <c r="T14" s="265">
        <f t="shared" si="11"/>
        <v>3.6605562668830645E-2</v>
      </c>
      <c r="V14" s="29"/>
      <c r="W14" s="81"/>
      <c r="AE14" s="1"/>
    </row>
    <row r="15" spans="1:31" s="4" customFormat="1" x14ac:dyDescent="0.25">
      <c r="B15" s="242" t="s">
        <v>49</v>
      </c>
      <c r="C15" s="259">
        <v>11048</v>
      </c>
      <c r="D15" s="259">
        <v>27158</v>
      </c>
      <c r="E15" s="259">
        <v>24320</v>
      </c>
      <c r="F15" s="260">
        <f t="shared" si="0"/>
        <v>3.9733238356952173E-2</v>
      </c>
      <c r="G15" s="259">
        <v>32909</v>
      </c>
      <c r="H15" s="271">
        <f t="shared" si="3"/>
        <v>0.35316611842105261</v>
      </c>
      <c r="I15" s="262">
        <f t="shared" si="4"/>
        <v>8589</v>
      </c>
      <c r="J15" s="260">
        <f t="shared" si="5"/>
        <v>5.4544068338783488E-2</v>
      </c>
      <c r="K15" s="259">
        <v>25581</v>
      </c>
      <c r="L15" s="267">
        <f t="shared" si="6"/>
        <v>-0.22267464827250905</v>
      </c>
      <c r="M15" s="266">
        <f t="shared" si="7"/>
        <v>-7328</v>
      </c>
      <c r="N15" s="265">
        <f t="shared" si="8"/>
        <v>4.2096861783533827E-2</v>
      </c>
      <c r="O15" s="259">
        <v>26764</v>
      </c>
      <c r="P15" s="267">
        <f t="shared" si="9"/>
        <v>4.624526015402064E-2</v>
      </c>
      <c r="Q15" s="266">
        <f t="shared" si="10"/>
        <v>1183</v>
      </c>
      <c r="R15" s="267">
        <f t="shared" si="1"/>
        <v>1.4225199131064445</v>
      </c>
      <c r="S15" s="266">
        <f t="shared" si="2"/>
        <v>15716</v>
      </c>
      <c r="T15" s="265">
        <f t="shared" si="11"/>
        <v>4.2254432815862303E-2</v>
      </c>
      <c r="V15" s="29"/>
      <c r="W15" s="81"/>
      <c r="AE15" s="1"/>
    </row>
    <row r="16" spans="1:31" s="4" customFormat="1" x14ac:dyDescent="0.25">
      <c r="B16" s="242" t="s">
        <v>213</v>
      </c>
      <c r="C16" s="259">
        <f>C6-SUM(C7:C15)</f>
        <v>18768</v>
      </c>
      <c r="D16" s="259">
        <f>D6-SUM(D7:D15)</f>
        <v>32941</v>
      </c>
      <c r="E16" s="259">
        <f>E6-SUM(E7:E15)</f>
        <v>34832</v>
      </c>
      <c r="F16" s="265">
        <f t="shared" si="0"/>
        <v>5.6907407830976899E-2</v>
      </c>
      <c r="G16" s="259">
        <f>G6-SUM(G7:G15)</f>
        <v>33137</v>
      </c>
      <c r="H16" s="267">
        <f t="shared" si="3"/>
        <v>-4.8662149747358718E-2</v>
      </c>
      <c r="I16" s="266">
        <f t="shared" si="4"/>
        <v>-1695</v>
      </c>
      <c r="J16" s="265">
        <f t="shared" si="5"/>
        <v>5.4921960331285311E-2</v>
      </c>
      <c r="K16" s="259">
        <f>K6-SUM(K7:K15)</f>
        <v>29905</v>
      </c>
      <c r="L16" s="267">
        <f t="shared" si="6"/>
        <v>-9.7534478075866904E-2</v>
      </c>
      <c r="M16" s="266">
        <f t="shared" si="7"/>
        <v>-3232</v>
      </c>
      <c r="N16" s="265">
        <f t="shared" si="8"/>
        <v>4.9212566030904931E-2</v>
      </c>
      <c r="O16" s="259">
        <f>O6-SUM(O7:O15)</f>
        <v>21920</v>
      </c>
      <c r="P16" s="267">
        <f t="shared" si="9"/>
        <v>-0.26701220531683667</v>
      </c>
      <c r="Q16" s="266">
        <f t="shared" si="10"/>
        <v>-7985</v>
      </c>
      <c r="R16" s="267">
        <f t="shared" si="1"/>
        <v>0.16794543904518333</v>
      </c>
      <c r="S16" s="266">
        <f t="shared" si="2"/>
        <v>3152</v>
      </c>
      <c r="T16" s="265">
        <f t="shared" si="11"/>
        <v>3.460682884933873E-2</v>
      </c>
      <c r="V16" s="29"/>
      <c r="W16" s="81"/>
      <c r="AE16" s="1"/>
    </row>
    <row r="17" spans="2:31" s="4" customFormat="1" ht="7.5" customHeight="1" x14ac:dyDescent="0.25"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AE17" s="1" t="s">
        <v>189</v>
      </c>
    </row>
    <row r="18" spans="2:31" s="4" customFormat="1" x14ac:dyDescent="0.25">
      <c r="B18" s="171" t="s">
        <v>190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4" t="s">
        <v>192</v>
      </c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193</v>
      </c>
      <c r="O44" s="14">
        <v>2021</v>
      </c>
      <c r="P44" s="14" t="s">
        <v>193</v>
      </c>
      <c r="Q44" s="14" t="s">
        <v>194</v>
      </c>
      <c r="R44" s="14" t="s">
        <v>195</v>
      </c>
      <c r="S44" s="14" t="s">
        <v>196</v>
      </c>
      <c r="T44" s="89"/>
      <c r="AE44" s="1"/>
    </row>
    <row r="45" spans="2:31" s="4" customFormat="1" ht="18.75" hidden="1" x14ac:dyDescent="0.3">
      <c r="B45" s="231" t="s">
        <v>180</v>
      </c>
      <c r="C45" s="232"/>
      <c r="D45" s="232"/>
      <c r="E45" s="232"/>
      <c r="F45" s="232"/>
      <c r="G45" s="232"/>
      <c r="H45" s="232"/>
      <c r="I45" s="232"/>
      <c r="J45" s="232"/>
      <c r="K45" s="232">
        <v>1824653</v>
      </c>
      <c r="L45" s="232"/>
      <c r="M45" s="232"/>
      <c r="N45" s="233"/>
      <c r="O45" s="232">
        <v>2354005</v>
      </c>
      <c r="P45" s="233"/>
      <c r="Q45" s="233">
        <v>1</v>
      </c>
      <c r="R45" s="233">
        <v>0.2901110512519367</v>
      </c>
      <c r="S45" s="232">
        <v>529352</v>
      </c>
      <c r="T45" s="244"/>
      <c r="AE45" s="1"/>
    </row>
    <row r="46" spans="2:31" ht="18.75" hidden="1" x14ac:dyDescent="0.3">
      <c r="B46" s="231" t="s">
        <v>181</v>
      </c>
      <c r="C46" s="232"/>
      <c r="D46" s="232"/>
      <c r="E46" s="232"/>
      <c r="F46" s="232"/>
      <c r="G46" s="232"/>
      <c r="H46" s="232"/>
      <c r="I46" s="232"/>
      <c r="J46" s="232"/>
      <c r="K46" s="232">
        <v>603938</v>
      </c>
      <c r="L46" s="232"/>
      <c r="M46" s="232"/>
      <c r="N46" s="233">
        <v>1</v>
      </c>
      <c r="O46" s="232">
        <v>936181</v>
      </c>
      <c r="P46" s="233">
        <v>1</v>
      </c>
      <c r="Q46" s="233">
        <v>0.39769711619134201</v>
      </c>
      <c r="R46" s="233">
        <v>0.55012766211101138</v>
      </c>
      <c r="S46" s="232">
        <v>332243</v>
      </c>
      <c r="T46" s="244"/>
      <c r="AE46" s="1" t="s">
        <v>182</v>
      </c>
    </row>
    <row r="47" spans="2:31" ht="15.75" hidden="1" x14ac:dyDescent="0.25">
      <c r="B47" s="234" t="s">
        <v>105</v>
      </c>
      <c r="C47" s="235"/>
      <c r="D47" s="235"/>
      <c r="E47" s="235"/>
      <c r="F47" s="235"/>
      <c r="G47" s="235"/>
      <c r="H47" s="235"/>
      <c r="I47" s="235"/>
      <c r="J47" s="235"/>
      <c r="K47" s="235">
        <v>276550.36166633503</v>
      </c>
      <c r="L47" s="235"/>
      <c r="M47" s="235"/>
      <c r="N47" s="236">
        <v>0.45791184139155844</v>
      </c>
      <c r="O47" s="235">
        <v>430252.45635520399</v>
      </c>
      <c r="P47" s="236">
        <v>0.4595825554622493</v>
      </c>
      <c r="Q47" s="236">
        <v>0.18277465695918402</v>
      </c>
      <c r="R47" s="236">
        <v>0.55578337978930015</v>
      </c>
      <c r="S47" s="235">
        <v>153702.09468886897</v>
      </c>
      <c r="T47" s="245"/>
      <c r="AE47" s="1" t="s">
        <v>183</v>
      </c>
    </row>
    <row r="48" spans="2:31" s="4" customFormat="1" hidden="1" x14ac:dyDescent="0.25">
      <c r="B48" s="237" t="s">
        <v>108</v>
      </c>
      <c r="C48" s="238"/>
      <c r="D48" s="238"/>
      <c r="E48" s="238"/>
      <c r="F48" s="238"/>
      <c r="G48" s="238"/>
      <c r="H48" s="238"/>
      <c r="I48" s="238"/>
      <c r="J48" s="238"/>
      <c r="K48" s="238">
        <v>327387.63833385095</v>
      </c>
      <c r="L48" s="238"/>
      <c r="M48" s="238"/>
      <c r="N48" s="241">
        <v>0.54208815860874948</v>
      </c>
      <c r="O48" s="238">
        <v>505927.5436448183</v>
      </c>
      <c r="P48" s="241">
        <v>0.54041637636826456</v>
      </c>
      <c r="Q48" s="241">
        <v>0.21492203442423372</v>
      </c>
      <c r="R48" s="239">
        <v>0.54534711884540576</v>
      </c>
      <c r="S48" s="240">
        <v>178539.90531096736</v>
      </c>
      <c r="T48" s="247"/>
      <c r="AE48" s="1" t="s">
        <v>184</v>
      </c>
    </row>
    <row r="49" spans="2:31" s="4" customFormat="1" hidden="1" x14ac:dyDescent="0.25">
      <c r="B49" s="242" t="s">
        <v>185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186</v>
      </c>
    </row>
    <row r="50" spans="2:31" s="4" customFormat="1" hidden="1" x14ac:dyDescent="0.25">
      <c r="B50" s="242" t="s">
        <v>187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188</v>
      </c>
    </row>
    <row r="51" spans="2:31" s="4" customFormat="1" ht="7.5" hidden="1" customHeight="1" x14ac:dyDescent="0.25"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AE51" s="1" t="s">
        <v>189</v>
      </c>
    </row>
    <row r="52" spans="2:31" s="4" customFormat="1" hidden="1" x14ac:dyDescent="0.25">
      <c r="B52" s="292" t="s">
        <v>190</v>
      </c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4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211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1" t="s">
        <v>212</v>
      </c>
      <c r="C136" s="235">
        <v>800301</v>
      </c>
      <c r="D136" s="235">
        <v>1017559</v>
      </c>
      <c r="E136" s="235">
        <v>1042721</v>
      </c>
      <c r="F136" s="235">
        <v>1059034</v>
      </c>
      <c r="G136" s="236">
        <f>F136/E136-1</f>
        <v>1.56446451159995E-2</v>
      </c>
      <c r="H136" s="235">
        <f>F136-E136</f>
        <v>16313</v>
      </c>
      <c r="I136" s="236">
        <f>F136/F$136</f>
        <v>1</v>
      </c>
      <c r="J136" s="235">
        <v>1068407</v>
      </c>
      <c r="K136" s="236">
        <f>H136/H$136</f>
        <v>1</v>
      </c>
      <c r="L136" s="236">
        <f>J136/F136-1</f>
        <v>8.8505184913798551E-3</v>
      </c>
      <c r="M136" s="235">
        <f>J136-F136</f>
        <v>9373</v>
      </c>
      <c r="N136" s="236">
        <f>J136/C136-1</f>
        <v>0.33500645382174965</v>
      </c>
      <c r="O136" s="235">
        <f>J136-C136</f>
        <v>268106</v>
      </c>
      <c r="Q136" s="29"/>
      <c r="R136" s="81"/>
      <c r="Z136" s="1" t="s">
        <v>182</v>
      </c>
      <c r="AE136"/>
    </row>
    <row r="137" spans="1:31" s="4" customFormat="1" x14ac:dyDescent="0.25">
      <c r="B137" s="242" t="s">
        <v>46</v>
      </c>
      <c r="C137" s="259">
        <v>247584</v>
      </c>
      <c r="D137" s="259">
        <v>207257</v>
      </c>
      <c r="E137" s="259">
        <v>181700</v>
      </c>
      <c r="F137" s="259">
        <v>161848</v>
      </c>
      <c r="G137" s="265">
        <f t="shared" ref="G137:G146" si="12">F137/E137-1</f>
        <v>-0.1092570170610897</v>
      </c>
      <c r="H137" s="272">
        <f t="shared" ref="H137:H146" si="13">F137-E137</f>
        <v>-19852</v>
      </c>
      <c r="I137" s="267">
        <f t="shared" ref="I137:K146" si="14">F137/F$136</f>
        <v>0.15282606601865473</v>
      </c>
      <c r="J137" s="259">
        <v>147955</v>
      </c>
      <c r="K137" s="267">
        <f t="shared" si="14"/>
        <v>-1.2169435419603998</v>
      </c>
      <c r="L137" s="267">
        <f t="shared" ref="L137:L146" si="15">J137/F137-1</f>
        <v>-8.5839800306460434E-2</v>
      </c>
      <c r="M137" s="266">
        <f t="shared" ref="M137:M146" si="16">J137-F137</f>
        <v>-13893</v>
      </c>
      <c r="N137" s="265">
        <f t="shared" ref="N137:N146" si="17">J137/C137-1</f>
        <v>-0.40240484037740731</v>
      </c>
      <c r="O137" s="259">
        <f t="shared" ref="O137:O146" si="18">J137-C137</f>
        <v>-99629</v>
      </c>
      <c r="Q137" s="29"/>
      <c r="R137" s="81"/>
      <c r="Z137" s="1" t="s">
        <v>184</v>
      </c>
    </row>
    <row r="138" spans="1:31" s="4" customFormat="1" x14ac:dyDescent="0.25">
      <c r="B138" s="242" t="s">
        <v>47</v>
      </c>
      <c r="C138" s="259">
        <v>83468</v>
      </c>
      <c r="D138" s="259">
        <v>124091</v>
      </c>
      <c r="E138" s="259">
        <v>119487</v>
      </c>
      <c r="F138" s="259">
        <v>114632</v>
      </c>
      <c r="G138" s="265">
        <f t="shared" si="12"/>
        <v>-4.063203528417314E-2</v>
      </c>
      <c r="H138" s="272">
        <f t="shared" si="13"/>
        <v>-4855</v>
      </c>
      <c r="I138" s="267">
        <f t="shared" si="14"/>
        <v>0.10824203944349284</v>
      </c>
      <c r="J138" s="259">
        <v>118257</v>
      </c>
      <c r="K138" s="267">
        <f t="shared" si="14"/>
        <v>-0.29761539876172377</v>
      </c>
      <c r="L138" s="267">
        <f t="shared" si="15"/>
        <v>3.1622932514481228E-2</v>
      </c>
      <c r="M138" s="266">
        <f t="shared" si="16"/>
        <v>3625</v>
      </c>
      <c r="N138" s="265">
        <f t="shared" si="17"/>
        <v>0.41679446015239363</v>
      </c>
      <c r="O138" s="259">
        <f t="shared" si="18"/>
        <v>34789</v>
      </c>
      <c r="Q138" s="29"/>
      <c r="R138" s="81"/>
      <c r="Z138" s="1"/>
    </row>
    <row r="139" spans="1:31" s="4" customFormat="1" x14ac:dyDescent="0.25">
      <c r="B139" s="242" t="s">
        <v>48</v>
      </c>
      <c r="C139" s="259">
        <v>4950</v>
      </c>
      <c r="D139" s="259">
        <v>6762</v>
      </c>
      <c r="E139" s="259">
        <v>20295</v>
      </c>
      <c r="F139" s="259">
        <v>11990</v>
      </c>
      <c r="G139" s="265">
        <f t="shared" si="12"/>
        <v>-0.40921409214092141</v>
      </c>
      <c r="H139" s="272">
        <f t="shared" si="13"/>
        <v>-8305</v>
      </c>
      <c r="I139" s="267">
        <f t="shared" si="14"/>
        <v>1.1321638398767179E-2</v>
      </c>
      <c r="J139" s="259">
        <v>10059</v>
      </c>
      <c r="K139" s="271">
        <f t="shared" si="14"/>
        <v>-0.50910316925151722</v>
      </c>
      <c r="L139" s="267">
        <f t="shared" si="15"/>
        <v>-0.16105087572977483</v>
      </c>
      <c r="M139" s="266">
        <f t="shared" si="16"/>
        <v>-1931</v>
      </c>
      <c r="N139" s="265">
        <f t="shared" si="17"/>
        <v>1.0321212121212122</v>
      </c>
      <c r="O139" s="259">
        <f t="shared" si="18"/>
        <v>5109</v>
      </c>
      <c r="Q139" s="29"/>
      <c r="R139" s="81"/>
      <c r="Z139" s="1"/>
    </row>
    <row r="140" spans="1:31" s="4" customFormat="1" x14ac:dyDescent="0.25">
      <c r="B140" s="242" t="s">
        <v>50</v>
      </c>
      <c r="C140" s="259">
        <v>181693</v>
      </c>
      <c r="D140" s="259">
        <v>342907</v>
      </c>
      <c r="E140" s="259">
        <v>343297</v>
      </c>
      <c r="F140" s="259">
        <v>382439</v>
      </c>
      <c r="G140" s="265">
        <f t="shared" si="12"/>
        <v>0.1140178912137304</v>
      </c>
      <c r="H140" s="272">
        <f t="shared" si="13"/>
        <v>39142</v>
      </c>
      <c r="I140" s="267">
        <f t="shared" si="14"/>
        <v>0.36112060613729113</v>
      </c>
      <c r="J140" s="259">
        <v>398420</v>
      </c>
      <c r="K140" s="267">
        <f t="shared" si="14"/>
        <v>2.3994360326120274</v>
      </c>
      <c r="L140" s="267">
        <f t="shared" si="15"/>
        <v>4.1787056236419318E-2</v>
      </c>
      <c r="M140" s="266">
        <f t="shared" si="16"/>
        <v>15981</v>
      </c>
      <c r="N140" s="265">
        <f t="shared" si="17"/>
        <v>1.1928197564022831</v>
      </c>
      <c r="O140" s="259">
        <f t="shared" si="18"/>
        <v>216727</v>
      </c>
      <c r="Q140" s="29"/>
      <c r="R140" s="81"/>
      <c r="Z140" s="1"/>
    </row>
    <row r="141" spans="1:31" s="4" customFormat="1" x14ac:dyDescent="0.25">
      <c r="B141" s="242" t="s">
        <v>52</v>
      </c>
      <c r="C141" s="259">
        <v>44398</v>
      </c>
      <c r="D141" s="259">
        <v>48630</v>
      </c>
      <c r="E141" s="259">
        <v>55684</v>
      </c>
      <c r="F141" s="259">
        <v>49807</v>
      </c>
      <c r="G141" s="265">
        <f t="shared" si="12"/>
        <v>-0.10554198692622652</v>
      </c>
      <c r="H141" s="272">
        <f t="shared" si="13"/>
        <v>-5877</v>
      </c>
      <c r="I141" s="267">
        <f t="shared" si="14"/>
        <v>4.7030595807122343E-2</v>
      </c>
      <c r="J141" s="259">
        <v>52122</v>
      </c>
      <c r="K141" s="271">
        <f t="shared" si="14"/>
        <v>-0.36026481946913502</v>
      </c>
      <c r="L141" s="267">
        <f t="shared" si="15"/>
        <v>4.647941052462512E-2</v>
      </c>
      <c r="M141" s="266">
        <f t="shared" si="16"/>
        <v>2315</v>
      </c>
      <c r="N141" s="265">
        <f t="shared" si="17"/>
        <v>0.17397180053155537</v>
      </c>
      <c r="O141" s="259">
        <f t="shared" si="18"/>
        <v>7724</v>
      </c>
      <c r="Q141" s="29"/>
      <c r="R141" s="81"/>
      <c r="Z141" s="1"/>
    </row>
    <row r="142" spans="1:31" s="4" customFormat="1" x14ac:dyDescent="0.25">
      <c r="B142" s="242" t="s">
        <v>53</v>
      </c>
      <c r="C142" s="259">
        <v>104557</v>
      </c>
      <c r="D142" s="259">
        <v>134886</v>
      </c>
      <c r="E142" s="259">
        <v>147214</v>
      </c>
      <c r="F142" s="259">
        <v>155988</v>
      </c>
      <c r="G142" s="265">
        <f t="shared" si="12"/>
        <v>5.9600309753148561E-2</v>
      </c>
      <c r="H142" s="272">
        <f t="shared" si="13"/>
        <v>8774</v>
      </c>
      <c r="I142" s="267">
        <f t="shared" si="14"/>
        <v>0.14729272148014133</v>
      </c>
      <c r="J142" s="259">
        <v>178403</v>
      </c>
      <c r="K142" s="267">
        <f t="shared" si="14"/>
        <v>0.53785324587752104</v>
      </c>
      <c r="L142" s="267">
        <f t="shared" si="15"/>
        <v>0.14369695104751656</v>
      </c>
      <c r="M142" s="266">
        <f t="shared" si="16"/>
        <v>22415</v>
      </c>
      <c r="N142" s="265">
        <f t="shared" si="17"/>
        <v>0.7062750461470777</v>
      </c>
      <c r="O142" s="259">
        <f t="shared" si="18"/>
        <v>73846</v>
      </c>
      <c r="Q142" s="29"/>
      <c r="R142" s="81"/>
      <c r="Z142" s="1"/>
    </row>
    <row r="143" spans="1:31" s="4" customFormat="1" x14ac:dyDescent="0.25">
      <c r="B143" s="242" t="s">
        <v>51</v>
      </c>
      <c r="C143" s="259">
        <v>21732</v>
      </c>
      <c r="D143" s="259">
        <v>33809</v>
      </c>
      <c r="E143" s="259">
        <v>37722</v>
      </c>
      <c r="F143" s="259">
        <v>35821</v>
      </c>
      <c r="G143" s="265">
        <f t="shared" si="12"/>
        <v>-5.0394994963151474E-2</v>
      </c>
      <c r="H143" s="272">
        <f t="shared" si="13"/>
        <v>-1901</v>
      </c>
      <c r="I143" s="267">
        <f t="shared" si="14"/>
        <v>3.3824220940970734E-2</v>
      </c>
      <c r="J143" s="259">
        <v>35565</v>
      </c>
      <c r="K143" s="271">
        <f t="shared" si="14"/>
        <v>-0.1165328265800282</v>
      </c>
      <c r="L143" s="267">
        <f t="shared" si="15"/>
        <v>-7.146645822282971E-3</v>
      </c>
      <c r="M143" s="266">
        <f t="shared" si="16"/>
        <v>-256</v>
      </c>
      <c r="N143" s="265">
        <f t="shared" si="17"/>
        <v>0.63652678078409708</v>
      </c>
      <c r="O143" s="259">
        <f t="shared" si="18"/>
        <v>13833</v>
      </c>
      <c r="Q143" s="29"/>
      <c r="R143" s="81"/>
      <c r="Z143" s="1"/>
    </row>
    <row r="144" spans="1:31" s="4" customFormat="1" x14ac:dyDescent="0.25">
      <c r="B144" s="242" t="s">
        <v>54</v>
      </c>
      <c r="C144" s="259">
        <v>45216</v>
      </c>
      <c r="D144" s="259">
        <v>29086</v>
      </c>
      <c r="E144" s="259">
        <v>33671</v>
      </c>
      <c r="F144" s="259">
        <v>29209</v>
      </c>
      <c r="G144" s="265">
        <f t="shared" si="12"/>
        <v>-0.13251759674497343</v>
      </c>
      <c r="H144" s="272">
        <f t="shared" si="13"/>
        <v>-4462</v>
      </c>
      <c r="I144" s="267">
        <f t="shared" si="14"/>
        <v>2.7580795328573021E-2</v>
      </c>
      <c r="J144" s="259">
        <v>32990</v>
      </c>
      <c r="K144" s="267">
        <f t="shared" si="14"/>
        <v>-0.27352418316679949</v>
      </c>
      <c r="L144" s="267">
        <f t="shared" si="15"/>
        <v>0.12944640350576875</v>
      </c>
      <c r="M144" s="266">
        <f t="shared" si="16"/>
        <v>3781</v>
      </c>
      <c r="N144" s="265">
        <f t="shared" si="17"/>
        <v>-0.27039101203113947</v>
      </c>
      <c r="O144" s="259">
        <f t="shared" si="18"/>
        <v>-12226</v>
      </c>
      <c r="Q144" s="29"/>
      <c r="R144" s="81"/>
      <c r="Z144" s="1"/>
    </row>
    <row r="145" spans="2:31" s="4" customFormat="1" x14ac:dyDescent="0.25">
      <c r="B145" s="242" t="s">
        <v>49</v>
      </c>
      <c r="C145" s="259">
        <v>26311</v>
      </c>
      <c r="D145" s="259">
        <v>32375</v>
      </c>
      <c r="E145" s="259">
        <v>43847</v>
      </c>
      <c r="F145" s="259">
        <v>61312</v>
      </c>
      <c r="G145" s="265">
        <f t="shared" si="12"/>
        <v>0.39831687458663079</v>
      </c>
      <c r="H145" s="272">
        <f t="shared" si="13"/>
        <v>17465</v>
      </c>
      <c r="I145" s="267">
        <f t="shared" si="14"/>
        <v>5.7894269683504022E-2</v>
      </c>
      <c r="J145" s="259">
        <v>42953</v>
      </c>
      <c r="K145" s="271">
        <f t="shared" si="14"/>
        <v>1.0706185251026787</v>
      </c>
      <c r="L145" s="267">
        <f t="shared" si="15"/>
        <v>-0.29943567327766174</v>
      </c>
      <c r="M145" s="266">
        <f t="shared" si="16"/>
        <v>-18359</v>
      </c>
      <c r="N145" s="265">
        <f t="shared" si="17"/>
        <v>0.63251111702329821</v>
      </c>
      <c r="O145" s="259">
        <f t="shared" si="18"/>
        <v>16642</v>
      </c>
      <c r="Q145" s="29"/>
      <c r="R145" s="81"/>
      <c r="Z145" s="1"/>
    </row>
    <row r="146" spans="2:31" s="4" customFormat="1" x14ac:dyDescent="0.25">
      <c r="B146" s="242" t="s">
        <v>213</v>
      </c>
      <c r="C146" s="259">
        <f>C136-SUM(C137:C145)</f>
        <v>40392</v>
      </c>
      <c r="D146" s="259">
        <f>D136-SUM(D137:D145)</f>
        <v>57756</v>
      </c>
      <c r="E146" s="259">
        <f>E136-SUM(E137:E145)</f>
        <v>59804</v>
      </c>
      <c r="F146" s="259">
        <f>F136-SUM(F137:F145)</f>
        <v>55988</v>
      </c>
      <c r="G146" s="265">
        <f t="shared" si="12"/>
        <v>-6.3808440906962693E-2</v>
      </c>
      <c r="H146" s="272">
        <f t="shared" si="13"/>
        <v>-3816</v>
      </c>
      <c r="I146" s="267">
        <f t="shared" si="14"/>
        <v>5.2867046761482635E-2</v>
      </c>
      <c r="J146" s="259">
        <f>J136-SUM(J137:J145)</f>
        <v>51683</v>
      </c>
      <c r="K146" s="267">
        <f t="shared" si="14"/>
        <v>-0.23392386440262367</v>
      </c>
      <c r="L146" s="267">
        <f t="shared" si="15"/>
        <v>-7.689147674501684E-2</v>
      </c>
      <c r="M146" s="266">
        <f t="shared" si="16"/>
        <v>-4305</v>
      </c>
      <c r="N146" s="265">
        <f t="shared" si="17"/>
        <v>0.27953555159437515</v>
      </c>
      <c r="O146" s="259">
        <f t="shared" si="18"/>
        <v>11291</v>
      </c>
      <c r="Q146" s="29"/>
      <c r="R146" s="81"/>
      <c r="Z146" s="1"/>
    </row>
    <row r="147" spans="2:31" s="4" customFormat="1" ht="7.5" customHeight="1" x14ac:dyDescent="0.25"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  <c r="N147" s="243"/>
      <c r="O147" s="243"/>
      <c r="Z147" s="1" t="s">
        <v>189</v>
      </c>
    </row>
    <row r="148" spans="2:31" s="4" customFormat="1" x14ac:dyDescent="0.25">
      <c r="B148" s="171" t="s">
        <v>190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3A2DE-088F-45BB-8D1D-95A6B5FDF9D9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214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215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4"/>
      <c r="B6" s="231" t="s">
        <v>212</v>
      </c>
      <c r="C6" s="250">
        <v>155072</v>
      </c>
      <c r="D6" s="250">
        <v>329527</v>
      </c>
      <c r="E6" s="250">
        <v>355564</v>
      </c>
      <c r="F6" s="251">
        <f>E6/$E$6</f>
        <v>1</v>
      </c>
      <c r="G6" s="250">
        <v>360379</v>
      </c>
      <c r="H6" s="251">
        <f>G6/E6-1</f>
        <v>1.35418658806854E-2</v>
      </c>
      <c r="I6" s="250">
        <f>G6-E6</f>
        <v>4815</v>
      </c>
      <c r="J6" s="251">
        <f>G6/$G$6</f>
        <v>1</v>
      </c>
      <c r="K6" s="250">
        <v>376369</v>
      </c>
      <c r="L6" s="251">
        <f>K6/G6-1</f>
        <v>4.4369954964079472E-2</v>
      </c>
      <c r="M6" s="250">
        <f>K6-G6</f>
        <v>15990</v>
      </c>
      <c r="N6" s="251">
        <f>K6/$K$6</f>
        <v>1</v>
      </c>
      <c r="O6" s="250">
        <v>360815</v>
      </c>
      <c r="P6" s="251">
        <f>O6/K6-1</f>
        <v>-4.1326464188070733E-2</v>
      </c>
      <c r="Q6" s="250">
        <f>O6-K6</f>
        <v>-15554</v>
      </c>
      <c r="R6" s="251">
        <f>IFERROR(O6/C6-1,"-")</f>
        <v>1.3267578931077177</v>
      </c>
      <c r="S6" s="250">
        <f>O6-C6</f>
        <v>205743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B7" s="242" t="s">
        <v>46</v>
      </c>
      <c r="C7" s="259">
        <v>57500</v>
      </c>
      <c r="D7" s="259">
        <v>66436</v>
      </c>
      <c r="E7" s="259">
        <v>59844</v>
      </c>
      <c r="F7" s="265">
        <f t="shared" ref="F7:F16" si="0">E7/$E$6</f>
        <v>0.16830725270274832</v>
      </c>
      <c r="G7" s="259">
        <v>54537</v>
      </c>
      <c r="H7" s="267">
        <f>G7/E7-1</f>
        <v>-8.8680569480649729E-2</v>
      </c>
      <c r="I7" s="266">
        <f>G7-E7</f>
        <v>-5307</v>
      </c>
      <c r="J7" s="265">
        <f>G7/$G$6</f>
        <v>0.15133234733433412</v>
      </c>
      <c r="K7" s="259">
        <v>44476</v>
      </c>
      <c r="L7" s="267">
        <f>K7/G7-1</f>
        <v>-0.18448026110713822</v>
      </c>
      <c r="M7" s="266">
        <f>K7-G7</f>
        <v>-10061</v>
      </c>
      <c r="N7" s="265">
        <f>K7/$K$6</f>
        <v>0.11817126277668989</v>
      </c>
      <c r="O7" s="259">
        <v>46059</v>
      </c>
      <c r="P7" s="267">
        <f>O7/K7-1</f>
        <v>3.5592229517042995E-2</v>
      </c>
      <c r="Q7" s="266">
        <f>O7-K7</f>
        <v>1583</v>
      </c>
      <c r="R7" s="267">
        <f t="shared" ref="R7:R16" si="1">IFERROR(O7/C7-1,"-")</f>
        <v>-0.19897391304347822</v>
      </c>
      <c r="S7" s="266">
        <f t="shared" ref="S7:S16" si="2">O7-C7</f>
        <v>-11441</v>
      </c>
      <c r="T7" s="265">
        <f>O7/$O$6</f>
        <v>0.1276526751936588</v>
      </c>
      <c r="V7" s="29"/>
      <c r="W7" s="81"/>
      <c r="AE7" s="1" t="s">
        <v>184</v>
      </c>
    </row>
    <row r="8" spans="1:31" s="4" customFormat="1" x14ac:dyDescent="0.25">
      <c r="B8" s="242" t="s">
        <v>47</v>
      </c>
      <c r="C8" s="259">
        <v>12365</v>
      </c>
      <c r="D8" s="259">
        <v>40782</v>
      </c>
      <c r="E8" s="259">
        <v>36592</v>
      </c>
      <c r="F8" s="265">
        <f t="shared" si="0"/>
        <v>0.10291255582679912</v>
      </c>
      <c r="G8" s="259">
        <v>34124</v>
      </c>
      <c r="H8" s="267">
        <f t="shared" ref="H8:H16" si="3">G8/E8-1</f>
        <v>-6.7446436379536512E-2</v>
      </c>
      <c r="I8" s="266">
        <f t="shared" ref="I8:I16" si="4">G8-E8</f>
        <v>-2468</v>
      </c>
      <c r="J8" s="265">
        <f t="shared" ref="J8:J16" si="5">G8/$G$6</f>
        <v>9.4689202201016148E-2</v>
      </c>
      <c r="K8" s="259">
        <v>36881</v>
      </c>
      <c r="L8" s="267">
        <f t="shared" ref="L8:L16" si="6">K8/G8-1</f>
        <v>8.0793576368538345E-2</v>
      </c>
      <c r="M8" s="266">
        <f t="shared" ref="M8:M16" si="7">K8-G8</f>
        <v>2757</v>
      </c>
      <c r="N8" s="265">
        <f t="shared" ref="N8:N16" si="8">K8/$K$6</f>
        <v>9.7991598670453733E-2</v>
      </c>
      <c r="O8" s="259">
        <v>39579</v>
      </c>
      <c r="P8" s="267">
        <f t="shared" ref="P8:P16" si="9">O8/K8-1</f>
        <v>7.315419863886552E-2</v>
      </c>
      <c r="Q8" s="266">
        <f t="shared" ref="Q8:Q16" si="10">O8-K8</f>
        <v>2698</v>
      </c>
      <c r="R8" s="267">
        <f t="shared" si="1"/>
        <v>2.2008896077638496</v>
      </c>
      <c r="S8" s="266">
        <f t="shared" si="2"/>
        <v>27214</v>
      </c>
      <c r="T8" s="265">
        <f t="shared" ref="T8:T16" si="11">O8/$O$6</f>
        <v>0.10969333314856644</v>
      </c>
      <c r="V8" s="29"/>
      <c r="W8" s="81"/>
      <c r="AE8" s="1"/>
    </row>
    <row r="9" spans="1:31" s="4" customFormat="1" x14ac:dyDescent="0.25">
      <c r="B9" s="242" t="s">
        <v>48</v>
      </c>
      <c r="C9" s="259">
        <v>1160</v>
      </c>
      <c r="D9" s="259">
        <v>1497</v>
      </c>
      <c r="E9" s="259">
        <v>3389</v>
      </c>
      <c r="F9" s="260">
        <f t="shared" si="0"/>
        <v>9.5313361307668935E-3</v>
      </c>
      <c r="G9" s="259">
        <v>2752</v>
      </c>
      <c r="H9" s="271">
        <f t="shared" si="3"/>
        <v>-0.187961050457362</v>
      </c>
      <c r="I9" s="262">
        <f t="shared" si="4"/>
        <v>-637</v>
      </c>
      <c r="J9" s="260">
        <f t="shared" si="5"/>
        <v>7.636405006951015E-3</v>
      </c>
      <c r="K9" s="259">
        <v>1948</v>
      </c>
      <c r="L9" s="267">
        <f t="shared" si="6"/>
        <v>-0.29215116279069764</v>
      </c>
      <c r="M9" s="266">
        <f t="shared" si="7"/>
        <v>-804</v>
      </c>
      <c r="N9" s="265">
        <f t="shared" si="8"/>
        <v>5.1757716496310799E-3</v>
      </c>
      <c r="O9" s="259">
        <v>5034</v>
      </c>
      <c r="P9" s="267">
        <f t="shared" si="9"/>
        <v>1.5841889117043122</v>
      </c>
      <c r="Q9" s="266">
        <f t="shared" si="10"/>
        <v>3086</v>
      </c>
      <c r="R9" s="267">
        <f t="shared" si="1"/>
        <v>3.3396551724137931</v>
      </c>
      <c r="S9" s="266">
        <f t="shared" si="2"/>
        <v>3874</v>
      </c>
      <c r="T9" s="265">
        <f t="shared" si="11"/>
        <v>1.3951748125770824E-2</v>
      </c>
      <c r="V9" s="29"/>
      <c r="W9" s="81"/>
      <c r="AE9" s="1"/>
    </row>
    <row r="10" spans="1:31" s="4" customFormat="1" x14ac:dyDescent="0.25">
      <c r="B10" s="242" t="s">
        <v>50</v>
      </c>
      <c r="C10" s="259">
        <v>39205</v>
      </c>
      <c r="D10" s="259">
        <v>139217</v>
      </c>
      <c r="E10" s="259">
        <v>150520</v>
      </c>
      <c r="F10" s="265">
        <f t="shared" si="0"/>
        <v>0.42332744597315813</v>
      </c>
      <c r="G10" s="259">
        <v>158367</v>
      </c>
      <c r="H10" s="267">
        <f t="shared" si="3"/>
        <v>5.2132606962529859E-2</v>
      </c>
      <c r="I10" s="266">
        <f t="shared" si="4"/>
        <v>7847</v>
      </c>
      <c r="J10" s="265">
        <f t="shared" si="5"/>
        <v>0.43944569467144312</v>
      </c>
      <c r="K10" s="259">
        <v>176232</v>
      </c>
      <c r="L10" s="267">
        <f t="shared" si="6"/>
        <v>0.11280759249085981</v>
      </c>
      <c r="M10" s="266">
        <f t="shared" si="7"/>
        <v>17865</v>
      </c>
      <c r="N10" s="265">
        <f t="shared" si="8"/>
        <v>0.46824260233972509</v>
      </c>
      <c r="O10" s="259">
        <v>162665</v>
      </c>
      <c r="P10" s="267">
        <f t="shared" si="9"/>
        <v>-7.698374869490221E-2</v>
      </c>
      <c r="Q10" s="266">
        <f t="shared" si="10"/>
        <v>-13567</v>
      </c>
      <c r="R10" s="267">
        <f t="shared" si="1"/>
        <v>3.1490881265144752</v>
      </c>
      <c r="S10" s="266">
        <f t="shared" si="2"/>
        <v>123460</v>
      </c>
      <c r="T10" s="265">
        <f>O10/$O$6</f>
        <v>0.4508266008896526</v>
      </c>
      <c r="V10" s="29"/>
      <c r="W10" s="81"/>
      <c r="AE10" s="1"/>
    </row>
    <row r="11" spans="1:31" s="4" customFormat="1" x14ac:dyDescent="0.25">
      <c r="B11" s="242" t="s">
        <v>52</v>
      </c>
      <c r="C11" s="259">
        <v>9171</v>
      </c>
      <c r="D11" s="259">
        <v>15618</v>
      </c>
      <c r="E11" s="259">
        <v>18555</v>
      </c>
      <c r="F11" s="260">
        <f t="shared" si="0"/>
        <v>5.2184698113419803E-2</v>
      </c>
      <c r="G11" s="259">
        <v>19490</v>
      </c>
      <c r="H11" s="271">
        <f t="shared" si="3"/>
        <v>5.0390730261385075E-2</v>
      </c>
      <c r="I11" s="262">
        <f t="shared" si="4"/>
        <v>935</v>
      </c>
      <c r="J11" s="260">
        <f t="shared" si="5"/>
        <v>5.4081952611001197E-2</v>
      </c>
      <c r="K11" s="259">
        <v>20421</v>
      </c>
      <c r="L11" s="267">
        <f t="shared" si="6"/>
        <v>4.7768086198050286E-2</v>
      </c>
      <c r="M11" s="266">
        <f t="shared" si="7"/>
        <v>931</v>
      </c>
      <c r="N11" s="265">
        <f t="shared" si="8"/>
        <v>5.4257922411250659E-2</v>
      </c>
      <c r="O11" s="259">
        <v>10765</v>
      </c>
      <c r="P11" s="267">
        <f t="shared" si="9"/>
        <v>-0.47284657950149356</v>
      </c>
      <c r="Q11" s="266">
        <f t="shared" si="10"/>
        <v>-9656</v>
      </c>
      <c r="R11" s="267">
        <f t="shared" si="1"/>
        <v>0.17380874495692944</v>
      </c>
      <c r="S11" s="266">
        <f t="shared" si="2"/>
        <v>1594</v>
      </c>
      <c r="T11" s="265">
        <f t="shared" si="11"/>
        <v>2.9835234122749885E-2</v>
      </c>
      <c r="V11" s="29"/>
      <c r="W11" s="81"/>
      <c r="AE11" s="1"/>
    </row>
    <row r="12" spans="1:31" s="4" customFormat="1" x14ac:dyDescent="0.25">
      <c r="B12" s="242" t="s">
        <v>53</v>
      </c>
      <c r="C12" s="259">
        <v>23118</v>
      </c>
      <c r="D12" s="259">
        <v>36702</v>
      </c>
      <c r="E12" s="259">
        <v>48024</v>
      </c>
      <c r="F12" s="265">
        <f t="shared" si="0"/>
        <v>0.13506429222305971</v>
      </c>
      <c r="G12" s="259">
        <v>48274</v>
      </c>
      <c r="H12" s="267">
        <f t="shared" si="3"/>
        <v>5.2057304680992456E-3</v>
      </c>
      <c r="I12" s="266">
        <f t="shared" si="4"/>
        <v>250</v>
      </c>
      <c r="J12" s="265">
        <f t="shared" si="5"/>
        <v>0.13395342125928536</v>
      </c>
      <c r="K12" s="259">
        <v>50408</v>
      </c>
      <c r="L12" s="267">
        <f t="shared" si="6"/>
        <v>4.4205990802502315E-2</v>
      </c>
      <c r="M12" s="266">
        <f t="shared" si="7"/>
        <v>2134</v>
      </c>
      <c r="N12" s="265">
        <f t="shared" si="8"/>
        <v>0.13393239081858496</v>
      </c>
      <c r="O12" s="259">
        <v>50727</v>
      </c>
      <c r="P12" s="267">
        <f t="shared" si="9"/>
        <v>6.328360577686043E-3</v>
      </c>
      <c r="Q12" s="266">
        <f t="shared" si="10"/>
        <v>319</v>
      </c>
      <c r="R12" s="267">
        <f t="shared" si="1"/>
        <v>1.1942642097067222</v>
      </c>
      <c r="S12" s="266">
        <f t="shared" si="2"/>
        <v>27609</v>
      </c>
      <c r="T12" s="265">
        <f t="shared" si="11"/>
        <v>0.14059005307429015</v>
      </c>
      <c r="V12" s="29"/>
      <c r="W12" s="81"/>
      <c r="AE12" s="1"/>
    </row>
    <row r="13" spans="1:31" s="4" customFormat="1" x14ac:dyDescent="0.25">
      <c r="B13" s="242" t="s">
        <v>51</v>
      </c>
      <c r="C13" s="259">
        <v>4159</v>
      </c>
      <c r="D13" s="259">
        <v>9476</v>
      </c>
      <c r="E13" s="259">
        <v>15942</v>
      </c>
      <c r="F13" s="260">
        <f t="shared" si="0"/>
        <v>4.4835810149508951E-2</v>
      </c>
      <c r="G13" s="259">
        <v>14063</v>
      </c>
      <c r="H13" s="271">
        <f t="shared" si="3"/>
        <v>-0.11786475975410859</v>
      </c>
      <c r="I13" s="262">
        <f t="shared" si="4"/>
        <v>-1879</v>
      </c>
      <c r="J13" s="260">
        <f t="shared" si="5"/>
        <v>3.902280654533144E-2</v>
      </c>
      <c r="K13" s="259">
        <v>12878</v>
      </c>
      <c r="L13" s="267">
        <f t="shared" si="6"/>
        <v>-8.4263670625044473E-2</v>
      </c>
      <c r="M13" s="266">
        <f t="shared" si="7"/>
        <v>-1185</v>
      </c>
      <c r="N13" s="265">
        <f t="shared" si="8"/>
        <v>3.4216420587242842E-2</v>
      </c>
      <c r="O13" s="259">
        <v>11476</v>
      </c>
      <c r="P13" s="267">
        <f t="shared" si="9"/>
        <v>-0.10886783662059329</v>
      </c>
      <c r="Q13" s="266">
        <f t="shared" si="10"/>
        <v>-1402</v>
      </c>
      <c r="R13" s="267">
        <f t="shared" si="1"/>
        <v>1.7593171435441213</v>
      </c>
      <c r="S13" s="266">
        <f t="shared" si="2"/>
        <v>7317</v>
      </c>
      <c r="T13" s="265">
        <f t="shared" si="11"/>
        <v>3.180577304158641E-2</v>
      </c>
      <c r="V13" s="29"/>
      <c r="W13" s="81"/>
      <c r="AE13" s="1"/>
    </row>
    <row r="14" spans="1:31" s="4" customFormat="1" x14ac:dyDescent="0.25">
      <c r="B14" s="242" t="s">
        <v>54</v>
      </c>
      <c r="C14" s="259">
        <v>5034</v>
      </c>
      <c r="D14" s="259">
        <v>4983</v>
      </c>
      <c r="E14" s="259">
        <v>6488</v>
      </c>
      <c r="F14" s="265">
        <f t="shared" si="0"/>
        <v>1.8247066632167484E-2</v>
      </c>
      <c r="G14" s="259">
        <v>5147</v>
      </c>
      <c r="H14" s="267">
        <f t="shared" si="3"/>
        <v>-0.20668927250308267</v>
      </c>
      <c r="I14" s="266">
        <f t="shared" si="4"/>
        <v>-1341</v>
      </c>
      <c r="J14" s="265">
        <f t="shared" si="5"/>
        <v>1.4282186253916015E-2</v>
      </c>
      <c r="K14" s="259">
        <v>6428</v>
      </c>
      <c r="L14" s="267">
        <f t="shared" si="6"/>
        <v>0.24888284437536434</v>
      </c>
      <c r="M14" s="266">
        <f t="shared" si="7"/>
        <v>1281</v>
      </c>
      <c r="N14" s="265">
        <f t="shared" si="8"/>
        <v>1.7078983656996193E-2</v>
      </c>
      <c r="O14" s="259">
        <v>8514</v>
      </c>
      <c r="P14" s="267">
        <f t="shared" si="9"/>
        <v>0.32451773490976965</v>
      </c>
      <c r="Q14" s="266">
        <f t="shared" si="10"/>
        <v>2086</v>
      </c>
      <c r="R14" s="267">
        <f t="shared" si="1"/>
        <v>0.69129916567342065</v>
      </c>
      <c r="S14" s="266">
        <f t="shared" si="2"/>
        <v>3480</v>
      </c>
      <c r="T14" s="265">
        <f t="shared" si="11"/>
        <v>2.3596579964801908E-2</v>
      </c>
      <c r="V14" s="29"/>
      <c r="W14" s="81"/>
      <c r="AE14" s="1"/>
    </row>
    <row r="15" spans="1:31" s="4" customFormat="1" x14ac:dyDescent="0.25">
      <c r="B15" s="242" t="s">
        <v>49</v>
      </c>
      <c r="C15" s="259">
        <v>474</v>
      </c>
      <c r="D15" s="259">
        <v>5175</v>
      </c>
      <c r="E15" s="259">
        <v>6064</v>
      </c>
      <c r="F15" s="260">
        <f t="shared" si="0"/>
        <v>1.7054594953369858E-2</v>
      </c>
      <c r="G15" s="259">
        <v>13110</v>
      </c>
      <c r="H15" s="271">
        <f t="shared" si="3"/>
        <v>1.1619393139841687</v>
      </c>
      <c r="I15" s="262">
        <f t="shared" si="4"/>
        <v>7046</v>
      </c>
      <c r="J15" s="260">
        <f t="shared" si="5"/>
        <v>3.6378368328898188E-2</v>
      </c>
      <c r="K15" s="259">
        <v>15532</v>
      </c>
      <c r="L15" s="267">
        <f t="shared" si="6"/>
        <v>0.184744469870328</v>
      </c>
      <c r="M15" s="266">
        <f t="shared" si="7"/>
        <v>2422</v>
      </c>
      <c r="N15" s="265">
        <f t="shared" si="8"/>
        <v>4.1268010914820297E-2</v>
      </c>
      <c r="O15" s="259">
        <v>13478</v>
      </c>
      <c r="P15" s="267">
        <f t="shared" si="9"/>
        <v>-0.13224311099665209</v>
      </c>
      <c r="Q15" s="266">
        <f t="shared" si="10"/>
        <v>-2054</v>
      </c>
      <c r="R15" s="267">
        <f t="shared" si="1"/>
        <v>27.434599156118143</v>
      </c>
      <c r="S15" s="266">
        <f t="shared" si="2"/>
        <v>13004</v>
      </c>
      <c r="T15" s="265">
        <f t="shared" si="11"/>
        <v>3.7354322852431301E-2</v>
      </c>
      <c r="V15" s="29"/>
      <c r="W15" s="81"/>
      <c r="AE15" s="1"/>
    </row>
    <row r="16" spans="1:31" s="4" customFormat="1" x14ac:dyDescent="0.25">
      <c r="B16" s="242" t="s">
        <v>213</v>
      </c>
      <c r="C16" s="259">
        <f>C6-SUM(C7:C15)</f>
        <v>2886</v>
      </c>
      <c r="D16" s="259">
        <f>D6-SUM(D7:D15)</f>
        <v>9641</v>
      </c>
      <c r="E16" s="259">
        <f>E6-SUM(E7:E15)</f>
        <v>10146</v>
      </c>
      <c r="F16" s="265">
        <f t="shared" si="0"/>
        <v>2.8534947295001743E-2</v>
      </c>
      <c r="G16" s="259">
        <f>G6-SUM(G7:G15)</f>
        <v>10515</v>
      </c>
      <c r="H16" s="267">
        <f t="shared" si="3"/>
        <v>3.6369012418687063E-2</v>
      </c>
      <c r="I16" s="266">
        <f t="shared" si="4"/>
        <v>369</v>
      </c>
      <c r="J16" s="265">
        <f t="shared" si="5"/>
        <v>2.9177615787823376E-2</v>
      </c>
      <c r="K16" s="259">
        <f>K6-SUM(K7:K15)</f>
        <v>11165</v>
      </c>
      <c r="L16" s="267">
        <f t="shared" si="6"/>
        <v>6.1816452686638046E-2</v>
      </c>
      <c r="M16" s="266">
        <f t="shared" si="7"/>
        <v>650</v>
      </c>
      <c r="N16" s="265">
        <f t="shared" si="8"/>
        <v>2.9665036174605242E-2</v>
      </c>
      <c r="O16" s="259">
        <f>O6-SUM(O7:O15)</f>
        <v>12518</v>
      </c>
      <c r="P16" s="267">
        <f t="shared" si="9"/>
        <v>0.12118226600985227</v>
      </c>
      <c r="Q16" s="266">
        <f t="shared" si="10"/>
        <v>1353</v>
      </c>
      <c r="R16" s="267">
        <f t="shared" si="1"/>
        <v>3.3374913374913371</v>
      </c>
      <c r="S16" s="266">
        <f t="shared" si="2"/>
        <v>9632</v>
      </c>
      <c r="T16" s="265">
        <f t="shared" si="11"/>
        <v>3.4693679586491694E-2</v>
      </c>
      <c r="V16" s="29"/>
      <c r="W16" s="81"/>
      <c r="AE16" s="1"/>
    </row>
    <row r="17" spans="2:31" s="4" customFormat="1" ht="7.5" customHeight="1" x14ac:dyDescent="0.25"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AE17" s="1" t="s">
        <v>189</v>
      </c>
    </row>
    <row r="18" spans="2:31" s="4" customFormat="1" x14ac:dyDescent="0.25">
      <c r="B18" s="171" t="s">
        <v>190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4" t="s">
        <v>192</v>
      </c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193</v>
      </c>
      <c r="O44" s="14">
        <v>2021</v>
      </c>
      <c r="P44" s="14" t="s">
        <v>193</v>
      </c>
      <c r="Q44" s="14" t="s">
        <v>194</v>
      </c>
      <c r="R44" s="14" t="s">
        <v>195</v>
      </c>
      <c r="S44" s="14" t="s">
        <v>196</v>
      </c>
      <c r="T44" s="89"/>
      <c r="AE44" s="1"/>
    </row>
    <row r="45" spans="2:31" s="4" customFormat="1" ht="18.75" hidden="1" x14ac:dyDescent="0.3">
      <c r="B45" s="231" t="s">
        <v>180</v>
      </c>
      <c r="C45" s="232"/>
      <c r="D45" s="232"/>
      <c r="E45" s="232"/>
      <c r="F45" s="232"/>
      <c r="G45" s="232"/>
      <c r="H45" s="232"/>
      <c r="I45" s="232"/>
      <c r="J45" s="232"/>
      <c r="K45" s="232">
        <v>1824653</v>
      </c>
      <c r="L45" s="232"/>
      <c r="M45" s="232"/>
      <c r="N45" s="233"/>
      <c r="O45" s="232">
        <v>2354005</v>
      </c>
      <c r="P45" s="233"/>
      <c r="Q45" s="233">
        <v>1</v>
      </c>
      <c r="R45" s="233">
        <v>0.2901110512519367</v>
      </c>
      <c r="S45" s="232">
        <v>529352</v>
      </c>
      <c r="T45" s="244"/>
      <c r="AE45" s="1"/>
    </row>
    <row r="46" spans="2:31" ht="18.75" hidden="1" x14ac:dyDescent="0.3">
      <c r="B46" s="231" t="s">
        <v>181</v>
      </c>
      <c r="C46" s="232"/>
      <c r="D46" s="232"/>
      <c r="E46" s="232"/>
      <c r="F46" s="232"/>
      <c r="G46" s="232"/>
      <c r="H46" s="232"/>
      <c r="I46" s="232"/>
      <c r="J46" s="232"/>
      <c r="K46" s="232">
        <v>603938</v>
      </c>
      <c r="L46" s="232"/>
      <c r="M46" s="232"/>
      <c r="N46" s="233">
        <v>1</v>
      </c>
      <c r="O46" s="232">
        <v>936181</v>
      </c>
      <c r="P46" s="233">
        <v>1</v>
      </c>
      <c r="Q46" s="233">
        <v>0.39769711619134201</v>
      </c>
      <c r="R46" s="233">
        <v>0.55012766211101138</v>
      </c>
      <c r="S46" s="232">
        <v>332243</v>
      </c>
      <c r="T46" s="244"/>
      <c r="AE46" s="1" t="s">
        <v>182</v>
      </c>
    </row>
    <row r="47" spans="2:31" ht="15.75" hidden="1" x14ac:dyDescent="0.25">
      <c r="B47" s="234" t="s">
        <v>105</v>
      </c>
      <c r="C47" s="235"/>
      <c r="D47" s="235"/>
      <c r="E47" s="235"/>
      <c r="F47" s="235"/>
      <c r="G47" s="235"/>
      <c r="H47" s="235"/>
      <c r="I47" s="235"/>
      <c r="J47" s="235"/>
      <c r="K47" s="235">
        <v>276550.36166633503</v>
      </c>
      <c r="L47" s="235"/>
      <c r="M47" s="235"/>
      <c r="N47" s="236">
        <v>0.45791184139155844</v>
      </c>
      <c r="O47" s="235">
        <v>430252.45635520399</v>
      </c>
      <c r="P47" s="236">
        <v>0.4595825554622493</v>
      </c>
      <c r="Q47" s="236">
        <v>0.18277465695918402</v>
      </c>
      <c r="R47" s="236">
        <v>0.55578337978930015</v>
      </c>
      <c r="S47" s="235">
        <v>153702.09468886897</v>
      </c>
      <c r="T47" s="245"/>
      <c r="AE47" s="1" t="s">
        <v>183</v>
      </c>
    </row>
    <row r="48" spans="2:31" s="4" customFormat="1" hidden="1" x14ac:dyDescent="0.25">
      <c r="B48" s="237" t="s">
        <v>108</v>
      </c>
      <c r="C48" s="238"/>
      <c r="D48" s="238"/>
      <c r="E48" s="238"/>
      <c r="F48" s="238"/>
      <c r="G48" s="238"/>
      <c r="H48" s="238"/>
      <c r="I48" s="238"/>
      <c r="J48" s="238"/>
      <c r="K48" s="238">
        <v>327387.63833385095</v>
      </c>
      <c r="L48" s="238"/>
      <c r="M48" s="238"/>
      <c r="N48" s="241">
        <v>0.54208815860874948</v>
      </c>
      <c r="O48" s="238">
        <v>505927.5436448183</v>
      </c>
      <c r="P48" s="241">
        <v>0.54041637636826456</v>
      </c>
      <c r="Q48" s="241">
        <v>0.21492203442423372</v>
      </c>
      <c r="R48" s="239">
        <v>0.54534711884540576</v>
      </c>
      <c r="S48" s="240">
        <v>178539.90531096736</v>
      </c>
      <c r="T48" s="247"/>
      <c r="AE48" s="1" t="s">
        <v>184</v>
      </c>
    </row>
    <row r="49" spans="2:31" s="4" customFormat="1" hidden="1" x14ac:dyDescent="0.25">
      <c r="B49" s="242" t="s">
        <v>185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186</v>
      </c>
    </row>
    <row r="50" spans="2:31" s="4" customFormat="1" hidden="1" x14ac:dyDescent="0.25">
      <c r="B50" s="242" t="s">
        <v>187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188</v>
      </c>
    </row>
    <row r="51" spans="2:31" s="4" customFormat="1" ht="7.5" hidden="1" customHeight="1" x14ac:dyDescent="0.25"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AE51" s="1" t="s">
        <v>189</v>
      </c>
    </row>
    <row r="52" spans="2:31" s="4" customFormat="1" hidden="1" x14ac:dyDescent="0.25">
      <c r="B52" s="292" t="s">
        <v>190</v>
      </c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4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215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1" t="s">
        <v>212</v>
      </c>
      <c r="C136" s="235">
        <v>384253</v>
      </c>
      <c r="D136" s="235">
        <v>593573</v>
      </c>
      <c r="E136" s="235">
        <v>612402</v>
      </c>
      <c r="F136" s="235">
        <v>637010</v>
      </c>
      <c r="G136" s="236">
        <f>F136/E136-1</f>
        <v>4.0182755771535739E-2</v>
      </c>
      <c r="H136" s="235">
        <f>F136-E136</f>
        <v>24608</v>
      </c>
      <c r="I136" s="236">
        <f>F136/F$136</f>
        <v>1</v>
      </c>
      <c r="J136" s="235">
        <v>644247</v>
      </c>
      <c r="K136" s="236">
        <f>H136/H$136</f>
        <v>1</v>
      </c>
      <c r="L136" s="236">
        <f>J136/F136-1</f>
        <v>1.1360889154016451E-2</v>
      </c>
      <c r="M136" s="235">
        <f>J136-F136</f>
        <v>7237</v>
      </c>
      <c r="N136" s="236">
        <f>J136/C136-1</f>
        <v>0.6766219131665856</v>
      </c>
      <c r="O136" s="235">
        <f>J136-C136</f>
        <v>259994</v>
      </c>
      <c r="Q136" s="29"/>
      <c r="R136" s="81"/>
      <c r="Z136" s="1" t="s">
        <v>182</v>
      </c>
      <c r="AE136"/>
    </row>
    <row r="137" spans="1:31" s="4" customFormat="1" x14ac:dyDescent="0.25">
      <c r="B137" s="242" t="s">
        <v>46</v>
      </c>
      <c r="C137" s="259">
        <v>120918</v>
      </c>
      <c r="D137" s="259">
        <v>120397</v>
      </c>
      <c r="E137" s="259">
        <v>106339</v>
      </c>
      <c r="F137" s="259">
        <v>101169</v>
      </c>
      <c r="G137" s="265">
        <f t="shared" ref="G137:G146" si="12">F137/E137-1</f>
        <v>-4.8618098722011727E-2</v>
      </c>
      <c r="H137" s="272">
        <f t="shared" ref="H137:H146" si="13">F137-E137</f>
        <v>-5170</v>
      </c>
      <c r="I137" s="267">
        <f t="shared" ref="I137:K146" si="14">F137/F$136</f>
        <v>0.15881854288001759</v>
      </c>
      <c r="J137" s="259">
        <v>80536</v>
      </c>
      <c r="K137" s="267">
        <f t="shared" si="14"/>
        <v>-0.21009427828348504</v>
      </c>
      <c r="L137" s="267">
        <f t="shared" ref="L137:L146" si="15">J137/F137-1</f>
        <v>-0.2039458727475808</v>
      </c>
      <c r="M137" s="266">
        <f t="shared" ref="M137:M146" si="16">J137-F137</f>
        <v>-20633</v>
      </c>
      <c r="N137" s="265">
        <f t="shared" ref="N137:N145" si="17">J137/C137-1</f>
        <v>-0.33396185844952775</v>
      </c>
      <c r="O137" s="259">
        <f t="shared" ref="O137:O146" si="18">J137-C137</f>
        <v>-40382</v>
      </c>
      <c r="Q137" s="29"/>
      <c r="R137" s="81"/>
      <c r="Z137" s="1" t="s">
        <v>184</v>
      </c>
    </row>
    <row r="138" spans="1:31" s="4" customFormat="1" x14ac:dyDescent="0.25">
      <c r="B138" s="242" t="s">
        <v>47</v>
      </c>
      <c r="C138" s="259">
        <v>39986</v>
      </c>
      <c r="D138" s="259">
        <v>75857</v>
      </c>
      <c r="E138" s="259">
        <v>66877</v>
      </c>
      <c r="F138" s="259">
        <v>64410</v>
      </c>
      <c r="G138" s="265">
        <f t="shared" si="12"/>
        <v>-3.6888616415210018E-2</v>
      </c>
      <c r="H138" s="272">
        <f t="shared" si="13"/>
        <v>-2467</v>
      </c>
      <c r="I138" s="267">
        <f t="shared" si="14"/>
        <v>0.10111301235459412</v>
      </c>
      <c r="J138" s="259">
        <v>66849</v>
      </c>
      <c r="K138" s="267">
        <f t="shared" si="14"/>
        <v>-0.10025195058517555</v>
      </c>
      <c r="L138" s="267">
        <f t="shared" si="15"/>
        <v>3.7866790870982658E-2</v>
      </c>
      <c r="M138" s="266">
        <f t="shared" si="16"/>
        <v>2439</v>
      </c>
      <c r="N138" s="265">
        <f t="shared" si="17"/>
        <v>0.67181013354674146</v>
      </c>
      <c r="O138" s="259">
        <f t="shared" si="18"/>
        <v>26863</v>
      </c>
      <c r="Q138" s="29"/>
      <c r="R138" s="81"/>
      <c r="Z138" s="1"/>
    </row>
    <row r="139" spans="1:31" s="4" customFormat="1" x14ac:dyDescent="0.25">
      <c r="B139" s="242" t="s">
        <v>48</v>
      </c>
      <c r="C139" s="259">
        <v>2535</v>
      </c>
      <c r="D139" s="259">
        <v>3247</v>
      </c>
      <c r="E139" s="259">
        <v>5439</v>
      </c>
      <c r="F139" s="259">
        <v>4225</v>
      </c>
      <c r="G139" s="265">
        <f t="shared" si="12"/>
        <v>-0.22320279463136605</v>
      </c>
      <c r="H139" s="273">
        <f t="shared" si="13"/>
        <v>-1214</v>
      </c>
      <c r="I139" s="271">
        <f t="shared" si="14"/>
        <v>6.6325489395770865E-3</v>
      </c>
      <c r="J139" s="259">
        <v>4151</v>
      </c>
      <c r="K139" s="271">
        <f t="shared" si="14"/>
        <v>-4.9333550065019507E-2</v>
      </c>
      <c r="L139" s="267">
        <f t="shared" si="15"/>
        <v>-1.7514792899408271E-2</v>
      </c>
      <c r="M139" s="266">
        <f t="shared" si="16"/>
        <v>-74</v>
      </c>
      <c r="N139" s="265">
        <f t="shared" si="17"/>
        <v>0.63747534516765292</v>
      </c>
      <c r="O139" s="259">
        <f t="shared" si="18"/>
        <v>1616</v>
      </c>
      <c r="Q139" s="29"/>
      <c r="R139" s="81"/>
      <c r="Z139" s="1"/>
    </row>
    <row r="140" spans="1:31" s="4" customFormat="1" x14ac:dyDescent="0.25">
      <c r="B140" s="242" t="s">
        <v>50</v>
      </c>
      <c r="C140" s="259">
        <v>114704</v>
      </c>
      <c r="D140" s="259">
        <v>244952</v>
      </c>
      <c r="E140" s="259">
        <v>250432</v>
      </c>
      <c r="F140" s="259">
        <v>276037</v>
      </c>
      <c r="G140" s="265">
        <f t="shared" si="12"/>
        <v>0.10224332353692822</v>
      </c>
      <c r="H140" s="272">
        <f t="shared" si="13"/>
        <v>25605</v>
      </c>
      <c r="I140" s="267">
        <f t="shared" si="14"/>
        <v>0.43333228677728763</v>
      </c>
      <c r="J140" s="259">
        <v>294370</v>
      </c>
      <c r="K140" s="267">
        <f t="shared" si="14"/>
        <v>1.0405152795838752</v>
      </c>
      <c r="L140" s="267">
        <f t="shared" si="15"/>
        <v>6.6415009582048823E-2</v>
      </c>
      <c r="M140" s="266">
        <f t="shared" si="16"/>
        <v>18333</v>
      </c>
      <c r="N140" s="265">
        <f t="shared" si="17"/>
        <v>1.5663446784767752</v>
      </c>
      <c r="O140" s="259">
        <f t="shared" si="18"/>
        <v>179666</v>
      </c>
      <c r="Q140" s="29"/>
      <c r="R140" s="81"/>
      <c r="Z140" s="1"/>
    </row>
    <row r="141" spans="1:31" s="4" customFormat="1" x14ac:dyDescent="0.25">
      <c r="B141" s="242" t="s">
        <v>52</v>
      </c>
      <c r="C141" s="259">
        <v>20278</v>
      </c>
      <c r="D141" s="259">
        <v>32271</v>
      </c>
      <c r="E141" s="259">
        <v>36164</v>
      </c>
      <c r="F141" s="259">
        <v>33708</v>
      </c>
      <c r="G141" s="265">
        <f t="shared" si="12"/>
        <v>-6.791284149983412E-2</v>
      </c>
      <c r="H141" s="273">
        <f t="shared" si="13"/>
        <v>-2456</v>
      </c>
      <c r="I141" s="271">
        <f t="shared" si="14"/>
        <v>5.2915966782311107E-2</v>
      </c>
      <c r="J141" s="259">
        <v>31636</v>
      </c>
      <c r="K141" s="271">
        <f t="shared" si="14"/>
        <v>-9.9804941482444731E-2</v>
      </c>
      <c r="L141" s="267">
        <f t="shared" si="15"/>
        <v>-6.146908745698354E-2</v>
      </c>
      <c r="M141" s="266">
        <f t="shared" si="16"/>
        <v>-2072</v>
      </c>
      <c r="N141" s="265">
        <f t="shared" si="17"/>
        <v>0.56011440970509918</v>
      </c>
      <c r="O141" s="259">
        <f t="shared" si="18"/>
        <v>11358</v>
      </c>
      <c r="Q141" s="29"/>
      <c r="R141" s="81"/>
      <c r="Z141" s="1"/>
    </row>
    <row r="142" spans="1:31" s="4" customFormat="1" x14ac:dyDescent="0.25">
      <c r="B142" s="242" t="s">
        <v>53</v>
      </c>
      <c r="C142" s="259">
        <v>51310</v>
      </c>
      <c r="D142" s="259">
        <v>65021</v>
      </c>
      <c r="E142" s="259">
        <v>80189</v>
      </c>
      <c r="F142" s="259">
        <v>80800</v>
      </c>
      <c r="G142" s="265">
        <f t="shared" si="12"/>
        <v>7.6194989337690089E-3</v>
      </c>
      <c r="H142" s="272">
        <f t="shared" si="13"/>
        <v>611</v>
      </c>
      <c r="I142" s="267">
        <f t="shared" si="14"/>
        <v>0.1268425927379476</v>
      </c>
      <c r="J142" s="259">
        <v>84941</v>
      </c>
      <c r="K142" s="267">
        <f t="shared" si="14"/>
        <v>2.4829323797139143E-2</v>
      </c>
      <c r="L142" s="267">
        <f t="shared" si="15"/>
        <v>5.1250000000000018E-2</v>
      </c>
      <c r="M142" s="266">
        <f t="shared" si="16"/>
        <v>4141</v>
      </c>
      <c r="N142" s="265">
        <f t="shared" si="17"/>
        <v>0.65544728123172868</v>
      </c>
      <c r="O142" s="259">
        <f t="shared" si="18"/>
        <v>33631</v>
      </c>
      <c r="Q142" s="29"/>
      <c r="R142" s="81"/>
      <c r="Z142" s="1"/>
    </row>
    <row r="143" spans="1:31" s="4" customFormat="1" x14ac:dyDescent="0.25">
      <c r="B143" s="242" t="s">
        <v>51</v>
      </c>
      <c r="C143" s="259">
        <v>10731</v>
      </c>
      <c r="D143" s="259">
        <v>17520</v>
      </c>
      <c r="E143" s="259">
        <v>25698</v>
      </c>
      <c r="F143" s="259">
        <v>23944</v>
      </c>
      <c r="G143" s="265">
        <f t="shared" si="12"/>
        <v>-6.8254338859055186E-2</v>
      </c>
      <c r="H143" s="273">
        <f t="shared" si="13"/>
        <v>-1754</v>
      </c>
      <c r="I143" s="271">
        <f t="shared" si="14"/>
        <v>3.758810693709675E-2</v>
      </c>
      <c r="J143" s="259">
        <v>21878</v>
      </c>
      <c r="K143" s="271">
        <f t="shared" si="14"/>
        <v>-7.1277633289987E-2</v>
      </c>
      <c r="L143" s="267">
        <f t="shared" si="15"/>
        <v>-8.6284664216505158E-2</v>
      </c>
      <c r="M143" s="266">
        <f t="shared" si="16"/>
        <v>-2066</v>
      </c>
      <c r="N143" s="265">
        <f t="shared" si="17"/>
        <v>1.0387661914080701</v>
      </c>
      <c r="O143" s="259">
        <f t="shared" si="18"/>
        <v>11147</v>
      </c>
      <c r="Q143" s="29"/>
      <c r="R143" s="81"/>
      <c r="Z143" s="1"/>
    </row>
    <row r="144" spans="1:31" s="4" customFormat="1" x14ac:dyDescent="0.25">
      <c r="B144" s="242" t="s">
        <v>54</v>
      </c>
      <c r="C144" s="259">
        <v>11021</v>
      </c>
      <c r="D144" s="259">
        <v>9118</v>
      </c>
      <c r="E144" s="259">
        <v>11319</v>
      </c>
      <c r="F144" s="259">
        <v>10833</v>
      </c>
      <c r="G144" s="265">
        <f t="shared" si="12"/>
        <v>-4.2936655181553096E-2</v>
      </c>
      <c r="H144" s="272">
        <f t="shared" si="13"/>
        <v>-486</v>
      </c>
      <c r="I144" s="267">
        <f t="shared" si="14"/>
        <v>1.7006012464482505E-2</v>
      </c>
      <c r="J144" s="259">
        <v>13384</v>
      </c>
      <c r="K144" s="267">
        <f t="shared" si="14"/>
        <v>-1.9749674902470742E-2</v>
      </c>
      <c r="L144" s="267">
        <f t="shared" si="15"/>
        <v>0.23548416874365374</v>
      </c>
      <c r="M144" s="266">
        <f t="shared" si="16"/>
        <v>2551</v>
      </c>
      <c r="N144" s="265">
        <f t="shared" si="17"/>
        <v>0.21440885582070601</v>
      </c>
      <c r="O144" s="259">
        <f t="shared" si="18"/>
        <v>2363</v>
      </c>
      <c r="Q144" s="29"/>
      <c r="R144" s="81"/>
      <c r="Z144" s="1"/>
    </row>
    <row r="145" spans="2:31" s="4" customFormat="1" x14ac:dyDescent="0.25">
      <c r="B145" s="242" t="s">
        <v>49</v>
      </c>
      <c r="C145" s="259">
        <v>4744</v>
      </c>
      <c r="D145" s="259">
        <v>9037</v>
      </c>
      <c r="E145" s="259">
        <v>14448</v>
      </c>
      <c r="F145" s="259">
        <v>23750</v>
      </c>
      <c r="G145" s="265">
        <f t="shared" si="12"/>
        <v>0.64382613510520481</v>
      </c>
      <c r="H145" s="273">
        <f t="shared" si="13"/>
        <v>9302</v>
      </c>
      <c r="I145" s="271">
        <f t="shared" si="14"/>
        <v>3.7283559127800195E-2</v>
      </c>
      <c r="J145" s="259">
        <v>26454</v>
      </c>
      <c r="K145" s="271">
        <f t="shared" si="14"/>
        <v>0.37800715214564368</v>
      </c>
      <c r="L145" s="267">
        <f t="shared" si="15"/>
        <v>0.11385263157894743</v>
      </c>
      <c r="M145" s="266">
        <f t="shared" si="16"/>
        <v>2704</v>
      </c>
      <c r="N145" s="265">
        <f t="shared" si="17"/>
        <v>4.5763069139966275</v>
      </c>
      <c r="O145" s="259">
        <f t="shared" si="18"/>
        <v>21710</v>
      </c>
      <c r="Q145" s="29"/>
      <c r="R145" s="81"/>
      <c r="Z145" s="1"/>
    </row>
    <row r="146" spans="2:31" s="4" customFormat="1" x14ac:dyDescent="0.25">
      <c r="B146" s="242" t="s">
        <v>213</v>
      </c>
      <c r="C146" s="259">
        <f>C136-SUM(C137:C145)</f>
        <v>8026</v>
      </c>
      <c r="D146" s="259">
        <f>D136-SUM(D137:D145)</f>
        <v>16153</v>
      </c>
      <c r="E146" s="259">
        <f>E136-SUM(E137:E145)</f>
        <v>15497</v>
      </c>
      <c r="F146" s="259">
        <f>F136-SUM(F137:F145)</f>
        <v>18134</v>
      </c>
      <c r="G146" s="265">
        <f t="shared" si="12"/>
        <v>0.17016196683229001</v>
      </c>
      <c r="H146" s="272">
        <f t="shared" si="13"/>
        <v>2637</v>
      </c>
      <c r="I146" s="267">
        <f t="shared" si="14"/>
        <v>2.8467370998885418E-2</v>
      </c>
      <c r="J146" s="259">
        <f>J136-SUM(J137:J145)</f>
        <v>20048</v>
      </c>
      <c r="K146" s="267">
        <f t="shared" si="14"/>
        <v>0.10716027308192458</v>
      </c>
      <c r="L146" s="267">
        <f t="shared" si="15"/>
        <v>0.10554759016212634</v>
      </c>
      <c r="M146" s="266">
        <f t="shared" si="16"/>
        <v>1914</v>
      </c>
      <c r="N146" s="265">
        <f>J146/C146-1</f>
        <v>1.4978818838773984</v>
      </c>
      <c r="O146" s="259">
        <f t="shared" si="18"/>
        <v>12022</v>
      </c>
      <c r="Q146" s="29"/>
      <c r="R146" s="81"/>
      <c r="Z146" s="1"/>
    </row>
    <row r="147" spans="2:31" s="4" customFormat="1" ht="7.5" customHeight="1" x14ac:dyDescent="0.25"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  <c r="N147" s="243"/>
      <c r="O147" s="243"/>
      <c r="Z147" s="1" t="s">
        <v>189</v>
      </c>
    </row>
    <row r="148" spans="2:31" s="4" customFormat="1" x14ac:dyDescent="0.25">
      <c r="B148" s="171" t="s">
        <v>190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09A69-3497-4401-B036-6F03F26C7AC6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216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217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4"/>
      <c r="B6" s="231" t="s">
        <v>212</v>
      </c>
      <c r="C6" s="250">
        <v>229473</v>
      </c>
      <c r="D6" s="250">
        <v>253134</v>
      </c>
      <c r="E6" s="250">
        <v>256518</v>
      </c>
      <c r="F6" s="251">
        <f>E6/$E$6</f>
        <v>1</v>
      </c>
      <c r="G6" s="250">
        <v>242968</v>
      </c>
      <c r="H6" s="251">
        <f>G6/E6-1</f>
        <v>-5.2822803857818901E-2</v>
      </c>
      <c r="I6" s="250">
        <f>G6-E6</f>
        <v>-13550</v>
      </c>
      <c r="J6" s="251">
        <f>G6/$G$6</f>
        <v>1</v>
      </c>
      <c r="K6" s="250">
        <v>231301</v>
      </c>
      <c r="L6" s="251">
        <f>K6/G6-1</f>
        <v>-4.8018669125152291E-2</v>
      </c>
      <c r="M6" s="250">
        <f>K6-G6</f>
        <v>-11667</v>
      </c>
      <c r="N6" s="251">
        <f>K6/$K$6</f>
        <v>1</v>
      </c>
      <c r="O6" s="250">
        <v>272586</v>
      </c>
      <c r="P6" s="251">
        <f>O6/K6-1</f>
        <v>0.17849036536807028</v>
      </c>
      <c r="Q6" s="250">
        <f>O6-K6</f>
        <v>41285</v>
      </c>
      <c r="R6" s="251">
        <f>IFERROR(O6/C6-1,"-")</f>
        <v>0.1878783124812069</v>
      </c>
      <c r="S6" s="250">
        <f>O6-C6</f>
        <v>43113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B7" s="242" t="s">
        <v>46</v>
      </c>
      <c r="C7" s="259">
        <v>79916</v>
      </c>
      <c r="D7" s="259">
        <v>52433</v>
      </c>
      <c r="E7" s="259">
        <v>44217</v>
      </c>
      <c r="F7" s="265">
        <f t="shared" ref="F7:F16" si="0">E7/$E$6</f>
        <v>0.17237386850045611</v>
      </c>
      <c r="G7" s="259">
        <v>34334</v>
      </c>
      <c r="H7" s="267">
        <f>G7/E7-1</f>
        <v>-0.22351131917588263</v>
      </c>
      <c r="I7" s="266">
        <f>G7-E7</f>
        <v>-9883</v>
      </c>
      <c r="J7" s="265">
        <f>G7/$G$6</f>
        <v>0.14131078989825821</v>
      </c>
      <c r="K7" s="259">
        <v>35688</v>
      </c>
      <c r="L7" s="267">
        <f>K7/G7-1</f>
        <v>3.9436127453835956E-2</v>
      </c>
      <c r="M7" s="266">
        <f>K7-G7</f>
        <v>1354</v>
      </c>
      <c r="N7" s="265">
        <f>K7/$K$6</f>
        <v>0.1542924587442337</v>
      </c>
      <c r="O7" s="259">
        <v>39706</v>
      </c>
      <c r="P7" s="267">
        <f>O7/K7-1</f>
        <v>0.11258686393185391</v>
      </c>
      <c r="Q7" s="266">
        <f>O7-K7</f>
        <v>4018</v>
      </c>
      <c r="R7" s="267">
        <f t="shared" ref="R7:R16" si="1">IFERROR(O7/C7-1,"-")</f>
        <v>-0.50315331097652538</v>
      </c>
      <c r="S7" s="266">
        <f t="shared" ref="S7:S16" si="2">O7-C7</f>
        <v>-40210</v>
      </c>
      <c r="T7" s="265">
        <f>O7/$O$6</f>
        <v>0.14566412068117951</v>
      </c>
      <c r="V7" s="29"/>
      <c r="W7" s="81"/>
      <c r="AE7" s="1" t="s">
        <v>184</v>
      </c>
    </row>
    <row r="8" spans="1:31" s="4" customFormat="1" x14ac:dyDescent="0.25">
      <c r="B8" s="242" t="s">
        <v>47</v>
      </c>
      <c r="C8" s="259">
        <v>28769</v>
      </c>
      <c r="D8" s="259">
        <v>29124</v>
      </c>
      <c r="E8" s="259">
        <v>27631</v>
      </c>
      <c r="F8" s="265">
        <f t="shared" si="0"/>
        <v>0.10771563788895906</v>
      </c>
      <c r="G8" s="259">
        <v>26999</v>
      </c>
      <c r="H8" s="267">
        <f t="shared" ref="H8:H16" si="3">G8/E8-1</f>
        <v>-2.287286019326118E-2</v>
      </c>
      <c r="I8" s="266">
        <f t="shared" ref="I8:I16" si="4">G8-E8</f>
        <v>-632</v>
      </c>
      <c r="J8" s="265">
        <f t="shared" ref="J8:J16" si="5">G8/$G$6</f>
        <v>0.1111216291857364</v>
      </c>
      <c r="K8" s="259">
        <v>26524</v>
      </c>
      <c r="L8" s="267">
        <f t="shared" ref="L8:L16" si="6">K8/G8-1</f>
        <v>-1.7593244194229363E-2</v>
      </c>
      <c r="M8" s="266">
        <f t="shared" ref="M8:M16" si="7">K8-G8</f>
        <v>-475</v>
      </c>
      <c r="N8" s="265">
        <f t="shared" ref="N8:N16" si="8">K8/$K$6</f>
        <v>0.11467308831349626</v>
      </c>
      <c r="O8" s="259">
        <v>38161</v>
      </c>
      <c r="P8" s="267">
        <f t="shared" ref="P8:P16" si="9">O8/K8-1</f>
        <v>0.43873473080983261</v>
      </c>
      <c r="Q8" s="266">
        <f t="shared" ref="Q8:Q16" si="10">O8-K8</f>
        <v>11637</v>
      </c>
      <c r="R8" s="267">
        <f t="shared" si="1"/>
        <v>0.32646251173137752</v>
      </c>
      <c r="S8" s="266">
        <f t="shared" si="2"/>
        <v>9392</v>
      </c>
      <c r="T8" s="265">
        <f t="shared" ref="T8:T16" si="11">O8/$O$6</f>
        <v>0.13999618469033626</v>
      </c>
      <c r="V8" s="29"/>
      <c r="W8" s="81"/>
      <c r="AE8" s="1"/>
    </row>
    <row r="9" spans="1:31" s="4" customFormat="1" x14ac:dyDescent="0.25">
      <c r="B9" s="242" t="s">
        <v>48</v>
      </c>
      <c r="C9" s="259">
        <v>1161</v>
      </c>
      <c r="D9" s="259">
        <v>1046</v>
      </c>
      <c r="E9" s="259">
        <v>10053</v>
      </c>
      <c r="F9" s="260">
        <f t="shared" si="0"/>
        <v>3.9190232264402498E-2</v>
      </c>
      <c r="G9" s="259">
        <v>5394</v>
      </c>
      <c r="H9" s="271">
        <f t="shared" si="3"/>
        <v>-0.46344374813488509</v>
      </c>
      <c r="I9" s="262">
        <f t="shared" si="4"/>
        <v>-4659</v>
      </c>
      <c r="J9" s="260">
        <f t="shared" si="5"/>
        <v>2.2200454380823811E-2</v>
      </c>
      <c r="K9" s="259">
        <v>2885</v>
      </c>
      <c r="L9" s="267">
        <f t="shared" si="6"/>
        <v>-0.46514645902855023</v>
      </c>
      <c r="M9" s="266">
        <f t="shared" si="7"/>
        <v>-2509</v>
      </c>
      <c r="N9" s="265">
        <f t="shared" si="8"/>
        <v>1.2472924890078296E-2</v>
      </c>
      <c r="O9" s="259">
        <v>4983</v>
      </c>
      <c r="P9" s="267">
        <f t="shared" si="9"/>
        <v>0.72720970537261698</v>
      </c>
      <c r="Q9" s="266">
        <f t="shared" si="10"/>
        <v>2098</v>
      </c>
      <c r="R9" s="267">
        <f t="shared" si="1"/>
        <v>3.2919896640826876</v>
      </c>
      <c r="S9" s="266">
        <f t="shared" si="2"/>
        <v>3822</v>
      </c>
      <c r="T9" s="265">
        <f t="shared" si="11"/>
        <v>1.828046928308864E-2</v>
      </c>
      <c r="V9" s="29"/>
      <c r="W9" s="81"/>
      <c r="AE9" s="1"/>
    </row>
    <row r="10" spans="1:31" s="4" customFormat="1" x14ac:dyDescent="0.25">
      <c r="B10" s="242" t="s">
        <v>50</v>
      </c>
      <c r="C10" s="259">
        <v>27671</v>
      </c>
      <c r="D10" s="259">
        <v>57851</v>
      </c>
      <c r="E10" s="259">
        <v>56615</v>
      </c>
      <c r="F10" s="265">
        <f t="shared" si="0"/>
        <v>0.22070575943988335</v>
      </c>
      <c r="G10" s="259">
        <v>65428</v>
      </c>
      <c r="H10" s="267">
        <f t="shared" si="3"/>
        <v>0.15566545968382939</v>
      </c>
      <c r="I10" s="266">
        <f t="shared" si="4"/>
        <v>8813</v>
      </c>
      <c r="J10" s="265">
        <f t="shared" si="5"/>
        <v>0.26928649040202823</v>
      </c>
      <c r="K10" s="259">
        <v>55407</v>
      </c>
      <c r="L10" s="267">
        <f t="shared" si="6"/>
        <v>-0.1531607262945528</v>
      </c>
      <c r="M10" s="266">
        <f t="shared" si="7"/>
        <v>-10021</v>
      </c>
      <c r="N10" s="265">
        <f t="shared" si="8"/>
        <v>0.23954500845219001</v>
      </c>
      <c r="O10" s="259">
        <v>74445</v>
      </c>
      <c r="P10" s="267">
        <f t="shared" si="9"/>
        <v>0.34360279387081061</v>
      </c>
      <c r="Q10" s="266">
        <f t="shared" si="10"/>
        <v>19038</v>
      </c>
      <c r="R10" s="267">
        <f t="shared" si="1"/>
        <v>1.6903617505691879</v>
      </c>
      <c r="S10" s="266">
        <f t="shared" si="2"/>
        <v>46774</v>
      </c>
      <c r="T10" s="265">
        <f>O10/$O$6</f>
        <v>0.27310646915102021</v>
      </c>
      <c r="V10" s="29"/>
      <c r="W10" s="81"/>
      <c r="AE10" s="1"/>
    </row>
    <row r="11" spans="1:31" s="4" customFormat="1" x14ac:dyDescent="0.25">
      <c r="B11" s="242" t="s">
        <v>52</v>
      </c>
      <c r="C11" s="259">
        <v>16373</v>
      </c>
      <c r="D11" s="259">
        <v>8840</v>
      </c>
      <c r="E11" s="259">
        <v>12945</v>
      </c>
      <c r="F11" s="260">
        <f t="shared" si="0"/>
        <v>5.0464294903281644E-2</v>
      </c>
      <c r="G11" s="259">
        <v>8706</v>
      </c>
      <c r="H11" s="271">
        <f t="shared" si="3"/>
        <v>-0.32746234067207414</v>
      </c>
      <c r="I11" s="262">
        <f t="shared" si="4"/>
        <v>-4239</v>
      </c>
      <c r="J11" s="260">
        <f t="shared" si="5"/>
        <v>3.5831879095189492E-2</v>
      </c>
      <c r="K11" s="259">
        <v>11329</v>
      </c>
      <c r="L11" s="267">
        <f t="shared" si="6"/>
        <v>0.30128646910176893</v>
      </c>
      <c r="M11" s="266">
        <f t="shared" si="7"/>
        <v>2623</v>
      </c>
      <c r="N11" s="265">
        <f t="shared" si="8"/>
        <v>4.8979468311853389E-2</v>
      </c>
      <c r="O11" s="259">
        <v>14660</v>
      </c>
      <c r="P11" s="267">
        <f t="shared" si="9"/>
        <v>0.29402418571806876</v>
      </c>
      <c r="Q11" s="266">
        <f t="shared" si="10"/>
        <v>3331</v>
      </c>
      <c r="R11" s="267">
        <f t="shared" si="1"/>
        <v>-0.10462346546143042</v>
      </c>
      <c r="S11" s="266">
        <f t="shared" si="2"/>
        <v>-1713</v>
      </c>
      <c r="T11" s="265">
        <f t="shared" si="11"/>
        <v>5.3781191990784558E-2</v>
      </c>
      <c r="V11" s="29"/>
      <c r="W11" s="81"/>
      <c r="AE11" s="1"/>
    </row>
    <row r="12" spans="1:31" s="4" customFormat="1" x14ac:dyDescent="0.25">
      <c r="B12" s="242" t="s">
        <v>53</v>
      </c>
      <c r="C12" s="259">
        <v>25464</v>
      </c>
      <c r="D12" s="259">
        <v>38799</v>
      </c>
      <c r="E12" s="259">
        <v>40952</v>
      </c>
      <c r="F12" s="265">
        <f t="shared" si="0"/>
        <v>0.15964571686977133</v>
      </c>
      <c r="G12" s="259">
        <v>43382</v>
      </c>
      <c r="H12" s="267">
        <f t="shared" si="3"/>
        <v>5.9337761281500256E-2</v>
      </c>
      <c r="I12" s="266">
        <f t="shared" si="4"/>
        <v>2430</v>
      </c>
      <c r="J12" s="265">
        <f t="shared" si="5"/>
        <v>0.1785502617628659</v>
      </c>
      <c r="K12" s="259">
        <v>55226</v>
      </c>
      <c r="L12" s="267">
        <f t="shared" si="6"/>
        <v>0.27301645843898381</v>
      </c>
      <c r="M12" s="266">
        <f t="shared" si="7"/>
        <v>11844</v>
      </c>
      <c r="N12" s="265">
        <f t="shared" si="8"/>
        <v>0.23876247832910363</v>
      </c>
      <c r="O12" s="259">
        <v>55216</v>
      </c>
      <c r="P12" s="267">
        <f t="shared" si="9"/>
        <v>-1.8107413174950349E-4</v>
      </c>
      <c r="Q12" s="266">
        <f t="shared" si="10"/>
        <v>-10</v>
      </c>
      <c r="R12" s="267">
        <f t="shared" si="1"/>
        <v>1.1683945962928055</v>
      </c>
      <c r="S12" s="266">
        <f t="shared" si="2"/>
        <v>29752</v>
      </c>
      <c r="T12" s="265">
        <f t="shared" si="11"/>
        <v>0.20256359460867396</v>
      </c>
      <c r="V12" s="29"/>
      <c r="W12" s="81"/>
      <c r="AE12" s="1"/>
    </row>
    <row r="13" spans="1:31" s="4" customFormat="1" x14ac:dyDescent="0.25">
      <c r="B13" s="242" t="s">
        <v>51</v>
      </c>
      <c r="C13" s="259">
        <v>4883</v>
      </c>
      <c r="D13" s="259">
        <v>9207</v>
      </c>
      <c r="E13" s="259">
        <v>7164</v>
      </c>
      <c r="F13" s="260">
        <f t="shared" si="0"/>
        <v>2.7927864711248335E-2</v>
      </c>
      <c r="G13" s="259">
        <v>6280</v>
      </c>
      <c r="H13" s="271">
        <f t="shared" si="3"/>
        <v>-0.12339475153545509</v>
      </c>
      <c r="I13" s="262">
        <f t="shared" si="4"/>
        <v>-884</v>
      </c>
      <c r="J13" s="260">
        <f t="shared" si="5"/>
        <v>2.5847025122649896E-2</v>
      </c>
      <c r="K13" s="259">
        <v>6212</v>
      </c>
      <c r="L13" s="267">
        <f t="shared" si="6"/>
        <v>-1.0828025477707004E-2</v>
      </c>
      <c r="M13" s="266">
        <f t="shared" si="7"/>
        <v>-68</v>
      </c>
      <c r="N13" s="265">
        <f t="shared" si="8"/>
        <v>2.6856779693991813E-2</v>
      </c>
      <c r="O13" s="259">
        <v>8055</v>
      </c>
      <c r="P13" s="267">
        <f t="shared" si="9"/>
        <v>0.29668383773341911</v>
      </c>
      <c r="Q13" s="266">
        <f t="shared" si="10"/>
        <v>1843</v>
      </c>
      <c r="R13" s="267">
        <f t="shared" si="1"/>
        <v>0.64960065533483524</v>
      </c>
      <c r="S13" s="266">
        <f t="shared" si="2"/>
        <v>3172</v>
      </c>
      <c r="T13" s="265">
        <f t="shared" si="11"/>
        <v>2.9550307059056591E-2</v>
      </c>
      <c r="V13" s="29"/>
      <c r="W13" s="81"/>
      <c r="AE13" s="1"/>
    </row>
    <row r="14" spans="1:31" s="4" customFormat="1" x14ac:dyDescent="0.25">
      <c r="B14" s="242" t="s">
        <v>54</v>
      </c>
      <c r="C14" s="259">
        <v>18780</v>
      </c>
      <c r="D14" s="259">
        <v>10551</v>
      </c>
      <c r="E14" s="259">
        <v>13999</v>
      </c>
      <c r="F14" s="265">
        <f t="shared" si="0"/>
        <v>5.4573168354657371E-2</v>
      </c>
      <c r="G14" s="259">
        <v>10024</v>
      </c>
      <c r="H14" s="267">
        <f t="shared" si="3"/>
        <v>-0.28394885348953491</v>
      </c>
      <c r="I14" s="266">
        <f t="shared" si="4"/>
        <v>-3975</v>
      </c>
      <c r="J14" s="265">
        <f t="shared" si="5"/>
        <v>4.1256461756280664E-2</v>
      </c>
      <c r="K14" s="259">
        <v>9241</v>
      </c>
      <c r="L14" s="267">
        <f t="shared" si="6"/>
        <v>-7.8112529928172414E-2</v>
      </c>
      <c r="M14" s="266">
        <f t="shared" si="7"/>
        <v>-783</v>
      </c>
      <c r="N14" s="265">
        <f t="shared" si="8"/>
        <v>3.9952269985862578E-2</v>
      </c>
      <c r="O14" s="259">
        <v>14672</v>
      </c>
      <c r="P14" s="267">
        <f t="shared" si="9"/>
        <v>0.58770695812141538</v>
      </c>
      <c r="Q14" s="266">
        <f t="shared" si="10"/>
        <v>5431</v>
      </c>
      <c r="R14" s="267">
        <f t="shared" si="1"/>
        <v>-0.21874334398296058</v>
      </c>
      <c r="S14" s="266">
        <f t="shared" si="2"/>
        <v>-4108</v>
      </c>
      <c r="T14" s="265">
        <f t="shared" si="11"/>
        <v>5.3825214794596933E-2</v>
      </c>
      <c r="V14" s="29"/>
      <c r="W14" s="81"/>
      <c r="AE14" s="1"/>
    </row>
    <row r="15" spans="1:31" s="4" customFormat="1" x14ac:dyDescent="0.25">
      <c r="B15" s="242" t="s">
        <v>49</v>
      </c>
      <c r="C15" s="259">
        <v>10574</v>
      </c>
      <c r="D15" s="259">
        <v>21983</v>
      </c>
      <c r="E15" s="259">
        <v>18256</v>
      </c>
      <c r="F15" s="260">
        <f t="shared" si="0"/>
        <v>7.1168494998401666E-2</v>
      </c>
      <c r="G15" s="259">
        <v>19799</v>
      </c>
      <c r="H15" s="271">
        <f t="shared" si="3"/>
        <v>8.4520157756354131E-2</v>
      </c>
      <c r="I15" s="262">
        <f t="shared" si="4"/>
        <v>1543</v>
      </c>
      <c r="J15" s="260">
        <f t="shared" si="5"/>
        <v>8.1488097197984916E-2</v>
      </c>
      <c r="K15" s="259">
        <v>10049</v>
      </c>
      <c r="L15" s="267">
        <f t="shared" si="6"/>
        <v>-0.49244911359159549</v>
      </c>
      <c r="M15" s="266">
        <f t="shared" si="7"/>
        <v>-9750</v>
      </c>
      <c r="N15" s="265">
        <f t="shared" si="8"/>
        <v>4.3445553629253654E-2</v>
      </c>
      <c r="O15" s="259">
        <v>13286</v>
      </c>
      <c r="P15" s="267">
        <f t="shared" si="9"/>
        <v>0.32212160413971547</v>
      </c>
      <c r="Q15" s="266">
        <f t="shared" si="10"/>
        <v>3237</v>
      </c>
      <c r="R15" s="267">
        <f t="shared" si="1"/>
        <v>0.25647815396254958</v>
      </c>
      <c r="S15" s="266">
        <f t="shared" si="2"/>
        <v>2712</v>
      </c>
      <c r="T15" s="265">
        <f t="shared" si="11"/>
        <v>4.8740580954267643E-2</v>
      </c>
      <c r="V15" s="29"/>
      <c r="W15" s="81"/>
      <c r="AE15" s="1"/>
    </row>
    <row r="16" spans="1:31" s="4" customFormat="1" x14ac:dyDescent="0.25">
      <c r="B16" s="242" t="s">
        <v>213</v>
      </c>
      <c r="C16" s="259">
        <f>C6-SUM(C7:C15)</f>
        <v>15882</v>
      </c>
      <c r="D16" s="259">
        <f>D6-SUM(D7:D15)</f>
        <v>23300</v>
      </c>
      <c r="E16" s="259">
        <f>E6-SUM(E7:E15)</f>
        <v>24686</v>
      </c>
      <c r="F16" s="265">
        <f t="shared" si="0"/>
        <v>9.6234962068938626E-2</v>
      </c>
      <c r="G16" s="259">
        <f>G6-SUM(G7:G15)</f>
        <v>22622</v>
      </c>
      <c r="H16" s="267">
        <f t="shared" si="3"/>
        <v>-8.3610143401118053E-2</v>
      </c>
      <c r="I16" s="266">
        <f t="shared" si="4"/>
        <v>-2064</v>
      </c>
      <c r="J16" s="265">
        <f t="shared" si="5"/>
        <v>9.3106911198182471E-2</v>
      </c>
      <c r="K16" s="259">
        <f>K6-SUM(K7:K15)</f>
        <v>18740</v>
      </c>
      <c r="L16" s="267">
        <f t="shared" si="6"/>
        <v>-0.17160286446821682</v>
      </c>
      <c r="M16" s="266">
        <f t="shared" si="7"/>
        <v>-3882</v>
      </c>
      <c r="N16" s="265">
        <f t="shared" si="8"/>
        <v>8.1019969649936657E-2</v>
      </c>
      <c r="O16" s="259">
        <f>O6-SUM(O7:O15)</f>
        <v>9402</v>
      </c>
      <c r="P16" s="267">
        <f t="shared" si="9"/>
        <v>-0.49829242262540019</v>
      </c>
      <c r="Q16" s="266">
        <f t="shared" si="10"/>
        <v>-9338</v>
      </c>
      <c r="R16" s="267">
        <f t="shared" si="1"/>
        <v>-0.40800906686815264</v>
      </c>
      <c r="S16" s="266">
        <f t="shared" si="2"/>
        <v>-6480</v>
      </c>
      <c r="T16" s="265">
        <f t="shared" si="11"/>
        <v>3.4491866786995666E-2</v>
      </c>
      <c r="V16" s="29"/>
      <c r="W16" s="81"/>
      <c r="AE16" s="1"/>
    </row>
    <row r="17" spans="2:31" s="4" customFormat="1" ht="7.5" customHeight="1" x14ac:dyDescent="0.25"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AE17" s="1" t="s">
        <v>189</v>
      </c>
    </row>
    <row r="18" spans="2:31" s="4" customFormat="1" x14ac:dyDescent="0.25">
      <c r="B18" s="171" t="s">
        <v>190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4" t="s">
        <v>192</v>
      </c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193</v>
      </c>
      <c r="O44" s="14">
        <v>2021</v>
      </c>
      <c r="P44" s="14" t="s">
        <v>193</v>
      </c>
      <c r="Q44" s="14" t="s">
        <v>194</v>
      </c>
      <c r="R44" s="14" t="s">
        <v>195</v>
      </c>
      <c r="S44" s="14" t="s">
        <v>196</v>
      </c>
      <c r="T44" s="89"/>
      <c r="AE44" s="1"/>
    </row>
    <row r="45" spans="2:31" s="4" customFormat="1" ht="18.75" hidden="1" x14ac:dyDescent="0.3">
      <c r="B45" s="231" t="s">
        <v>180</v>
      </c>
      <c r="C45" s="232"/>
      <c r="D45" s="232"/>
      <c r="E45" s="232"/>
      <c r="F45" s="232"/>
      <c r="G45" s="232"/>
      <c r="H45" s="232"/>
      <c r="I45" s="232"/>
      <c r="J45" s="232"/>
      <c r="K45" s="232">
        <v>1824653</v>
      </c>
      <c r="L45" s="232"/>
      <c r="M45" s="232"/>
      <c r="N45" s="233"/>
      <c r="O45" s="232">
        <v>2354005</v>
      </c>
      <c r="P45" s="233"/>
      <c r="Q45" s="233">
        <v>1</v>
      </c>
      <c r="R45" s="233">
        <v>0.2901110512519367</v>
      </c>
      <c r="S45" s="232">
        <v>529352</v>
      </c>
      <c r="T45" s="244"/>
      <c r="AE45" s="1"/>
    </row>
    <row r="46" spans="2:31" ht="18.75" hidden="1" x14ac:dyDescent="0.3">
      <c r="B46" s="231" t="s">
        <v>181</v>
      </c>
      <c r="C46" s="232"/>
      <c r="D46" s="232"/>
      <c r="E46" s="232"/>
      <c r="F46" s="232"/>
      <c r="G46" s="232"/>
      <c r="H46" s="232"/>
      <c r="I46" s="232"/>
      <c r="J46" s="232"/>
      <c r="K46" s="232">
        <v>603938</v>
      </c>
      <c r="L46" s="232"/>
      <c r="M46" s="232"/>
      <c r="N46" s="233">
        <v>1</v>
      </c>
      <c r="O46" s="232">
        <v>936181</v>
      </c>
      <c r="P46" s="233">
        <v>1</v>
      </c>
      <c r="Q46" s="233">
        <v>0.39769711619134201</v>
      </c>
      <c r="R46" s="233">
        <v>0.55012766211101138</v>
      </c>
      <c r="S46" s="232">
        <v>332243</v>
      </c>
      <c r="T46" s="244"/>
      <c r="AE46" s="1" t="s">
        <v>182</v>
      </c>
    </row>
    <row r="47" spans="2:31" ht="15.75" hidden="1" x14ac:dyDescent="0.25">
      <c r="B47" s="234" t="s">
        <v>105</v>
      </c>
      <c r="C47" s="235"/>
      <c r="D47" s="235"/>
      <c r="E47" s="235"/>
      <c r="F47" s="235"/>
      <c r="G47" s="235"/>
      <c r="H47" s="235"/>
      <c r="I47" s="235"/>
      <c r="J47" s="235"/>
      <c r="K47" s="235">
        <v>276550.36166633503</v>
      </c>
      <c r="L47" s="235"/>
      <c r="M47" s="235"/>
      <c r="N47" s="236">
        <v>0.45791184139155844</v>
      </c>
      <c r="O47" s="235">
        <v>430252.45635520399</v>
      </c>
      <c r="P47" s="236">
        <v>0.4595825554622493</v>
      </c>
      <c r="Q47" s="236">
        <v>0.18277465695918402</v>
      </c>
      <c r="R47" s="236">
        <v>0.55578337978930015</v>
      </c>
      <c r="S47" s="235">
        <v>153702.09468886897</v>
      </c>
      <c r="T47" s="245"/>
      <c r="AE47" s="1" t="s">
        <v>183</v>
      </c>
    </row>
    <row r="48" spans="2:31" s="4" customFormat="1" hidden="1" x14ac:dyDescent="0.25">
      <c r="B48" s="237" t="s">
        <v>108</v>
      </c>
      <c r="C48" s="238"/>
      <c r="D48" s="238"/>
      <c r="E48" s="238"/>
      <c r="F48" s="238"/>
      <c r="G48" s="238"/>
      <c r="H48" s="238"/>
      <c r="I48" s="238"/>
      <c r="J48" s="238"/>
      <c r="K48" s="238">
        <v>327387.63833385095</v>
      </c>
      <c r="L48" s="238"/>
      <c r="M48" s="238"/>
      <c r="N48" s="241">
        <v>0.54208815860874948</v>
      </c>
      <c r="O48" s="238">
        <v>505927.5436448183</v>
      </c>
      <c r="P48" s="241">
        <v>0.54041637636826456</v>
      </c>
      <c r="Q48" s="241">
        <v>0.21492203442423372</v>
      </c>
      <c r="R48" s="239">
        <v>0.54534711884540576</v>
      </c>
      <c r="S48" s="240">
        <v>178539.90531096736</v>
      </c>
      <c r="T48" s="247"/>
      <c r="AE48" s="1" t="s">
        <v>184</v>
      </c>
    </row>
    <row r="49" spans="2:31" s="4" customFormat="1" hidden="1" x14ac:dyDescent="0.25">
      <c r="B49" s="242" t="s">
        <v>185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186</v>
      </c>
    </row>
    <row r="50" spans="2:31" s="4" customFormat="1" hidden="1" x14ac:dyDescent="0.25">
      <c r="B50" s="242" t="s">
        <v>187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188</v>
      </c>
    </row>
    <row r="51" spans="2:31" s="4" customFormat="1" ht="7.5" hidden="1" customHeight="1" x14ac:dyDescent="0.25"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AE51" s="1" t="s">
        <v>189</v>
      </c>
    </row>
    <row r="52" spans="2:31" s="4" customFormat="1" hidden="1" x14ac:dyDescent="0.25">
      <c r="B52" s="292" t="s">
        <v>190</v>
      </c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4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217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1" t="s">
        <v>212</v>
      </c>
      <c r="C136" s="235">
        <v>416048</v>
      </c>
      <c r="D136" s="235">
        <v>423986</v>
      </c>
      <c r="E136" s="235">
        <v>430319</v>
      </c>
      <c r="F136" s="235">
        <v>422024</v>
      </c>
      <c r="G136" s="236">
        <f>F136/E136-1</f>
        <v>-1.9276397277368629E-2</v>
      </c>
      <c r="H136" s="235">
        <f>F136-E136</f>
        <v>-8295</v>
      </c>
      <c r="I136" s="236">
        <f>F136/F$136</f>
        <v>1</v>
      </c>
      <c r="J136" s="235">
        <v>424160</v>
      </c>
      <c r="K136" s="236">
        <f>H136/H$136</f>
        <v>1</v>
      </c>
      <c r="L136" s="236">
        <f>J136/F136-1</f>
        <v>5.0613235266241396E-3</v>
      </c>
      <c r="M136" s="235">
        <f>J136-F136</f>
        <v>2136</v>
      </c>
      <c r="N136" s="236">
        <f>J136/C136-1</f>
        <v>1.9497750259585445E-2</v>
      </c>
      <c r="O136" s="235">
        <f>J136-C136</f>
        <v>8112</v>
      </c>
      <c r="Q136" s="29"/>
      <c r="R136" s="81"/>
      <c r="Z136" s="1" t="s">
        <v>182</v>
      </c>
      <c r="AE136"/>
    </row>
    <row r="137" spans="1:31" s="4" customFormat="1" x14ac:dyDescent="0.25">
      <c r="B137" s="242" t="s">
        <v>46</v>
      </c>
      <c r="C137" s="259">
        <v>126666</v>
      </c>
      <c r="D137" s="259">
        <v>86860</v>
      </c>
      <c r="E137" s="259">
        <v>75361</v>
      </c>
      <c r="F137" s="259">
        <v>60679</v>
      </c>
      <c r="G137" s="265">
        <f t="shared" ref="G137:G146" si="12">F137/E137-1</f>
        <v>-0.19482225554331811</v>
      </c>
      <c r="H137" s="272">
        <f t="shared" ref="H137:H146" si="13">F137-E137</f>
        <v>-14682</v>
      </c>
      <c r="I137" s="267">
        <f t="shared" ref="I137:K146" si="14">F137/F$136</f>
        <v>0.14378092241199553</v>
      </c>
      <c r="J137" s="259">
        <v>67419</v>
      </c>
      <c r="K137" s="267">
        <f t="shared" si="14"/>
        <v>1.7699819168173598</v>
      </c>
      <c r="L137" s="267">
        <f t="shared" ref="L137:L146" si="15">J137/F137-1</f>
        <v>0.11107631964930209</v>
      </c>
      <c r="M137" s="266">
        <f t="shared" ref="M137:M146" si="16">J137-F137</f>
        <v>6740</v>
      </c>
      <c r="N137" s="265">
        <f t="shared" ref="N137:N146" si="17">J137/C137-1</f>
        <v>-0.467741935483871</v>
      </c>
      <c r="O137" s="259">
        <f t="shared" ref="O137:O146" si="18">J137-C137</f>
        <v>-59247</v>
      </c>
      <c r="Q137" s="29"/>
      <c r="R137" s="81"/>
      <c r="Z137" s="1" t="s">
        <v>184</v>
      </c>
    </row>
    <row r="138" spans="1:31" s="4" customFormat="1" x14ac:dyDescent="0.25">
      <c r="B138" s="242" t="s">
        <v>47</v>
      </c>
      <c r="C138" s="259">
        <v>43482</v>
      </c>
      <c r="D138" s="259">
        <v>48234</v>
      </c>
      <c r="E138" s="259">
        <v>52610</v>
      </c>
      <c r="F138" s="259">
        <v>50222</v>
      </c>
      <c r="G138" s="265">
        <f t="shared" si="12"/>
        <v>-4.5390610150161548E-2</v>
      </c>
      <c r="H138" s="272">
        <f t="shared" si="13"/>
        <v>-2388</v>
      </c>
      <c r="I138" s="267">
        <f t="shared" si="14"/>
        <v>0.11900271074630826</v>
      </c>
      <c r="J138" s="259">
        <v>51408</v>
      </c>
      <c r="K138" s="267">
        <f t="shared" si="14"/>
        <v>0.28788426763110309</v>
      </c>
      <c r="L138" s="267">
        <f t="shared" si="15"/>
        <v>2.3615148739596137E-2</v>
      </c>
      <c r="M138" s="266">
        <f t="shared" si="16"/>
        <v>1186</v>
      </c>
      <c r="N138" s="265">
        <f t="shared" si="17"/>
        <v>0.18228232372016007</v>
      </c>
      <c r="O138" s="259">
        <f t="shared" si="18"/>
        <v>7926</v>
      </c>
      <c r="Q138" s="29"/>
      <c r="R138" s="81"/>
      <c r="Z138" s="1"/>
    </row>
    <row r="139" spans="1:31" s="4" customFormat="1" x14ac:dyDescent="0.25">
      <c r="B139" s="242" t="s">
        <v>48</v>
      </c>
      <c r="C139" s="259">
        <v>2415</v>
      </c>
      <c r="D139" s="259">
        <v>3515</v>
      </c>
      <c r="E139" s="259">
        <v>14856</v>
      </c>
      <c r="F139" s="259">
        <v>7765</v>
      </c>
      <c r="G139" s="265">
        <f t="shared" si="12"/>
        <v>-0.47731556273559506</v>
      </c>
      <c r="H139" s="273">
        <f t="shared" si="13"/>
        <v>-7091</v>
      </c>
      <c r="I139" s="271">
        <f t="shared" si="14"/>
        <v>1.8399427520709721E-2</v>
      </c>
      <c r="J139" s="259">
        <v>5908</v>
      </c>
      <c r="K139" s="271">
        <f t="shared" si="14"/>
        <v>0.85485232067510553</v>
      </c>
      <c r="L139" s="267">
        <f t="shared" si="15"/>
        <v>-0.23915003219575015</v>
      </c>
      <c r="M139" s="266">
        <f t="shared" si="16"/>
        <v>-1857</v>
      </c>
      <c r="N139" s="265">
        <f t="shared" si="17"/>
        <v>1.4463768115942028</v>
      </c>
      <c r="O139" s="259">
        <f t="shared" si="18"/>
        <v>3493</v>
      </c>
      <c r="Q139" s="29"/>
      <c r="R139" s="81"/>
      <c r="Z139" s="1"/>
    </row>
    <row r="140" spans="1:31" s="4" customFormat="1" x14ac:dyDescent="0.25">
      <c r="B140" s="242" t="s">
        <v>50</v>
      </c>
      <c r="C140" s="259">
        <v>66989</v>
      </c>
      <c r="D140" s="259">
        <v>97955</v>
      </c>
      <c r="E140" s="259">
        <v>92865</v>
      </c>
      <c r="F140" s="259">
        <v>106402</v>
      </c>
      <c r="G140" s="265">
        <f t="shared" si="12"/>
        <v>0.14577074247563671</v>
      </c>
      <c r="H140" s="272">
        <f t="shared" si="13"/>
        <v>13537</v>
      </c>
      <c r="I140" s="267">
        <f t="shared" si="14"/>
        <v>0.25212310200367749</v>
      </c>
      <c r="J140" s="259">
        <v>104050</v>
      </c>
      <c r="K140" s="267">
        <f t="shared" si="14"/>
        <v>-1.631946955997589</v>
      </c>
      <c r="L140" s="267">
        <f t="shared" si="15"/>
        <v>-2.2104847653239612E-2</v>
      </c>
      <c r="M140" s="266">
        <f t="shared" si="16"/>
        <v>-2352</v>
      </c>
      <c r="N140" s="265">
        <f t="shared" si="17"/>
        <v>0.55324008419292725</v>
      </c>
      <c r="O140" s="259">
        <f t="shared" si="18"/>
        <v>37061</v>
      </c>
      <c r="Q140" s="29"/>
      <c r="R140" s="81"/>
      <c r="Z140" s="1"/>
    </row>
    <row r="141" spans="1:31" s="4" customFormat="1" x14ac:dyDescent="0.25">
      <c r="B141" s="242" t="s">
        <v>52</v>
      </c>
      <c r="C141" s="259">
        <v>24120</v>
      </c>
      <c r="D141" s="259">
        <v>16359</v>
      </c>
      <c r="E141" s="259">
        <v>19520</v>
      </c>
      <c r="F141" s="259">
        <v>16099</v>
      </c>
      <c r="G141" s="265">
        <f t="shared" si="12"/>
        <v>-0.17525614754098362</v>
      </c>
      <c r="H141" s="273">
        <f t="shared" si="13"/>
        <v>-3421</v>
      </c>
      <c r="I141" s="271">
        <f t="shared" si="14"/>
        <v>3.814711959509412E-2</v>
      </c>
      <c r="J141" s="259">
        <v>20486</v>
      </c>
      <c r="K141" s="271">
        <f t="shared" si="14"/>
        <v>0.41241711874623266</v>
      </c>
      <c r="L141" s="267">
        <f t="shared" si="15"/>
        <v>0.2725013976023356</v>
      </c>
      <c r="M141" s="266">
        <f t="shared" si="16"/>
        <v>4387</v>
      </c>
      <c r="N141" s="265">
        <f t="shared" si="17"/>
        <v>-0.1506633499170813</v>
      </c>
      <c r="O141" s="259">
        <f t="shared" si="18"/>
        <v>-3634</v>
      </c>
      <c r="Q141" s="29"/>
      <c r="R141" s="81"/>
      <c r="Z141" s="1"/>
    </row>
    <row r="142" spans="1:31" s="4" customFormat="1" x14ac:dyDescent="0.25">
      <c r="B142" s="242" t="s">
        <v>53</v>
      </c>
      <c r="C142" s="259">
        <v>53247</v>
      </c>
      <c r="D142" s="259">
        <v>69865</v>
      </c>
      <c r="E142" s="259">
        <v>67025</v>
      </c>
      <c r="F142" s="259">
        <v>75188</v>
      </c>
      <c r="G142" s="265">
        <f t="shared" si="12"/>
        <v>0.12179037672510251</v>
      </c>
      <c r="H142" s="272">
        <f t="shared" si="13"/>
        <v>8163</v>
      </c>
      <c r="I142" s="267">
        <f t="shared" si="14"/>
        <v>0.17816048376395655</v>
      </c>
      <c r="J142" s="259">
        <v>93462</v>
      </c>
      <c r="K142" s="267">
        <f t="shared" si="14"/>
        <v>-0.98408679927667264</v>
      </c>
      <c r="L142" s="267">
        <f t="shared" si="15"/>
        <v>0.24304410278235888</v>
      </c>
      <c r="M142" s="266">
        <f t="shared" si="16"/>
        <v>18274</v>
      </c>
      <c r="N142" s="265">
        <f t="shared" si="17"/>
        <v>0.75525381711645734</v>
      </c>
      <c r="O142" s="259">
        <f t="shared" si="18"/>
        <v>40215</v>
      </c>
      <c r="Q142" s="29"/>
      <c r="R142" s="81"/>
      <c r="Z142" s="1"/>
    </row>
    <row r="143" spans="1:31" s="4" customFormat="1" x14ac:dyDescent="0.25">
      <c r="B143" s="242" t="s">
        <v>51</v>
      </c>
      <c r="C143" s="259">
        <v>11001</v>
      </c>
      <c r="D143" s="259">
        <v>16289</v>
      </c>
      <c r="E143" s="259">
        <v>12024</v>
      </c>
      <c r="F143" s="259">
        <v>11877</v>
      </c>
      <c r="G143" s="265">
        <f t="shared" si="12"/>
        <v>-1.2225548902195627E-2</v>
      </c>
      <c r="H143" s="273">
        <f t="shared" si="13"/>
        <v>-147</v>
      </c>
      <c r="I143" s="271">
        <f t="shared" si="14"/>
        <v>2.8142949216158324E-2</v>
      </c>
      <c r="J143" s="259">
        <v>13687</v>
      </c>
      <c r="K143" s="271">
        <f t="shared" si="14"/>
        <v>1.7721518987341773E-2</v>
      </c>
      <c r="L143" s="267">
        <f t="shared" si="15"/>
        <v>0.15239538604024583</v>
      </c>
      <c r="M143" s="266">
        <f t="shared" si="16"/>
        <v>1810</v>
      </c>
      <c r="N143" s="265">
        <f t="shared" si="17"/>
        <v>0.24415962185255879</v>
      </c>
      <c r="O143" s="259">
        <f t="shared" si="18"/>
        <v>2686</v>
      </c>
      <c r="Q143" s="29"/>
      <c r="R143" s="81"/>
      <c r="Z143" s="1"/>
    </row>
    <row r="144" spans="1:31" s="4" customFormat="1" x14ac:dyDescent="0.25">
      <c r="B144" s="242" t="s">
        <v>54</v>
      </c>
      <c r="C144" s="259">
        <v>34195</v>
      </c>
      <c r="D144" s="259">
        <v>19968</v>
      </c>
      <c r="E144" s="259">
        <v>22352</v>
      </c>
      <c r="F144" s="259">
        <v>18376</v>
      </c>
      <c r="G144" s="265">
        <f t="shared" si="12"/>
        <v>-0.17788117394416603</v>
      </c>
      <c r="H144" s="272">
        <f t="shared" si="13"/>
        <v>-3976</v>
      </c>
      <c r="I144" s="267">
        <f t="shared" si="14"/>
        <v>4.3542547343279052E-2</v>
      </c>
      <c r="J144" s="259">
        <v>19606</v>
      </c>
      <c r="K144" s="267">
        <f t="shared" si="14"/>
        <v>0.47932489451476795</v>
      </c>
      <c r="L144" s="267">
        <f t="shared" si="15"/>
        <v>6.693513278188945E-2</v>
      </c>
      <c r="M144" s="266">
        <f t="shared" si="16"/>
        <v>1230</v>
      </c>
      <c r="N144" s="265">
        <f t="shared" si="17"/>
        <v>-0.42664132183067704</v>
      </c>
      <c r="O144" s="259">
        <f t="shared" si="18"/>
        <v>-14589</v>
      </c>
      <c r="Q144" s="29"/>
      <c r="R144" s="81"/>
      <c r="Z144" s="1"/>
    </row>
    <row r="145" spans="2:31" s="4" customFormat="1" x14ac:dyDescent="0.25">
      <c r="B145" s="242" t="s">
        <v>49</v>
      </c>
      <c r="C145" s="259">
        <v>21567</v>
      </c>
      <c r="D145" s="259">
        <v>23338</v>
      </c>
      <c r="E145" s="259">
        <v>29399</v>
      </c>
      <c r="F145" s="259">
        <v>37562</v>
      </c>
      <c r="G145" s="265">
        <f t="shared" si="12"/>
        <v>0.27766250552739891</v>
      </c>
      <c r="H145" s="273">
        <f t="shared" si="13"/>
        <v>8163</v>
      </c>
      <c r="I145" s="271">
        <f t="shared" si="14"/>
        <v>8.900441681041836E-2</v>
      </c>
      <c r="J145" s="259">
        <v>16499</v>
      </c>
      <c r="K145" s="271">
        <f t="shared" si="14"/>
        <v>-0.98408679927667264</v>
      </c>
      <c r="L145" s="267">
        <f t="shared" si="15"/>
        <v>-0.56075288855758476</v>
      </c>
      <c r="M145" s="266">
        <f t="shared" si="16"/>
        <v>-21063</v>
      </c>
      <c r="N145" s="265">
        <f t="shared" si="17"/>
        <v>-0.23498864005193121</v>
      </c>
      <c r="O145" s="259">
        <f t="shared" si="18"/>
        <v>-5068</v>
      </c>
      <c r="Q145" s="29"/>
      <c r="R145" s="81"/>
      <c r="Z145" s="1"/>
    </row>
    <row r="146" spans="2:31" s="4" customFormat="1" x14ac:dyDescent="0.25">
      <c r="B146" s="242" t="s">
        <v>213</v>
      </c>
      <c r="C146" s="259">
        <f>C136-SUM(C137:C145)</f>
        <v>32366</v>
      </c>
      <c r="D146" s="259">
        <f>D136-SUM(D137:D145)</f>
        <v>41603</v>
      </c>
      <c r="E146" s="259">
        <f>E136-SUM(E137:E145)</f>
        <v>44307</v>
      </c>
      <c r="F146" s="259">
        <f>F136-SUM(F137:F145)</f>
        <v>37854</v>
      </c>
      <c r="G146" s="265">
        <f t="shared" si="12"/>
        <v>-0.14564290067032293</v>
      </c>
      <c r="H146" s="272">
        <f t="shared" si="13"/>
        <v>-6453</v>
      </c>
      <c r="I146" s="267">
        <f t="shared" si="14"/>
        <v>8.9696320588402559E-2</v>
      </c>
      <c r="J146" s="259">
        <f>J136-SUM(J137:J145)</f>
        <v>31635</v>
      </c>
      <c r="K146" s="267">
        <f t="shared" si="14"/>
        <v>0.77793851717902351</v>
      </c>
      <c r="L146" s="267">
        <f t="shared" si="15"/>
        <v>-0.16428911079410369</v>
      </c>
      <c r="M146" s="266">
        <f t="shared" si="16"/>
        <v>-6219</v>
      </c>
      <c r="N146" s="265">
        <f t="shared" si="17"/>
        <v>-2.2585429154050596E-2</v>
      </c>
      <c r="O146" s="259">
        <f t="shared" si="18"/>
        <v>-731</v>
      </c>
      <c r="Q146" s="29"/>
      <c r="R146" s="81"/>
      <c r="Z146" s="1"/>
    </row>
    <row r="147" spans="2:31" s="4" customFormat="1" ht="7.5" customHeight="1" x14ac:dyDescent="0.25"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  <c r="N147" s="243"/>
      <c r="O147" s="243"/>
      <c r="Z147" s="1" t="s">
        <v>189</v>
      </c>
    </row>
    <row r="148" spans="2:31" s="4" customFormat="1" x14ac:dyDescent="0.25">
      <c r="B148" s="171" t="s">
        <v>190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83BB-EBA2-4366-B682-0B5CA1761539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327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218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32990</v>
      </c>
      <c r="D8" s="118">
        <f t="shared" ref="D8:D21" si="0">C8/C9-1</f>
        <v>0.12944640350576875</v>
      </c>
    </row>
    <row r="9" spans="1:5" x14ac:dyDescent="0.25">
      <c r="A9" s="1"/>
      <c r="B9" s="116">
        <f>B8-1</f>
        <v>2024</v>
      </c>
      <c r="C9" s="117">
        <v>29209</v>
      </c>
      <c r="D9" s="118">
        <f t="shared" si="0"/>
        <v>-0.13251759674497343</v>
      </c>
    </row>
    <row r="10" spans="1:5" x14ac:dyDescent="0.25">
      <c r="A10" s="1"/>
      <c r="B10" s="116">
        <f t="shared" ref="B10:B22" si="1">B9-1</f>
        <v>2023</v>
      </c>
      <c r="C10" s="117">
        <v>33671</v>
      </c>
      <c r="D10" s="118">
        <f t="shared" si="0"/>
        <v>0.15763597607096203</v>
      </c>
    </row>
    <row r="11" spans="1:5" x14ac:dyDescent="0.25">
      <c r="A11" s="1"/>
      <c r="B11" s="116">
        <f t="shared" si="1"/>
        <v>2022</v>
      </c>
      <c r="C11" s="117">
        <v>29086</v>
      </c>
      <c r="D11" s="118">
        <f t="shared" si="0"/>
        <v>-0.35673213021939132</v>
      </c>
    </row>
    <row r="12" spans="1:5" x14ac:dyDescent="0.25">
      <c r="A12" s="1" t="s">
        <v>77</v>
      </c>
      <c r="B12" s="116">
        <f t="shared" si="1"/>
        <v>2021</v>
      </c>
      <c r="C12" s="117">
        <v>45216</v>
      </c>
      <c r="D12" s="118">
        <f t="shared" si="0"/>
        <v>0.68471254517679503</v>
      </c>
    </row>
    <row r="13" spans="1:5" x14ac:dyDescent="0.25">
      <c r="A13" s="1" t="s">
        <v>79</v>
      </c>
      <c r="B13" s="116">
        <f t="shared" si="1"/>
        <v>2020</v>
      </c>
      <c r="C13" s="117">
        <v>26839</v>
      </c>
      <c r="D13" s="118">
        <f t="shared" si="0"/>
        <v>-0.41112842003642192</v>
      </c>
    </row>
    <row r="14" spans="1:5" x14ac:dyDescent="0.25">
      <c r="A14" s="1" t="s">
        <v>81</v>
      </c>
      <c r="B14" s="116">
        <f t="shared" si="1"/>
        <v>2019</v>
      </c>
      <c r="C14" s="117">
        <v>45577</v>
      </c>
      <c r="D14" s="118">
        <f t="shared" si="0"/>
        <v>-0.12297952586206895</v>
      </c>
    </row>
    <row r="15" spans="1:5" x14ac:dyDescent="0.25">
      <c r="A15" s="1" t="s">
        <v>83</v>
      </c>
      <c r="B15" s="116">
        <f t="shared" si="1"/>
        <v>2018</v>
      </c>
      <c r="C15" s="117">
        <v>51968</v>
      </c>
      <c r="D15" s="118">
        <f t="shared" si="0"/>
        <v>0.26233968130586871</v>
      </c>
    </row>
    <row r="16" spans="1:5" x14ac:dyDescent="0.25">
      <c r="A16" s="1" t="s">
        <v>85</v>
      </c>
      <c r="B16" s="116">
        <f t="shared" si="1"/>
        <v>2017</v>
      </c>
      <c r="C16" s="117">
        <v>41168</v>
      </c>
      <c r="D16" s="118">
        <f>C16/C17-1</f>
        <v>1.1424219345011366E-2</v>
      </c>
    </row>
    <row r="17" spans="1:4" x14ac:dyDescent="0.25">
      <c r="A17" s="1" t="s">
        <v>87</v>
      </c>
      <c r="B17" s="116">
        <f t="shared" si="1"/>
        <v>2016</v>
      </c>
      <c r="C17" s="117">
        <v>40703</v>
      </c>
      <c r="D17" s="118">
        <f t="shared" si="0"/>
        <v>-7.3165378143063009E-3</v>
      </c>
    </row>
    <row r="18" spans="1:4" x14ac:dyDescent="0.25">
      <c r="A18" s="1" t="s">
        <v>89</v>
      </c>
      <c r="B18" s="116">
        <f t="shared" si="1"/>
        <v>2015</v>
      </c>
      <c r="C18" s="117">
        <v>41003</v>
      </c>
      <c r="D18" s="118">
        <f t="shared" si="0"/>
        <v>-0.11377439643806597</v>
      </c>
    </row>
    <row r="19" spans="1:4" x14ac:dyDescent="0.25">
      <c r="A19" s="1" t="s">
        <v>91</v>
      </c>
      <c r="B19" s="116">
        <f t="shared" si="1"/>
        <v>2014</v>
      </c>
      <c r="C19" s="117">
        <v>46267</v>
      </c>
      <c r="D19" s="118">
        <f t="shared" si="0"/>
        <v>0.20732216481394494</v>
      </c>
    </row>
    <row r="20" spans="1:4" x14ac:dyDescent="0.25">
      <c r="A20" s="1" t="s">
        <v>93</v>
      </c>
      <c r="B20" s="116">
        <f t="shared" si="1"/>
        <v>2013</v>
      </c>
      <c r="C20" s="117">
        <v>38322</v>
      </c>
      <c r="D20" s="118">
        <f>C20/C21-1</f>
        <v>-7.4459606327738181E-2</v>
      </c>
    </row>
    <row r="21" spans="1:4" x14ac:dyDescent="0.25">
      <c r="A21" s="1" t="s">
        <v>95</v>
      </c>
      <c r="B21" s="116">
        <f t="shared" si="1"/>
        <v>2012</v>
      </c>
      <c r="C21" s="117">
        <v>41405</v>
      </c>
      <c r="D21" s="118">
        <f t="shared" si="0"/>
        <v>9.1270887143534818E-2</v>
      </c>
    </row>
    <row r="22" spans="1:4" x14ac:dyDescent="0.25">
      <c r="A22" s="1" t="s">
        <v>97</v>
      </c>
      <c r="B22" s="116">
        <f t="shared" si="1"/>
        <v>2011</v>
      </c>
      <c r="C22" s="117">
        <v>37942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FC04-0C73-43D9-804D-75C5CDF94A31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328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219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13384</v>
      </c>
      <c r="D8" s="118">
        <f t="shared" ref="D8:D21" si="0">C8/C9-1</f>
        <v>0.23548416874365374</v>
      </c>
    </row>
    <row r="9" spans="1:5" x14ac:dyDescent="0.25">
      <c r="A9" s="1"/>
      <c r="B9" s="116">
        <f>B8-1</f>
        <v>2024</v>
      </c>
      <c r="C9" s="117">
        <v>10833</v>
      </c>
      <c r="D9" s="118">
        <f t="shared" si="0"/>
        <v>-4.2936655181553096E-2</v>
      </c>
    </row>
    <row r="10" spans="1:5" x14ac:dyDescent="0.25">
      <c r="A10" s="1"/>
      <c r="B10" s="116">
        <f t="shared" ref="B10:B22" si="1">B9-1</f>
        <v>2023</v>
      </c>
      <c r="C10" s="117">
        <v>11319</v>
      </c>
      <c r="D10" s="118">
        <f t="shared" si="0"/>
        <v>0.24139065584558028</v>
      </c>
    </row>
    <row r="11" spans="1:5" x14ac:dyDescent="0.25">
      <c r="A11" s="1"/>
      <c r="B11" s="116">
        <f t="shared" si="1"/>
        <v>2022</v>
      </c>
      <c r="C11" s="117">
        <v>9118</v>
      </c>
      <c r="D11" s="118">
        <f t="shared" si="0"/>
        <v>-0.17267035659196084</v>
      </c>
    </row>
    <row r="12" spans="1:5" x14ac:dyDescent="0.25">
      <c r="A12" s="1" t="s">
        <v>77</v>
      </c>
      <c r="B12" s="116">
        <f t="shared" si="1"/>
        <v>2021</v>
      </c>
      <c r="C12" s="117">
        <v>11021</v>
      </c>
      <c r="D12" s="118">
        <f t="shared" si="0"/>
        <v>0.6252765078896918</v>
      </c>
    </row>
    <row r="13" spans="1:5" x14ac:dyDescent="0.25">
      <c r="A13" s="1" t="s">
        <v>79</v>
      </c>
      <c r="B13" s="116">
        <f t="shared" si="1"/>
        <v>2020</v>
      </c>
      <c r="C13" s="117">
        <v>6781</v>
      </c>
      <c r="D13" s="118">
        <f t="shared" si="0"/>
        <v>-0.6722096002320298</v>
      </c>
    </row>
    <row r="14" spans="1:5" x14ac:dyDescent="0.25">
      <c r="A14" s="1" t="s">
        <v>81</v>
      </c>
      <c r="B14" s="116">
        <f t="shared" si="1"/>
        <v>2019</v>
      </c>
      <c r="C14" s="117">
        <v>20687</v>
      </c>
      <c r="D14" s="118">
        <f t="shared" si="0"/>
        <v>0.35625778535370101</v>
      </c>
    </row>
    <row r="15" spans="1:5" x14ac:dyDescent="0.25">
      <c r="A15" s="1" t="s">
        <v>83</v>
      </c>
      <c r="B15" s="116">
        <f t="shared" si="1"/>
        <v>2018</v>
      </c>
      <c r="C15" s="117">
        <v>15253</v>
      </c>
      <c r="D15" s="118">
        <f>C15/C16-1</f>
        <v>0.23656262667207129</v>
      </c>
    </row>
    <row r="16" spans="1:5" x14ac:dyDescent="0.25">
      <c r="A16" s="1" t="s">
        <v>85</v>
      </c>
      <c r="B16" s="116">
        <f t="shared" si="1"/>
        <v>2017</v>
      </c>
      <c r="C16" s="117">
        <v>12335</v>
      </c>
      <c r="D16" s="118">
        <f>C16/C17-1</f>
        <v>0.10946213347724409</v>
      </c>
    </row>
    <row r="17" spans="1:4" x14ac:dyDescent="0.25">
      <c r="A17" s="1" t="s">
        <v>87</v>
      </c>
      <c r="B17" s="116">
        <f t="shared" si="1"/>
        <v>2016</v>
      </c>
      <c r="C17" s="117">
        <v>11118</v>
      </c>
      <c r="D17" s="118">
        <f t="shared" si="0"/>
        <v>4.081632653061229E-2</v>
      </c>
    </row>
    <row r="18" spans="1:4" x14ac:dyDescent="0.25">
      <c r="A18" s="1" t="s">
        <v>89</v>
      </c>
      <c r="B18" s="116">
        <f t="shared" si="1"/>
        <v>2015</v>
      </c>
      <c r="C18" s="117">
        <v>10682</v>
      </c>
      <c r="D18" s="118">
        <f t="shared" si="0"/>
        <v>-0.18638129332013098</v>
      </c>
    </row>
    <row r="19" spans="1:4" x14ac:dyDescent="0.25">
      <c r="A19" s="1" t="s">
        <v>91</v>
      </c>
      <c r="B19" s="116">
        <f t="shared" si="1"/>
        <v>2014</v>
      </c>
      <c r="C19" s="117">
        <v>13129</v>
      </c>
      <c r="D19" s="118">
        <f t="shared" si="0"/>
        <v>0.17770003588087557</v>
      </c>
    </row>
    <row r="20" spans="1:4" x14ac:dyDescent="0.25">
      <c r="A20" s="1" t="s">
        <v>93</v>
      </c>
      <c r="B20" s="116">
        <f t="shared" si="1"/>
        <v>2013</v>
      </c>
      <c r="C20" s="117">
        <v>11148</v>
      </c>
      <c r="D20" s="118">
        <f>C20/C21-1</f>
        <v>-0.50822709426970758</v>
      </c>
    </row>
    <row r="21" spans="1:4" x14ac:dyDescent="0.25">
      <c r="A21" s="1" t="s">
        <v>95</v>
      </c>
      <c r="B21" s="116">
        <f t="shared" si="1"/>
        <v>2012</v>
      </c>
      <c r="C21" s="117">
        <v>22669</v>
      </c>
      <c r="D21" s="118">
        <f t="shared" si="0"/>
        <v>0.75919602669563857</v>
      </c>
    </row>
    <row r="22" spans="1:4" x14ac:dyDescent="0.25">
      <c r="A22" s="1" t="s">
        <v>97</v>
      </c>
      <c r="B22" s="116">
        <f t="shared" si="1"/>
        <v>2011</v>
      </c>
      <c r="C22" s="117">
        <v>12886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F24F0-20BD-45EA-A0E3-DF050B2C6826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329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220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19606</v>
      </c>
      <c r="D8" s="118">
        <f t="shared" ref="D8:D21" si="0">C8/C9-1</f>
        <v>6.693513278188945E-2</v>
      </c>
    </row>
    <row r="9" spans="1:5" x14ac:dyDescent="0.25">
      <c r="A9" s="1"/>
      <c r="B9" s="116">
        <f>B8-1</f>
        <v>2024</v>
      </c>
      <c r="C9" s="117">
        <v>18376</v>
      </c>
      <c r="D9" s="118">
        <f t="shared" si="0"/>
        <v>-0.17788117394416603</v>
      </c>
    </row>
    <row r="10" spans="1:5" x14ac:dyDescent="0.25">
      <c r="A10" s="1"/>
      <c r="B10" s="116">
        <f t="shared" ref="B10:B22" si="1">B9-1</f>
        <v>2023</v>
      </c>
      <c r="C10" s="117">
        <v>22352</v>
      </c>
      <c r="D10" s="118">
        <f t="shared" si="0"/>
        <v>0.11939102564102555</v>
      </c>
    </row>
    <row r="11" spans="1:5" x14ac:dyDescent="0.25">
      <c r="A11" s="1"/>
      <c r="B11" s="116">
        <f t="shared" si="1"/>
        <v>2022</v>
      </c>
      <c r="C11" s="117">
        <v>19968</v>
      </c>
      <c r="D11" s="118">
        <f t="shared" si="0"/>
        <v>-0.41605497879806985</v>
      </c>
    </row>
    <row r="12" spans="1:5" x14ac:dyDescent="0.25">
      <c r="A12" s="1" t="s">
        <v>77</v>
      </c>
      <c r="B12" s="116">
        <f t="shared" si="1"/>
        <v>2021</v>
      </c>
      <c r="C12" s="117">
        <v>34195</v>
      </c>
      <c r="D12" s="118">
        <f t="shared" si="0"/>
        <v>0.70480606241898491</v>
      </c>
    </row>
    <row r="13" spans="1:5" x14ac:dyDescent="0.25">
      <c r="A13" s="1" t="s">
        <v>79</v>
      </c>
      <c r="B13" s="116">
        <f t="shared" si="1"/>
        <v>2020</v>
      </c>
      <c r="C13" s="117">
        <v>20058</v>
      </c>
      <c r="D13" s="118">
        <f t="shared" si="0"/>
        <v>-0.1941341904379269</v>
      </c>
    </row>
    <row r="14" spans="1:5" x14ac:dyDescent="0.25">
      <c r="A14" s="1" t="s">
        <v>81</v>
      </c>
      <c r="B14" s="116">
        <f t="shared" si="1"/>
        <v>2019</v>
      </c>
      <c r="C14" s="117">
        <v>24890</v>
      </c>
      <c r="D14" s="118">
        <f t="shared" si="0"/>
        <v>-0.32207544600299609</v>
      </c>
    </row>
    <row r="15" spans="1:5" x14ac:dyDescent="0.25">
      <c r="A15" s="1" t="s">
        <v>83</v>
      </c>
      <c r="B15" s="116">
        <f t="shared" si="1"/>
        <v>2018</v>
      </c>
      <c r="C15" s="117">
        <v>36715</v>
      </c>
      <c r="D15" s="118">
        <f>C15/C16-1</f>
        <v>0.27336732216557413</v>
      </c>
    </row>
    <row r="16" spans="1:5" x14ac:dyDescent="0.25">
      <c r="A16" s="1" t="s">
        <v>85</v>
      </c>
      <c r="B16" s="116">
        <f t="shared" si="1"/>
        <v>2017</v>
      </c>
      <c r="C16" s="117">
        <v>28833</v>
      </c>
      <c r="D16" s="118">
        <f>C16/C17-1</f>
        <v>-2.5418286293729886E-2</v>
      </c>
    </row>
    <row r="17" spans="1:4" x14ac:dyDescent="0.25">
      <c r="A17" s="1" t="s">
        <v>87</v>
      </c>
      <c r="B17" s="116">
        <f t="shared" si="1"/>
        <v>2016</v>
      </c>
      <c r="C17" s="117">
        <v>29585</v>
      </c>
      <c r="D17" s="118">
        <f t="shared" si="0"/>
        <v>-2.4273605751789162E-2</v>
      </c>
    </row>
    <row r="18" spans="1:4" x14ac:dyDescent="0.25">
      <c r="A18" s="1" t="s">
        <v>89</v>
      </c>
      <c r="B18" s="116">
        <f t="shared" si="1"/>
        <v>2015</v>
      </c>
      <c r="C18" s="117">
        <v>30321</v>
      </c>
      <c r="D18" s="118">
        <f t="shared" si="0"/>
        <v>-8.5008147745790352E-2</v>
      </c>
    </row>
    <row r="19" spans="1:4" x14ac:dyDescent="0.25">
      <c r="A19" s="1" t="s">
        <v>91</v>
      </c>
      <c r="B19" s="116">
        <f t="shared" si="1"/>
        <v>2014</v>
      </c>
      <c r="C19" s="117">
        <v>33138</v>
      </c>
      <c r="D19" s="118">
        <f t="shared" si="0"/>
        <v>0.21947449768160743</v>
      </c>
    </row>
    <row r="20" spans="1:4" x14ac:dyDescent="0.25">
      <c r="A20" s="1" t="s">
        <v>93</v>
      </c>
      <c r="B20" s="116">
        <f t="shared" si="1"/>
        <v>2013</v>
      </c>
      <c r="C20" s="117">
        <v>27174</v>
      </c>
      <c r="D20" s="118">
        <f>C20/C21-1</f>
        <v>0.45036293766011948</v>
      </c>
    </row>
    <row r="21" spans="1:4" x14ac:dyDescent="0.25">
      <c r="A21" s="1" t="s">
        <v>95</v>
      </c>
      <c r="B21" s="116">
        <f t="shared" si="1"/>
        <v>2012</v>
      </c>
      <c r="C21" s="117">
        <v>18736</v>
      </c>
      <c r="D21" s="118">
        <f t="shared" si="0"/>
        <v>-0.2522349936143039</v>
      </c>
    </row>
    <row r="22" spans="1:4" x14ac:dyDescent="0.25">
      <c r="A22" s="1" t="s">
        <v>97</v>
      </c>
      <c r="B22" s="116">
        <f t="shared" si="1"/>
        <v>2011</v>
      </c>
      <c r="C22" s="117">
        <v>25056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C470A-B678-4B21-8DD0-FBB748AFC320}">
  <ds:schemaRefs>
    <ds:schemaRef ds:uri="http://schemas.microsoft.com/office/2006/metadata/properties"/>
    <ds:schemaRef ds:uri="http://schemas.microsoft.com/office/infopath/2007/PartnerControls"/>
    <ds:schemaRef ds:uri="9b82f571-e864-4b98-84bd-930f661ed42a"/>
    <ds:schemaRef ds:uri="8c9163ab-4d1c-46a7-8d61-b5cee27b7450"/>
  </ds:schemaRefs>
</ds:datastoreItem>
</file>

<file path=customXml/itemProps2.xml><?xml version="1.0" encoding="utf-8"?>
<ds:datastoreItem xmlns:ds="http://schemas.openxmlformats.org/officeDocument/2006/customXml" ds:itemID="{B6AA7282-C7E6-4B2A-ADCD-8881A2A16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82f571-e864-4b98-84bd-930f661ed42a"/>
    <ds:schemaRef ds:uri="8c9163ab-4d1c-46a7-8d61-b5cee27b7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0F31AB-AFCA-4FF1-A083-601B4C3E1D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2026-10-05T07:36:25Z</dcterms:created>
  <dcterms:modified xsi:type="dcterms:W3CDTF">2026-10-05T11:52:04Z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2026-10-05T07:36:41Z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e75b1e36-ae04-41d3-aa00-0c3f0c868116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  <property fmtid="{D5CDD505-2E9C-101B-9397-08002B2CF9AE}" pid="11" name="MediaServiceImageTags">
    <vt:lpwstr/>
  </property>
</Properties>
</file>